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0 неделя 02-08.03\"/>
    </mc:Choice>
  </mc:AlternateContent>
  <xr:revisionPtr revIDLastSave="0" documentId="13_ncr:1_{37279141-EEC1-4F14-BDEE-C4550AF2AC22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Реклама" sheetId="1" r:id="rId1"/>
    <sheet name="Сводная" sheetId="3" r:id="rId2"/>
    <sheet name="АВС 11" sheetId="45" state="hidden" r:id="rId3"/>
    <sheet name="АВС 10" sheetId="44" r:id="rId4"/>
    <sheet name="АВС ФЕВРАЛЬ" sheetId="37" state="hidden" r:id="rId5"/>
    <sheet name="АВС 9" sheetId="36" state="hidden" r:id="rId6"/>
    <sheet name="АВС 8" sheetId="32" state="hidden" r:id="rId7"/>
    <sheet name="АВС ЯНВАРЬ" sheetId="16" state="hidden" r:id="rId8"/>
    <sheet name="2026" sheetId="38" r:id="rId9"/>
    <sheet name="МАРТ" sheetId="43" r:id="rId10"/>
    <sheet name="Юнит 13" sheetId="42" state="hidden" r:id="rId11"/>
    <sheet name="Юнит 12" sheetId="41" state="hidden" r:id="rId12"/>
    <sheet name="Юнит 11" sheetId="40" state="hidden" r:id="rId13"/>
    <sheet name="Юнит 10" sheetId="39" r:id="rId14"/>
    <sheet name="ФЕВРАЛЬ" sheetId="35" state="hidden" r:id="rId15"/>
    <sheet name="Юнит 9" sheetId="31" state="hidden" r:id="rId16"/>
    <sheet name="Юнит 8" sheetId="29" state="hidden" r:id="rId17"/>
    <sheet name="Юнит 7" sheetId="34" state="hidden" r:id="rId18"/>
    <sheet name="Юнит 6" sheetId="33" state="hidden" r:id="rId19"/>
    <sheet name="ЯНВАРЬ" sheetId="30" state="hidden" r:id="rId20"/>
    <sheet name="ДЕКАБРЬ" sheetId="28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44" l="1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G21" i="3"/>
  <c r="AD9" i="3"/>
  <c r="AE16" i="3"/>
  <c r="AF16" i="3"/>
  <c r="AG16" i="3"/>
  <c r="AH16" i="3"/>
  <c r="AE17" i="3"/>
  <c r="AF17" i="3"/>
  <c r="AG17" i="3"/>
  <c r="AH17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AA99" i="39" l="1"/>
  <c r="AF99" i="39" s="1"/>
  <c r="X100" i="39"/>
  <c r="U101" i="39"/>
  <c r="AD101" i="39" s="1"/>
  <c r="AA102" i="39"/>
  <c r="AF102" i="39" s="1"/>
  <c r="X103" i="39"/>
  <c r="AA103" i="39"/>
  <c r="AF103" i="39" s="1"/>
  <c r="X99" i="39" l="1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U49" i="39" l="1"/>
  <c r="AD49" i="39" s="1"/>
  <c r="X49" i="39"/>
  <c r="X51" i="39"/>
  <c r="U61" i="39"/>
  <c r="AD61" i="39" s="1"/>
  <c r="U65" i="39"/>
  <c r="AD65" i="39" s="1"/>
  <c r="U69" i="39"/>
  <c r="AD69" i="39" s="1"/>
  <c r="AA74" i="39" l="1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AF39" i="39" l="1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U4" i="39" l="1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AF85" i="39" l="1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AC18" i="3" l="1"/>
  <c r="AK103" i="43" l="1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105" i="43" s="1"/>
  <c r="AK126" i="43" s="1"/>
  <c r="AK5" i="43"/>
  <c r="AK4" i="43"/>
  <c r="AK3" i="43"/>
  <c r="AM103" i="43"/>
  <c r="AM102" i="43"/>
  <c r="AM101" i="43"/>
  <c r="AM100" i="43"/>
  <c r="AM99" i="43"/>
  <c r="AM98" i="43"/>
  <c r="AM97" i="43"/>
  <c r="AM96" i="43"/>
  <c r="AM95" i="43"/>
  <c r="AM94" i="43"/>
  <c r="AM93" i="43"/>
  <c r="AM92" i="43"/>
  <c r="AM91" i="43"/>
  <c r="AM90" i="43"/>
  <c r="AM89" i="43"/>
  <c r="AM88" i="43"/>
  <c r="AM87" i="43"/>
  <c r="AM86" i="43"/>
  <c r="AM85" i="43"/>
  <c r="AM84" i="43"/>
  <c r="AM83" i="43"/>
  <c r="AM82" i="43"/>
  <c r="AM81" i="43"/>
  <c r="AM80" i="43"/>
  <c r="AM79" i="43"/>
  <c r="AM78" i="43"/>
  <c r="AM77" i="43"/>
  <c r="AM76" i="43"/>
  <c r="AM75" i="43"/>
  <c r="AM74" i="43"/>
  <c r="AM73" i="43"/>
  <c r="AM72" i="43"/>
  <c r="AM71" i="43"/>
  <c r="AM70" i="43"/>
  <c r="AM69" i="43"/>
  <c r="AM68" i="43"/>
  <c r="AM67" i="43"/>
  <c r="AM66" i="43"/>
  <c r="AM65" i="43"/>
  <c r="AM64" i="43"/>
  <c r="AM63" i="43"/>
  <c r="AM62" i="43"/>
  <c r="AM61" i="43"/>
  <c r="AM60" i="43"/>
  <c r="AM59" i="43"/>
  <c r="AM58" i="43"/>
  <c r="AM57" i="43"/>
  <c r="AM56" i="43"/>
  <c r="AM55" i="43"/>
  <c r="AM54" i="43"/>
  <c r="AM53" i="43"/>
  <c r="AM52" i="43"/>
  <c r="AM51" i="43"/>
  <c r="AM50" i="43"/>
  <c r="AM49" i="43"/>
  <c r="AM48" i="43"/>
  <c r="AM47" i="43"/>
  <c r="AM46" i="43"/>
  <c r="AM45" i="43"/>
  <c r="AM44" i="43"/>
  <c r="AM43" i="43"/>
  <c r="AM42" i="43"/>
  <c r="AM41" i="43"/>
  <c r="AM40" i="43"/>
  <c r="AM39" i="43"/>
  <c r="AM38" i="43"/>
  <c r="AM37" i="43"/>
  <c r="AM36" i="43"/>
  <c r="AM35" i="43"/>
  <c r="AM34" i="43"/>
  <c r="AM33" i="43"/>
  <c r="AM32" i="43"/>
  <c r="AM31" i="43"/>
  <c r="AM30" i="43"/>
  <c r="AM29" i="43"/>
  <c r="AM28" i="43"/>
  <c r="AM27" i="43"/>
  <c r="AM26" i="43"/>
  <c r="AM25" i="43"/>
  <c r="AM24" i="43"/>
  <c r="AM23" i="43"/>
  <c r="AM22" i="43"/>
  <c r="AM21" i="43"/>
  <c r="AM20" i="43"/>
  <c r="AM19" i="43"/>
  <c r="AM18" i="43"/>
  <c r="AM17" i="43"/>
  <c r="AM16" i="43"/>
  <c r="AM15" i="43"/>
  <c r="AM14" i="43"/>
  <c r="AM13" i="43"/>
  <c r="AM12" i="43"/>
  <c r="AM11" i="43"/>
  <c r="AM10" i="43"/>
  <c r="AM9" i="43"/>
  <c r="AM8" i="43"/>
  <c r="AM7" i="43"/>
  <c r="AM6" i="43"/>
  <c r="AM5" i="43"/>
  <c r="AM4" i="43"/>
  <c r="AM3" i="43"/>
  <c r="AJ103" i="43"/>
  <c r="AJ102" i="43"/>
  <c r="AJ101" i="43"/>
  <c r="AJ100" i="43"/>
  <c r="AJ99" i="43"/>
  <c r="AJ98" i="43"/>
  <c r="AJ97" i="43"/>
  <c r="AJ96" i="43"/>
  <c r="AJ95" i="43"/>
  <c r="AJ94" i="43"/>
  <c r="AJ93" i="43"/>
  <c r="AJ92" i="43"/>
  <c r="AJ91" i="43"/>
  <c r="AJ90" i="43"/>
  <c r="AJ89" i="43"/>
  <c r="AJ88" i="43"/>
  <c r="AJ87" i="43"/>
  <c r="AJ86" i="43"/>
  <c r="AJ85" i="43"/>
  <c r="AJ84" i="43"/>
  <c r="AJ83" i="43"/>
  <c r="AJ82" i="43"/>
  <c r="AJ81" i="43"/>
  <c r="AJ80" i="43"/>
  <c r="AJ79" i="43"/>
  <c r="AJ78" i="43"/>
  <c r="AJ77" i="43"/>
  <c r="AJ76" i="43"/>
  <c r="AJ75" i="43"/>
  <c r="AJ74" i="43"/>
  <c r="AJ73" i="43"/>
  <c r="AJ72" i="43"/>
  <c r="AJ71" i="43"/>
  <c r="AJ70" i="43"/>
  <c r="AJ69" i="43"/>
  <c r="AJ68" i="43"/>
  <c r="AJ67" i="43"/>
  <c r="AJ66" i="43"/>
  <c r="AJ65" i="43"/>
  <c r="AJ64" i="43"/>
  <c r="AJ63" i="43"/>
  <c r="AJ62" i="43"/>
  <c r="AJ61" i="43"/>
  <c r="AJ60" i="43"/>
  <c r="AJ59" i="43"/>
  <c r="AJ58" i="43"/>
  <c r="AJ57" i="43"/>
  <c r="AJ56" i="43"/>
  <c r="AJ55" i="43"/>
  <c r="AJ54" i="43"/>
  <c r="AJ53" i="43"/>
  <c r="AJ52" i="43"/>
  <c r="AJ51" i="43"/>
  <c r="AJ50" i="43"/>
  <c r="AJ49" i="43"/>
  <c r="AJ48" i="43"/>
  <c r="AJ47" i="43"/>
  <c r="AJ46" i="43"/>
  <c r="AJ45" i="43"/>
  <c r="AJ44" i="43"/>
  <c r="AJ43" i="43"/>
  <c r="AJ42" i="43"/>
  <c r="AJ41" i="43"/>
  <c r="AJ40" i="43"/>
  <c r="AJ39" i="43"/>
  <c r="AJ38" i="43"/>
  <c r="AJ37" i="43"/>
  <c r="AJ36" i="43"/>
  <c r="AJ35" i="43"/>
  <c r="AJ34" i="43"/>
  <c r="AJ33" i="43"/>
  <c r="AJ32" i="43"/>
  <c r="AJ31" i="43"/>
  <c r="AJ30" i="43"/>
  <c r="AJ29" i="43"/>
  <c r="AJ28" i="43"/>
  <c r="AJ27" i="43"/>
  <c r="AJ26" i="43"/>
  <c r="AJ25" i="43"/>
  <c r="AJ24" i="43"/>
  <c r="AJ23" i="43"/>
  <c r="AJ22" i="43"/>
  <c r="AJ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J8" i="43"/>
  <c r="AJ7" i="43"/>
  <c r="AJ6" i="43"/>
  <c r="AJ5" i="43"/>
  <c r="AJ4" i="43"/>
  <c r="AJ3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I6" i="43"/>
  <c r="AI5" i="43"/>
  <c r="AI4" i="43"/>
  <c r="AI3" i="43"/>
  <c r="AH103" i="43"/>
  <c r="AH102" i="43"/>
  <c r="AH101" i="43"/>
  <c r="AH100" i="43"/>
  <c r="AH99" i="43"/>
  <c r="AH98" i="43"/>
  <c r="AH97" i="43"/>
  <c r="AH96" i="43"/>
  <c r="AH95" i="43"/>
  <c r="AH94" i="43"/>
  <c r="AH93" i="43"/>
  <c r="AH92" i="43"/>
  <c r="AH91" i="43"/>
  <c r="AH90" i="43"/>
  <c r="AH89" i="43"/>
  <c r="AH88" i="43"/>
  <c r="AH87" i="43"/>
  <c r="AH86" i="43"/>
  <c r="AH85" i="43"/>
  <c r="AH84" i="43"/>
  <c r="AH83" i="43"/>
  <c r="AH82" i="43"/>
  <c r="AH81" i="43"/>
  <c r="AH80" i="43"/>
  <c r="AH79" i="43"/>
  <c r="AH78" i="43"/>
  <c r="AH77" i="43"/>
  <c r="AH76" i="43"/>
  <c r="AH75" i="43"/>
  <c r="AH74" i="43"/>
  <c r="AH73" i="43"/>
  <c r="AH72" i="43"/>
  <c r="AH71" i="43"/>
  <c r="AH70" i="43"/>
  <c r="AH69" i="43"/>
  <c r="AH68" i="43"/>
  <c r="AH67" i="43"/>
  <c r="AH66" i="43"/>
  <c r="AH65" i="43"/>
  <c r="AH64" i="43"/>
  <c r="AH63" i="43"/>
  <c r="AH62" i="43"/>
  <c r="AH61" i="43"/>
  <c r="AH60" i="43"/>
  <c r="AH59" i="43"/>
  <c r="AH58" i="43"/>
  <c r="AH57" i="43"/>
  <c r="AH56" i="43"/>
  <c r="AH55" i="43"/>
  <c r="AH54" i="43"/>
  <c r="AH53" i="43"/>
  <c r="AH52" i="43"/>
  <c r="AH51" i="43"/>
  <c r="AH50" i="43"/>
  <c r="AH49" i="43"/>
  <c r="AH48" i="43"/>
  <c r="AH47" i="43"/>
  <c r="AH46" i="43"/>
  <c r="AH45" i="43"/>
  <c r="AH44" i="43"/>
  <c r="AH43" i="43"/>
  <c r="AH42" i="43"/>
  <c r="AH41" i="43"/>
  <c r="AH40" i="43"/>
  <c r="AH39" i="43"/>
  <c r="AH38" i="43"/>
  <c r="AH37" i="43"/>
  <c r="AH36" i="43"/>
  <c r="AH35" i="43"/>
  <c r="AH34" i="43"/>
  <c r="AH33" i="43"/>
  <c r="AH32" i="43"/>
  <c r="AH31" i="43"/>
  <c r="AH30" i="43"/>
  <c r="AH29" i="43"/>
  <c r="AH28" i="43"/>
  <c r="AH27" i="43"/>
  <c r="AH26" i="43"/>
  <c r="AH25" i="43"/>
  <c r="AH24" i="43"/>
  <c r="AH23" i="43"/>
  <c r="AH22" i="43"/>
  <c r="AH21" i="43"/>
  <c r="AH20" i="43"/>
  <c r="AH19" i="43"/>
  <c r="AH18" i="43"/>
  <c r="AH17" i="43"/>
  <c r="AH16" i="43"/>
  <c r="AH15" i="43"/>
  <c r="AH14" i="43"/>
  <c r="AH13" i="43"/>
  <c r="AH12" i="43"/>
  <c r="AH11" i="43"/>
  <c r="AH10" i="43"/>
  <c r="AH9" i="43"/>
  <c r="AH8" i="43"/>
  <c r="AH7" i="43"/>
  <c r="AH6" i="43"/>
  <c r="AH5" i="43"/>
  <c r="AH4" i="43"/>
  <c r="AH3" i="43"/>
  <c r="AG103" i="43"/>
  <c r="AG102" i="43"/>
  <c r="AG101" i="43"/>
  <c r="AG100" i="43"/>
  <c r="AG99" i="43"/>
  <c r="AG98" i="43"/>
  <c r="AG97" i="43"/>
  <c r="AG96" i="43"/>
  <c r="AG95" i="43"/>
  <c r="AG94" i="43"/>
  <c r="AG93" i="43"/>
  <c r="AG92" i="43"/>
  <c r="AG91" i="43"/>
  <c r="AG90" i="43"/>
  <c r="AG89" i="43"/>
  <c r="AG88" i="43"/>
  <c r="AG87" i="43"/>
  <c r="AG86" i="43"/>
  <c r="AG85" i="43"/>
  <c r="AG84" i="43"/>
  <c r="AG83" i="43"/>
  <c r="AG82" i="43"/>
  <c r="AG81" i="43"/>
  <c r="AG80" i="43"/>
  <c r="AG79" i="43"/>
  <c r="AG78" i="43"/>
  <c r="AG77" i="43"/>
  <c r="AG76" i="43"/>
  <c r="AG75" i="43"/>
  <c r="AG74" i="43"/>
  <c r="AG73" i="43"/>
  <c r="AG72" i="43"/>
  <c r="AG71" i="43"/>
  <c r="AG70" i="43"/>
  <c r="AG69" i="43"/>
  <c r="AG68" i="43"/>
  <c r="AG67" i="43"/>
  <c r="AG66" i="43"/>
  <c r="AG65" i="43"/>
  <c r="AG64" i="43"/>
  <c r="AG63" i="43"/>
  <c r="AG62" i="43"/>
  <c r="AG61" i="43"/>
  <c r="AG60" i="43"/>
  <c r="AG59" i="43"/>
  <c r="AG58" i="43"/>
  <c r="AG57" i="43"/>
  <c r="AG56" i="43"/>
  <c r="AG55" i="43"/>
  <c r="AG54" i="43"/>
  <c r="AG53" i="43"/>
  <c r="AG52" i="43"/>
  <c r="AG51" i="43"/>
  <c r="AG50" i="43"/>
  <c r="AG49" i="43"/>
  <c r="AG48" i="43"/>
  <c r="AG47" i="43"/>
  <c r="AG46" i="43"/>
  <c r="AG45" i="43"/>
  <c r="AG44" i="43"/>
  <c r="AG43" i="43"/>
  <c r="AG42" i="43"/>
  <c r="AG41" i="43"/>
  <c r="AG40" i="43"/>
  <c r="AG39" i="43"/>
  <c r="AG38" i="43"/>
  <c r="AG37" i="43"/>
  <c r="AG36" i="43"/>
  <c r="AG35" i="43"/>
  <c r="AG34" i="43"/>
  <c r="AG33" i="43"/>
  <c r="AG32" i="43"/>
  <c r="AG31" i="43"/>
  <c r="AG30" i="43"/>
  <c r="AG29" i="43"/>
  <c r="AG28" i="43"/>
  <c r="AG27" i="43"/>
  <c r="AG26" i="43"/>
  <c r="AG25" i="43"/>
  <c r="AG24" i="43"/>
  <c r="AG23" i="43"/>
  <c r="AG22" i="43"/>
  <c r="AG21" i="43"/>
  <c r="AG20" i="43"/>
  <c r="AG19" i="43"/>
  <c r="AG18" i="43"/>
  <c r="AG17" i="43"/>
  <c r="AG16" i="43"/>
  <c r="AG15" i="43"/>
  <c r="AG14" i="43"/>
  <c r="AG13" i="43"/>
  <c r="AG12" i="43"/>
  <c r="AG11" i="43"/>
  <c r="AG10" i="43"/>
  <c r="AG9" i="43"/>
  <c r="AG8" i="43"/>
  <c r="AG7" i="43"/>
  <c r="AG6" i="43"/>
  <c r="AG5" i="43"/>
  <c r="AG4" i="43"/>
  <c r="AG3" i="43"/>
  <c r="AE103" i="43"/>
  <c r="AE102" i="43"/>
  <c r="AE101" i="43"/>
  <c r="AE100" i="43"/>
  <c r="AE99" i="43"/>
  <c r="AE98" i="43"/>
  <c r="AE97" i="43"/>
  <c r="AE96" i="43"/>
  <c r="AE95" i="43"/>
  <c r="AE94" i="43"/>
  <c r="AE93" i="43"/>
  <c r="AE92" i="43"/>
  <c r="AE91" i="43"/>
  <c r="AE90" i="43"/>
  <c r="AE89" i="43"/>
  <c r="AE88" i="43"/>
  <c r="AE87" i="43"/>
  <c r="AE86" i="43"/>
  <c r="AE85" i="43"/>
  <c r="AE84" i="43"/>
  <c r="AE83" i="43"/>
  <c r="AE82" i="43"/>
  <c r="AE81" i="43"/>
  <c r="AE80" i="43"/>
  <c r="AE79" i="43"/>
  <c r="AE78" i="43"/>
  <c r="AE77" i="43"/>
  <c r="AE76" i="43"/>
  <c r="AE75" i="43"/>
  <c r="AE74" i="43"/>
  <c r="AE73" i="43"/>
  <c r="AE72" i="43"/>
  <c r="AE71" i="43"/>
  <c r="AE70" i="43"/>
  <c r="AE69" i="43"/>
  <c r="AE68" i="43"/>
  <c r="AE67" i="43"/>
  <c r="AE66" i="43"/>
  <c r="AE65" i="43"/>
  <c r="AE64" i="43"/>
  <c r="AE63" i="43"/>
  <c r="AE62" i="43"/>
  <c r="AE61" i="43"/>
  <c r="AE60" i="43"/>
  <c r="AE59" i="43"/>
  <c r="AE58" i="43"/>
  <c r="AE57" i="43"/>
  <c r="AE56" i="43"/>
  <c r="AE55" i="43"/>
  <c r="AE54" i="43"/>
  <c r="AE53" i="43"/>
  <c r="AE52" i="43"/>
  <c r="AE51" i="43"/>
  <c r="AE50" i="43"/>
  <c r="AE49" i="43"/>
  <c r="AE48" i="43"/>
  <c r="AE47" i="43"/>
  <c r="AE46" i="43"/>
  <c r="AE45" i="43"/>
  <c r="AE44" i="43"/>
  <c r="AE43" i="43"/>
  <c r="AE42" i="43"/>
  <c r="AE41" i="43"/>
  <c r="AE40" i="43"/>
  <c r="AE39" i="43"/>
  <c r="AE38" i="43"/>
  <c r="AE37" i="43"/>
  <c r="AE36" i="43"/>
  <c r="AE35" i="43"/>
  <c r="AE34" i="43"/>
  <c r="AE33" i="43"/>
  <c r="AE32" i="43"/>
  <c r="AE31" i="43"/>
  <c r="AE30" i="43"/>
  <c r="AE29" i="43"/>
  <c r="AE28" i="43"/>
  <c r="AE27" i="43"/>
  <c r="AE26" i="43"/>
  <c r="AE25" i="43"/>
  <c r="AE24" i="43"/>
  <c r="AE23" i="43"/>
  <c r="AE22" i="43"/>
  <c r="AE21" i="43"/>
  <c r="AE20" i="43"/>
  <c r="AE19" i="43"/>
  <c r="AE18" i="43"/>
  <c r="AE17" i="43"/>
  <c r="AE16" i="43"/>
  <c r="AE15" i="43"/>
  <c r="AE14" i="43"/>
  <c r="AE13" i="43"/>
  <c r="AE12" i="43"/>
  <c r="AE11" i="43"/>
  <c r="AE10" i="43"/>
  <c r="AE9" i="43"/>
  <c r="AE8" i="43"/>
  <c r="AE7" i="43"/>
  <c r="AE6" i="43"/>
  <c r="AE5" i="43"/>
  <c r="AE4" i="43"/>
  <c r="AE105" i="43" s="1"/>
  <c r="AE126" i="43" s="1"/>
  <c r="AE3" i="43"/>
  <c r="Z103" i="43"/>
  <c r="Z102" i="43"/>
  <c r="Z101" i="43"/>
  <c r="Z100" i="43"/>
  <c r="Z99" i="43"/>
  <c r="Z98" i="43"/>
  <c r="Z97" i="43"/>
  <c r="Z96" i="43"/>
  <c r="Z95" i="43"/>
  <c r="Z94" i="43"/>
  <c r="Z93" i="43"/>
  <c r="Z92" i="43"/>
  <c r="Z91" i="43"/>
  <c r="Z90" i="43"/>
  <c r="Z89" i="43"/>
  <c r="Z88" i="43"/>
  <c r="Z87" i="43"/>
  <c r="Z86" i="43"/>
  <c r="Z85" i="43"/>
  <c r="Z84" i="43"/>
  <c r="Z83" i="43"/>
  <c r="Z82" i="43"/>
  <c r="Z81" i="43"/>
  <c r="Z80" i="43"/>
  <c r="Z79" i="43"/>
  <c r="Z78" i="43"/>
  <c r="Z77" i="43"/>
  <c r="Z76" i="43"/>
  <c r="Z75" i="43"/>
  <c r="Z74" i="43"/>
  <c r="Z73" i="43"/>
  <c r="Z72" i="43"/>
  <c r="Z71" i="43"/>
  <c r="Z70" i="43"/>
  <c r="Z69" i="43"/>
  <c r="Z68" i="43"/>
  <c r="Z67" i="43"/>
  <c r="Z66" i="43"/>
  <c r="Z65" i="43"/>
  <c r="Z64" i="43"/>
  <c r="Z63" i="43"/>
  <c r="Z62" i="43"/>
  <c r="Z61" i="43"/>
  <c r="Z60" i="43"/>
  <c r="Z59" i="43"/>
  <c r="Z58" i="43"/>
  <c r="Z57" i="43"/>
  <c r="Z56" i="43"/>
  <c r="Z55" i="43"/>
  <c r="Z54" i="43"/>
  <c r="Z53" i="43"/>
  <c r="Z52" i="43"/>
  <c r="Z51" i="43"/>
  <c r="Z50" i="43"/>
  <c r="Z49" i="43"/>
  <c r="Z48" i="43"/>
  <c r="Z47" i="43"/>
  <c r="Z46" i="43"/>
  <c r="Z45" i="43"/>
  <c r="Z44" i="43"/>
  <c r="Z43" i="43"/>
  <c r="Z42" i="43"/>
  <c r="Z41" i="43"/>
  <c r="Z40" i="43"/>
  <c r="Z39" i="43"/>
  <c r="Z38" i="43"/>
  <c r="Z37" i="43"/>
  <c r="Z36" i="43"/>
  <c r="Z35" i="43"/>
  <c r="Z34" i="43"/>
  <c r="Z33" i="43"/>
  <c r="Z32" i="43"/>
  <c r="Z31" i="43"/>
  <c r="Z30" i="43"/>
  <c r="Z29" i="43"/>
  <c r="Z28" i="43"/>
  <c r="Z27" i="43"/>
  <c r="Z26" i="43"/>
  <c r="Z25" i="43"/>
  <c r="Z24" i="43"/>
  <c r="Z23" i="43"/>
  <c r="Z22" i="43"/>
  <c r="Z21" i="43"/>
  <c r="Z20" i="43"/>
  <c r="Z19" i="43"/>
  <c r="Z18" i="43"/>
  <c r="Z17" i="43"/>
  <c r="Z16" i="43"/>
  <c r="Z15" i="43"/>
  <c r="Z14" i="43"/>
  <c r="Z13" i="43"/>
  <c r="Z12" i="43"/>
  <c r="Z11" i="43"/>
  <c r="Z10" i="43"/>
  <c r="Z9" i="43"/>
  <c r="Z8" i="43"/>
  <c r="Z7" i="43"/>
  <c r="Z6" i="43"/>
  <c r="Z5" i="43"/>
  <c r="Z4" i="43"/>
  <c r="Z3" i="43"/>
  <c r="Y103" i="43"/>
  <c r="Y102" i="43"/>
  <c r="AA102" i="43" s="1"/>
  <c r="Y101" i="43"/>
  <c r="Y100" i="43"/>
  <c r="Y99" i="43"/>
  <c r="Y98" i="43"/>
  <c r="Y97" i="43"/>
  <c r="Y96" i="43"/>
  <c r="Y95" i="43"/>
  <c r="Y94" i="43"/>
  <c r="Y93" i="43"/>
  <c r="Y92" i="43"/>
  <c r="Y91" i="43"/>
  <c r="Y90" i="43"/>
  <c r="Y89" i="43"/>
  <c r="Y88" i="43"/>
  <c r="Y87" i="43"/>
  <c r="Y86" i="43"/>
  <c r="AA86" i="43" s="1"/>
  <c r="AF86" i="43" s="1"/>
  <c r="Y85" i="43"/>
  <c r="Y84" i="43"/>
  <c r="Y83" i="43"/>
  <c r="Y82" i="43"/>
  <c r="Y81" i="43"/>
  <c r="Y80" i="43"/>
  <c r="Y79" i="43"/>
  <c r="Y78" i="43"/>
  <c r="AA78" i="43" s="1"/>
  <c r="Y77" i="43"/>
  <c r="Y76" i="43"/>
  <c r="Y75" i="43"/>
  <c r="Y74" i="43"/>
  <c r="Y73" i="43"/>
  <c r="Y72" i="43"/>
  <c r="Y71" i="43"/>
  <c r="Y70" i="43"/>
  <c r="AA70" i="43" s="1"/>
  <c r="AF70" i="43" s="1"/>
  <c r="Y69" i="43"/>
  <c r="Y68" i="43"/>
  <c r="Y67" i="43"/>
  <c r="Y66" i="43"/>
  <c r="Y65" i="43"/>
  <c r="Y64" i="43"/>
  <c r="Y63" i="43"/>
  <c r="Y62" i="43"/>
  <c r="AA62" i="43" s="1"/>
  <c r="Y61" i="43"/>
  <c r="Y60" i="43"/>
  <c r="Y59" i="43"/>
  <c r="Y58" i="43"/>
  <c r="Y57" i="43"/>
  <c r="Y56" i="43"/>
  <c r="Y55" i="43"/>
  <c r="Y54" i="43"/>
  <c r="AA54" i="43" s="1"/>
  <c r="AF54" i="43" s="1"/>
  <c r="Y53" i="43"/>
  <c r="Y52" i="43"/>
  <c r="Y51" i="43"/>
  <c r="Y50" i="43"/>
  <c r="Y49" i="43"/>
  <c r="Y48" i="43"/>
  <c r="Y47" i="43"/>
  <c r="Y46" i="43"/>
  <c r="Y45" i="43"/>
  <c r="Y44" i="43"/>
  <c r="Y43" i="43"/>
  <c r="Y42" i="43"/>
  <c r="Y41" i="43"/>
  <c r="Y40" i="43"/>
  <c r="Y39" i="43"/>
  <c r="Y38" i="43"/>
  <c r="AA38" i="43" s="1"/>
  <c r="AF38" i="43" s="1"/>
  <c r="Y37" i="43"/>
  <c r="Y36" i="43"/>
  <c r="Y35" i="43"/>
  <c r="Y34" i="43"/>
  <c r="Y33" i="43"/>
  <c r="Y32" i="43"/>
  <c r="Y31" i="43"/>
  <c r="Y30" i="43"/>
  <c r="AA30" i="43" s="1"/>
  <c r="AF30" i="43" s="1"/>
  <c r="Y29" i="43"/>
  <c r="Y28" i="43"/>
  <c r="Y27" i="43"/>
  <c r="Y26" i="43"/>
  <c r="Y25" i="43"/>
  <c r="Y24" i="43"/>
  <c r="Y23" i="43"/>
  <c r="Y22" i="43"/>
  <c r="Y21" i="43"/>
  <c r="Y20" i="43"/>
  <c r="Y19" i="43"/>
  <c r="Y18" i="43"/>
  <c r="Y17" i="43"/>
  <c r="Y16" i="43"/>
  <c r="Y15" i="43"/>
  <c r="Y14" i="43"/>
  <c r="AA14" i="43" s="1"/>
  <c r="AF14" i="43" s="1"/>
  <c r="Y13" i="43"/>
  <c r="Y12" i="43"/>
  <c r="Y11" i="43"/>
  <c r="Y10" i="43"/>
  <c r="Y9" i="43"/>
  <c r="Y8" i="43"/>
  <c r="Y7" i="43"/>
  <c r="Y6" i="43"/>
  <c r="AA6" i="43" s="1"/>
  <c r="AF6" i="43" s="1"/>
  <c r="Y5" i="43"/>
  <c r="Y4" i="43"/>
  <c r="Y3" i="43"/>
  <c r="W103" i="43"/>
  <c r="W102" i="43"/>
  <c r="W101" i="43"/>
  <c r="W100" i="43"/>
  <c r="W99" i="43"/>
  <c r="W98" i="43"/>
  <c r="W97" i="43"/>
  <c r="W96" i="43"/>
  <c r="W95" i="43"/>
  <c r="W94" i="43"/>
  <c r="W93" i="43"/>
  <c r="W92" i="43"/>
  <c r="W91" i="43"/>
  <c r="W90" i="43"/>
  <c r="W89" i="43"/>
  <c r="W88" i="43"/>
  <c r="W87" i="43"/>
  <c r="W86" i="43"/>
  <c r="W85" i="43"/>
  <c r="W84" i="43"/>
  <c r="W83" i="43"/>
  <c r="W82" i="43"/>
  <c r="W81" i="43"/>
  <c r="W80" i="43"/>
  <c r="W79" i="43"/>
  <c r="W78" i="43"/>
  <c r="W77" i="43"/>
  <c r="W76" i="43"/>
  <c r="W75" i="43"/>
  <c r="W74" i="43"/>
  <c r="W73" i="43"/>
  <c r="W72" i="43"/>
  <c r="W71" i="43"/>
  <c r="W70" i="43"/>
  <c r="W69" i="43"/>
  <c r="W68" i="43"/>
  <c r="W67" i="43"/>
  <c r="W66" i="43"/>
  <c r="W65" i="43"/>
  <c r="W64" i="43"/>
  <c r="W63" i="43"/>
  <c r="W62" i="43"/>
  <c r="W61" i="43"/>
  <c r="W60" i="43"/>
  <c r="W59" i="43"/>
  <c r="W58" i="43"/>
  <c r="W57" i="43"/>
  <c r="W56" i="43"/>
  <c r="W55" i="43"/>
  <c r="W54" i="43"/>
  <c r="W53" i="43"/>
  <c r="W52" i="43"/>
  <c r="W51" i="43"/>
  <c r="W50" i="43"/>
  <c r="W49" i="43"/>
  <c r="W48" i="43"/>
  <c r="W47" i="43"/>
  <c r="W46" i="43"/>
  <c r="W45" i="43"/>
  <c r="W44" i="43"/>
  <c r="W43" i="43"/>
  <c r="W42" i="43"/>
  <c r="W41" i="43"/>
  <c r="W40" i="43"/>
  <c r="W39" i="43"/>
  <c r="W38" i="43"/>
  <c r="W37" i="43"/>
  <c r="W36" i="43"/>
  <c r="W35" i="43"/>
  <c r="W34" i="43"/>
  <c r="W33" i="43"/>
  <c r="W32" i="43"/>
  <c r="W31" i="43"/>
  <c r="W30" i="43"/>
  <c r="W29" i="43"/>
  <c r="W28" i="43"/>
  <c r="W27" i="43"/>
  <c r="W26" i="43"/>
  <c r="W25" i="43"/>
  <c r="W24" i="43"/>
  <c r="W23" i="43"/>
  <c r="W22" i="43"/>
  <c r="W21" i="43"/>
  <c r="W20" i="43"/>
  <c r="W19" i="43"/>
  <c r="W18" i="43"/>
  <c r="W17" i="43"/>
  <c r="W16" i="43"/>
  <c r="W15" i="43"/>
  <c r="W14" i="43"/>
  <c r="W13" i="43"/>
  <c r="W12" i="43"/>
  <c r="W11" i="43"/>
  <c r="X11" i="43" s="1"/>
  <c r="AN11" i="43" s="1"/>
  <c r="W10" i="43"/>
  <c r="W9" i="43"/>
  <c r="W8" i="43"/>
  <c r="W7" i="43"/>
  <c r="W6" i="43"/>
  <c r="W5" i="43"/>
  <c r="W4" i="43"/>
  <c r="W3" i="43"/>
  <c r="V103" i="43"/>
  <c r="V102" i="43"/>
  <c r="V101" i="43"/>
  <c r="V100" i="43"/>
  <c r="V99" i="43"/>
  <c r="V98" i="43"/>
  <c r="V97" i="43"/>
  <c r="V96" i="43"/>
  <c r="V95" i="43"/>
  <c r="V94" i="43"/>
  <c r="V93" i="43"/>
  <c r="V92" i="43"/>
  <c r="V91" i="43"/>
  <c r="V90" i="43"/>
  <c r="V89" i="43"/>
  <c r="V88" i="43"/>
  <c r="V87" i="43"/>
  <c r="V86" i="43"/>
  <c r="V85" i="43"/>
  <c r="V84" i="43"/>
  <c r="V83" i="43"/>
  <c r="V82" i="43"/>
  <c r="V81" i="43"/>
  <c r="V80" i="43"/>
  <c r="V79" i="43"/>
  <c r="V78" i="43"/>
  <c r="V77" i="43"/>
  <c r="V76" i="43"/>
  <c r="V75" i="43"/>
  <c r="V74" i="43"/>
  <c r="V73" i="43"/>
  <c r="V72" i="43"/>
  <c r="V71" i="43"/>
  <c r="V70" i="43"/>
  <c r="V69" i="43"/>
  <c r="V68" i="43"/>
  <c r="V67" i="43"/>
  <c r="V66" i="43"/>
  <c r="V65" i="43"/>
  <c r="V64" i="43"/>
  <c r="V63" i="43"/>
  <c r="V62" i="43"/>
  <c r="V61" i="43"/>
  <c r="V60" i="43"/>
  <c r="V59" i="43"/>
  <c r="V58" i="43"/>
  <c r="V57" i="43"/>
  <c r="V56" i="43"/>
  <c r="V55" i="43"/>
  <c r="V54" i="43"/>
  <c r="V53" i="43"/>
  <c r="V52" i="43"/>
  <c r="V51" i="43"/>
  <c r="V50" i="43"/>
  <c r="V49" i="43"/>
  <c r="V48" i="43"/>
  <c r="V47" i="43"/>
  <c r="V46" i="43"/>
  <c r="V45" i="43"/>
  <c r="V44" i="43"/>
  <c r="V43" i="43"/>
  <c r="V42" i="43"/>
  <c r="V41" i="43"/>
  <c r="V40" i="43"/>
  <c r="V39" i="43"/>
  <c r="V38" i="43"/>
  <c r="V37" i="43"/>
  <c r="V36" i="43"/>
  <c r="V35" i="43"/>
  <c r="V34" i="43"/>
  <c r="V33" i="43"/>
  <c r="V32" i="43"/>
  <c r="V31" i="43"/>
  <c r="V30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V14" i="43"/>
  <c r="V13" i="43"/>
  <c r="V12" i="43"/>
  <c r="V11" i="43"/>
  <c r="V10" i="43"/>
  <c r="V9" i="43"/>
  <c r="V8" i="43"/>
  <c r="V7" i="43"/>
  <c r="V6" i="43"/>
  <c r="V5" i="43"/>
  <c r="V4" i="43"/>
  <c r="V3" i="43"/>
  <c r="X3" i="43" s="1"/>
  <c r="AN3" i="43" s="1"/>
  <c r="T103" i="43"/>
  <c r="T102" i="43"/>
  <c r="T101" i="43"/>
  <c r="T100" i="43"/>
  <c r="T99" i="43"/>
  <c r="T98" i="43"/>
  <c r="T97" i="43"/>
  <c r="T96" i="43"/>
  <c r="T95" i="43"/>
  <c r="T94" i="43"/>
  <c r="T93" i="43"/>
  <c r="T92" i="43"/>
  <c r="T91" i="43"/>
  <c r="T90" i="43"/>
  <c r="T89" i="43"/>
  <c r="T88" i="43"/>
  <c r="T87" i="43"/>
  <c r="T86" i="43"/>
  <c r="T85" i="43"/>
  <c r="T84" i="43"/>
  <c r="T83" i="43"/>
  <c r="T82" i="43"/>
  <c r="T81" i="43"/>
  <c r="T80" i="43"/>
  <c r="T79" i="43"/>
  <c r="T78" i="43"/>
  <c r="T77" i="43"/>
  <c r="T76" i="43"/>
  <c r="T75" i="43"/>
  <c r="T74" i="43"/>
  <c r="T73" i="43"/>
  <c r="T72" i="43"/>
  <c r="T71" i="43"/>
  <c r="T70" i="43"/>
  <c r="T69" i="43"/>
  <c r="T68" i="43"/>
  <c r="T67" i="43"/>
  <c r="T66" i="43"/>
  <c r="T65" i="43"/>
  <c r="T64" i="43"/>
  <c r="T63" i="43"/>
  <c r="T62" i="43"/>
  <c r="T61" i="43"/>
  <c r="T60" i="43"/>
  <c r="T59" i="43"/>
  <c r="T58" i="43"/>
  <c r="T57" i="43"/>
  <c r="T56" i="43"/>
  <c r="T55" i="43"/>
  <c r="T54" i="43"/>
  <c r="T53" i="43"/>
  <c r="T52" i="43"/>
  <c r="T51" i="43"/>
  <c r="T50" i="43"/>
  <c r="T49" i="43"/>
  <c r="T48" i="43"/>
  <c r="T47" i="43"/>
  <c r="T46" i="43"/>
  <c r="T45" i="43"/>
  <c r="T44" i="43"/>
  <c r="T43" i="43"/>
  <c r="T42" i="43"/>
  <c r="T41" i="43"/>
  <c r="T40" i="43"/>
  <c r="T39" i="43"/>
  <c r="T38" i="43"/>
  <c r="T37" i="43"/>
  <c r="T36" i="43"/>
  <c r="T35" i="43"/>
  <c r="T34" i="43"/>
  <c r="T33" i="43"/>
  <c r="T32" i="43"/>
  <c r="T31" i="43"/>
  <c r="T30" i="43"/>
  <c r="T29" i="43"/>
  <c r="T28" i="43"/>
  <c r="T27" i="43"/>
  <c r="T26" i="43"/>
  <c r="T25" i="43"/>
  <c r="T24" i="43"/>
  <c r="T23" i="43"/>
  <c r="T22" i="43"/>
  <c r="T21" i="43"/>
  <c r="T20" i="43"/>
  <c r="T19" i="43"/>
  <c r="T18" i="43"/>
  <c r="T17" i="43"/>
  <c r="T16" i="43"/>
  <c r="T15" i="43"/>
  <c r="T14" i="43"/>
  <c r="T13" i="43"/>
  <c r="T12" i="43"/>
  <c r="T11" i="43"/>
  <c r="T10" i="43"/>
  <c r="T9" i="43"/>
  <c r="T8" i="43"/>
  <c r="T7" i="43"/>
  <c r="T6" i="43"/>
  <c r="T5" i="43"/>
  <c r="T4" i="43"/>
  <c r="T3" i="43"/>
  <c r="S103" i="43"/>
  <c r="S102" i="43"/>
  <c r="S101" i="43"/>
  <c r="S100" i="43"/>
  <c r="S99" i="43"/>
  <c r="S98" i="43"/>
  <c r="U98" i="43" s="1"/>
  <c r="AS98" i="43" s="1"/>
  <c r="S97" i="43"/>
  <c r="S96" i="43"/>
  <c r="AU96" i="43" s="1"/>
  <c r="S95" i="43"/>
  <c r="S94" i="43"/>
  <c r="S93" i="43"/>
  <c r="S92" i="43"/>
  <c r="S91" i="43"/>
  <c r="S90" i="43"/>
  <c r="AU90" i="43" s="1"/>
  <c r="S89" i="43"/>
  <c r="S88" i="43"/>
  <c r="S87" i="43"/>
  <c r="S86" i="43"/>
  <c r="S85" i="43"/>
  <c r="S84" i="43"/>
  <c r="S83" i="43"/>
  <c r="S82" i="43"/>
  <c r="U82" i="43" s="1"/>
  <c r="AS82" i="43" s="1"/>
  <c r="S81" i="43"/>
  <c r="S80" i="43"/>
  <c r="S79" i="43"/>
  <c r="S78" i="43"/>
  <c r="S77" i="43"/>
  <c r="S76" i="43"/>
  <c r="S75" i="43"/>
  <c r="S74" i="43"/>
  <c r="AU74" i="43" s="1"/>
  <c r="S73" i="43"/>
  <c r="S72" i="43"/>
  <c r="S71" i="43"/>
  <c r="S70" i="43"/>
  <c r="S69" i="43"/>
  <c r="S68" i="43"/>
  <c r="S67" i="43"/>
  <c r="S66" i="43"/>
  <c r="AU66" i="43" s="1"/>
  <c r="S65" i="43"/>
  <c r="S64" i="43"/>
  <c r="AU64" i="43" s="1"/>
  <c r="S63" i="43"/>
  <c r="S62" i="43"/>
  <c r="S61" i="43"/>
  <c r="S60" i="43"/>
  <c r="S59" i="43"/>
  <c r="S58" i="43"/>
  <c r="U58" i="43" s="1"/>
  <c r="S57" i="43"/>
  <c r="S56" i="43"/>
  <c r="S55" i="43"/>
  <c r="S54" i="43"/>
  <c r="S53" i="43"/>
  <c r="S52" i="43"/>
  <c r="S51" i="43"/>
  <c r="S50" i="43"/>
  <c r="AU50" i="43" s="1"/>
  <c r="S49" i="43"/>
  <c r="S48" i="43"/>
  <c r="S47" i="43"/>
  <c r="S46" i="43"/>
  <c r="S45" i="43"/>
  <c r="S44" i="43"/>
  <c r="S43" i="43"/>
  <c r="S42" i="43"/>
  <c r="U42" i="43" s="1"/>
  <c r="S41" i="43"/>
  <c r="S40" i="43"/>
  <c r="S39" i="43"/>
  <c r="S38" i="43"/>
  <c r="S37" i="43"/>
  <c r="S36" i="43"/>
  <c r="S35" i="43"/>
  <c r="S34" i="43"/>
  <c r="AU34" i="43" s="1"/>
  <c r="S33" i="43"/>
  <c r="S32" i="43"/>
  <c r="S31" i="43"/>
  <c r="S30" i="43"/>
  <c r="S29" i="43"/>
  <c r="S28" i="43"/>
  <c r="S27" i="43"/>
  <c r="S26" i="43"/>
  <c r="AT26" i="43" s="1"/>
  <c r="S25" i="43"/>
  <c r="S24" i="43"/>
  <c r="AU24" i="43" s="1"/>
  <c r="S23" i="43"/>
  <c r="S22" i="43"/>
  <c r="S21" i="43"/>
  <c r="S20" i="43"/>
  <c r="S19" i="43"/>
  <c r="S18" i="43"/>
  <c r="U18" i="43" s="1"/>
  <c r="AS18" i="43" s="1"/>
  <c r="S17" i="43"/>
  <c r="S16" i="43"/>
  <c r="S15" i="43"/>
  <c r="S14" i="43"/>
  <c r="S13" i="43"/>
  <c r="S12" i="43"/>
  <c r="S11" i="43"/>
  <c r="S10" i="43"/>
  <c r="S105" i="43" s="1"/>
  <c r="S9" i="43"/>
  <c r="S8" i="43"/>
  <c r="S7" i="43"/>
  <c r="S6" i="43"/>
  <c r="S5" i="43"/>
  <c r="S4" i="43"/>
  <c r="S3" i="43"/>
  <c r="N4" i="43"/>
  <c r="N5" i="43"/>
  <c r="N6" i="43"/>
  <c r="N7" i="43"/>
  <c r="N8" i="43"/>
  <c r="N9" i="43"/>
  <c r="N10" i="43"/>
  <c r="N11" i="43"/>
  <c r="Q11" i="43" s="1"/>
  <c r="N12" i="43"/>
  <c r="N13" i="43"/>
  <c r="N14" i="43"/>
  <c r="N15" i="43"/>
  <c r="N16" i="43"/>
  <c r="N17" i="43"/>
  <c r="N18" i="43"/>
  <c r="N19" i="43"/>
  <c r="AB19" i="43" s="1"/>
  <c r="N20" i="43"/>
  <c r="N21" i="43"/>
  <c r="N22" i="43"/>
  <c r="N23" i="43"/>
  <c r="N24" i="43"/>
  <c r="N25" i="43"/>
  <c r="N26" i="43"/>
  <c r="N27" i="43"/>
  <c r="AB27" i="43" s="1"/>
  <c r="N28" i="43"/>
  <c r="N29" i="43"/>
  <c r="N30" i="43"/>
  <c r="N31" i="43"/>
  <c r="N32" i="43"/>
  <c r="N33" i="43"/>
  <c r="N34" i="43"/>
  <c r="N35" i="43"/>
  <c r="Q35" i="43" s="1"/>
  <c r="N36" i="43"/>
  <c r="N37" i="43"/>
  <c r="N38" i="43"/>
  <c r="N39" i="43"/>
  <c r="N40" i="43"/>
  <c r="N41" i="43"/>
  <c r="N42" i="43"/>
  <c r="N43" i="43"/>
  <c r="Q43" i="43" s="1"/>
  <c r="N44" i="43"/>
  <c r="AB44" i="43" s="1"/>
  <c r="N45" i="43"/>
  <c r="N46" i="43"/>
  <c r="N47" i="43"/>
  <c r="AB47" i="43" s="1"/>
  <c r="N48" i="43"/>
  <c r="N49" i="43"/>
  <c r="N50" i="43"/>
  <c r="N51" i="43"/>
  <c r="Q51" i="43" s="1"/>
  <c r="N52" i="43"/>
  <c r="Q52" i="43" s="1"/>
  <c r="N53" i="43"/>
  <c r="N54" i="43"/>
  <c r="N55" i="43"/>
  <c r="N56" i="43"/>
  <c r="N57" i="43"/>
  <c r="N58" i="43"/>
  <c r="N59" i="43"/>
  <c r="AB59" i="43" s="1"/>
  <c r="N60" i="43"/>
  <c r="AB60" i="43" s="1"/>
  <c r="N61" i="43"/>
  <c r="N62" i="43"/>
  <c r="N63" i="43"/>
  <c r="AB63" i="43" s="1"/>
  <c r="N64" i="43"/>
  <c r="N65" i="43"/>
  <c r="N66" i="43"/>
  <c r="N67" i="43"/>
  <c r="AB67" i="43" s="1"/>
  <c r="N68" i="43"/>
  <c r="Q68" i="43" s="1"/>
  <c r="N69" i="43"/>
  <c r="N70" i="43"/>
  <c r="N71" i="43"/>
  <c r="AB71" i="43" s="1"/>
  <c r="N72" i="43"/>
  <c r="N73" i="43"/>
  <c r="N74" i="43"/>
  <c r="N75" i="43"/>
  <c r="Q75" i="43" s="1"/>
  <c r="N76" i="43"/>
  <c r="AB76" i="43" s="1"/>
  <c r="N77" i="43"/>
  <c r="N78" i="43"/>
  <c r="N79" i="43"/>
  <c r="Q79" i="43" s="1"/>
  <c r="N80" i="43"/>
  <c r="N81" i="43"/>
  <c r="N82" i="43"/>
  <c r="N83" i="43"/>
  <c r="Q83" i="43" s="1"/>
  <c r="N84" i="43"/>
  <c r="Q84" i="43" s="1"/>
  <c r="N85" i="43"/>
  <c r="N86" i="43"/>
  <c r="N87" i="43"/>
  <c r="Q87" i="43" s="1"/>
  <c r="N88" i="43"/>
  <c r="N89" i="43"/>
  <c r="N90" i="43"/>
  <c r="N91" i="43"/>
  <c r="AB91" i="43" s="1"/>
  <c r="N92" i="43"/>
  <c r="Q92" i="43" s="1"/>
  <c r="N93" i="43"/>
  <c r="N94" i="43"/>
  <c r="N95" i="43"/>
  <c r="Q95" i="43" s="1"/>
  <c r="N96" i="43"/>
  <c r="N97" i="43"/>
  <c r="N98" i="43"/>
  <c r="N99" i="43"/>
  <c r="Q99" i="43" s="1"/>
  <c r="N100" i="43"/>
  <c r="Q100" i="43" s="1"/>
  <c r="N101" i="43"/>
  <c r="N102" i="43"/>
  <c r="AB102" i="43" s="1"/>
  <c r="N103" i="43"/>
  <c r="AB103" i="43" s="1"/>
  <c r="N3" i="43"/>
  <c r="AB3" i="43" s="1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H105" i="43" s="1"/>
  <c r="H126" i="43" s="1"/>
  <c r="I5" i="43"/>
  <c r="J5" i="43"/>
  <c r="F6" i="43"/>
  <c r="G6" i="43"/>
  <c r="H6" i="43"/>
  <c r="I6" i="43"/>
  <c r="J6" i="43"/>
  <c r="F7" i="43"/>
  <c r="E7" i="43" s="1"/>
  <c r="L7" i="43" s="1"/>
  <c r="G7" i="43"/>
  <c r="H7" i="43"/>
  <c r="I7" i="43"/>
  <c r="J7" i="43"/>
  <c r="F8" i="43"/>
  <c r="G8" i="43"/>
  <c r="H8" i="43"/>
  <c r="I8" i="43"/>
  <c r="I105" i="43" s="1"/>
  <c r="I126" i="43" s="1"/>
  <c r="J8" i="43"/>
  <c r="F9" i="43"/>
  <c r="G9" i="43"/>
  <c r="H9" i="43"/>
  <c r="I9" i="43"/>
  <c r="J9" i="43"/>
  <c r="F10" i="43"/>
  <c r="G10" i="43"/>
  <c r="E10" i="43" s="1"/>
  <c r="L10" i="43" s="1"/>
  <c r="H10" i="43"/>
  <c r="I10" i="43"/>
  <c r="J10" i="43"/>
  <c r="F11" i="43"/>
  <c r="G11" i="43"/>
  <c r="H11" i="43"/>
  <c r="I11" i="43"/>
  <c r="J11" i="43"/>
  <c r="J105" i="43" s="1"/>
  <c r="J126" i="43" s="1"/>
  <c r="F12" i="43"/>
  <c r="G12" i="43"/>
  <c r="H12" i="43"/>
  <c r="I12" i="43"/>
  <c r="J12" i="43"/>
  <c r="F13" i="43"/>
  <c r="G13" i="43"/>
  <c r="H13" i="43"/>
  <c r="E13" i="43" s="1"/>
  <c r="L13" i="43" s="1"/>
  <c r="I13" i="43"/>
  <c r="J13" i="43"/>
  <c r="F14" i="43"/>
  <c r="G14" i="43"/>
  <c r="H14" i="43"/>
  <c r="I14" i="43"/>
  <c r="J14" i="43"/>
  <c r="F15" i="43"/>
  <c r="E15" i="43" s="1"/>
  <c r="L15" i="43" s="1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E23" i="43" s="1"/>
  <c r="L23" i="43" s="1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E31" i="43" s="1"/>
  <c r="L31" i="43" s="1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E39" i="43" s="1"/>
  <c r="L39" i="43" s="1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E47" i="43" s="1"/>
  <c r="L47" i="43" s="1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E55" i="43" s="1"/>
  <c r="L55" i="43" s="1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E63" i="43" s="1"/>
  <c r="L63" i="43" s="1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E71" i="43" s="1"/>
  <c r="L71" i="43" s="1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G73" i="43"/>
  <c r="H73" i="43"/>
  <c r="I73" i="43"/>
  <c r="J73" i="43"/>
  <c r="F74" i="43"/>
  <c r="G74" i="43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E79" i="43" s="1"/>
  <c r="L79" i="43" s="1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G81" i="43"/>
  <c r="H81" i="43"/>
  <c r="I81" i="43"/>
  <c r="J81" i="43"/>
  <c r="F82" i="43"/>
  <c r="G82" i="43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E87" i="43" s="1"/>
  <c r="L87" i="43" s="1"/>
  <c r="G87" i="43"/>
  <c r="H87" i="43"/>
  <c r="I87" i="43"/>
  <c r="J87" i="43"/>
  <c r="F88" i="43"/>
  <c r="G88" i="43"/>
  <c r="H88" i="43"/>
  <c r="I88" i="43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E95" i="43" s="1"/>
  <c r="L95" i="43" s="1"/>
  <c r="G95" i="43"/>
  <c r="H95" i="43"/>
  <c r="I95" i="43"/>
  <c r="J95" i="43"/>
  <c r="F96" i="43"/>
  <c r="G96" i="43"/>
  <c r="H96" i="43"/>
  <c r="I96" i="43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E103" i="43" s="1"/>
  <c r="L103" i="43" s="1"/>
  <c r="G103" i="43"/>
  <c r="H103" i="43"/>
  <c r="I103" i="43"/>
  <c r="J103" i="43"/>
  <c r="G3" i="43"/>
  <c r="H3" i="43"/>
  <c r="I3" i="43"/>
  <c r="J3" i="43"/>
  <c r="F3" i="43"/>
  <c r="J105" i="45"/>
  <c r="K104" i="45" s="1"/>
  <c r="C105" i="45"/>
  <c r="D104" i="45"/>
  <c r="K103" i="45"/>
  <c r="D103" i="45"/>
  <c r="K102" i="45"/>
  <c r="D102" i="45"/>
  <c r="K101" i="45"/>
  <c r="D101" i="45"/>
  <c r="K100" i="45"/>
  <c r="D100" i="45"/>
  <c r="K99" i="45"/>
  <c r="D99" i="45"/>
  <c r="K98" i="45"/>
  <c r="D98" i="45"/>
  <c r="K97" i="45"/>
  <c r="D97" i="45"/>
  <c r="K96" i="45"/>
  <c r="D96" i="45"/>
  <c r="K95" i="45"/>
  <c r="D95" i="45"/>
  <c r="K94" i="45"/>
  <c r="D94" i="45"/>
  <c r="K93" i="45"/>
  <c r="D93" i="45"/>
  <c r="K92" i="45"/>
  <c r="D92" i="45"/>
  <c r="K91" i="45"/>
  <c r="D91" i="45"/>
  <c r="K90" i="45"/>
  <c r="D90" i="45"/>
  <c r="K89" i="45"/>
  <c r="D89" i="45"/>
  <c r="K88" i="45"/>
  <c r="D88" i="45"/>
  <c r="K87" i="45"/>
  <c r="D87" i="45"/>
  <c r="K86" i="45"/>
  <c r="D86" i="45"/>
  <c r="K85" i="45"/>
  <c r="D85" i="45"/>
  <c r="K84" i="45"/>
  <c r="D84" i="45"/>
  <c r="K83" i="45"/>
  <c r="D83" i="45"/>
  <c r="K82" i="45"/>
  <c r="D82" i="45"/>
  <c r="K81" i="45"/>
  <c r="D81" i="45"/>
  <c r="K80" i="45"/>
  <c r="D80" i="45"/>
  <c r="K79" i="45"/>
  <c r="D79" i="45"/>
  <c r="K78" i="45"/>
  <c r="D78" i="45"/>
  <c r="K77" i="45"/>
  <c r="D77" i="45"/>
  <c r="K76" i="45"/>
  <c r="D76" i="45"/>
  <c r="K75" i="45"/>
  <c r="D75" i="45"/>
  <c r="K74" i="45"/>
  <c r="D74" i="45"/>
  <c r="K73" i="45"/>
  <c r="D73" i="45"/>
  <c r="K72" i="45"/>
  <c r="D72" i="45"/>
  <c r="K71" i="45"/>
  <c r="D71" i="45"/>
  <c r="K70" i="45"/>
  <c r="D70" i="45"/>
  <c r="K69" i="45"/>
  <c r="D69" i="45"/>
  <c r="K68" i="45"/>
  <c r="D68" i="45"/>
  <c r="K67" i="45"/>
  <c r="D67" i="45"/>
  <c r="K66" i="45"/>
  <c r="D66" i="45"/>
  <c r="K65" i="45"/>
  <c r="D65" i="45"/>
  <c r="K64" i="45"/>
  <c r="D64" i="45"/>
  <c r="K63" i="45"/>
  <c r="D63" i="45"/>
  <c r="K62" i="45"/>
  <c r="D62" i="45"/>
  <c r="K61" i="45"/>
  <c r="D61" i="45"/>
  <c r="K60" i="45"/>
  <c r="D60" i="45"/>
  <c r="K59" i="45"/>
  <c r="D59" i="45"/>
  <c r="K58" i="45"/>
  <c r="D58" i="45"/>
  <c r="K57" i="45"/>
  <c r="D57" i="45"/>
  <c r="K56" i="45"/>
  <c r="D56" i="45"/>
  <c r="K55" i="45"/>
  <c r="D55" i="45"/>
  <c r="K54" i="45"/>
  <c r="D54" i="45"/>
  <c r="K53" i="45"/>
  <c r="D53" i="45"/>
  <c r="K52" i="45"/>
  <c r="D52" i="45"/>
  <c r="K51" i="45"/>
  <c r="D51" i="45"/>
  <c r="K50" i="45"/>
  <c r="D50" i="45"/>
  <c r="K49" i="45"/>
  <c r="D49" i="45"/>
  <c r="K48" i="45"/>
  <c r="D48" i="45"/>
  <c r="K47" i="45"/>
  <c r="D47" i="45"/>
  <c r="K46" i="45"/>
  <c r="D46" i="45"/>
  <c r="K45" i="45"/>
  <c r="D45" i="45"/>
  <c r="K44" i="45"/>
  <c r="D44" i="45"/>
  <c r="K43" i="45"/>
  <c r="D43" i="45"/>
  <c r="K42" i="45"/>
  <c r="D42" i="45"/>
  <c r="K41" i="45"/>
  <c r="D41" i="45"/>
  <c r="K40" i="45"/>
  <c r="D40" i="45"/>
  <c r="K39" i="45"/>
  <c r="D39" i="45"/>
  <c r="K38" i="45"/>
  <c r="D38" i="45"/>
  <c r="K37" i="45"/>
  <c r="D37" i="45"/>
  <c r="K36" i="45"/>
  <c r="D36" i="45"/>
  <c r="K35" i="45"/>
  <c r="D35" i="45"/>
  <c r="K34" i="45"/>
  <c r="D34" i="45"/>
  <c r="K33" i="45"/>
  <c r="D33" i="45"/>
  <c r="K32" i="45"/>
  <c r="D32" i="45"/>
  <c r="K31" i="45"/>
  <c r="D31" i="45"/>
  <c r="K30" i="45"/>
  <c r="D30" i="45"/>
  <c r="K29" i="45"/>
  <c r="D29" i="45"/>
  <c r="K28" i="45"/>
  <c r="D28" i="45"/>
  <c r="K27" i="45"/>
  <c r="D27" i="45"/>
  <c r="K26" i="45"/>
  <c r="D26" i="45"/>
  <c r="K25" i="45"/>
  <c r="D25" i="45"/>
  <c r="K24" i="45"/>
  <c r="D24" i="45"/>
  <c r="K23" i="45"/>
  <c r="D23" i="45"/>
  <c r="K22" i="45"/>
  <c r="D22" i="45"/>
  <c r="K21" i="45"/>
  <c r="D21" i="45"/>
  <c r="K20" i="45"/>
  <c r="D20" i="45"/>
  <c r="K19" i="45"/>
  <c r="D19" i="45"/>
  <c r="K18" i="45"/>
  <c r="D18" i="45"/>
  <c r="K17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K105" i="45" s="1"/>
  <c r="E4" i="45"/>
  <c r="F4" i="45" s="1"/>
  <c r="D4" i="45"/>
  <c r="D105" i="45" s="1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Y105" i="43"/>
  <c r="Y126" i="43" s="1"/>
  <c r="AU103" i="43"/>
  <c r="AR103" i="43"/>
  <c r="AA103" i="43"/>
  <c r="AF103" i="43" s="1"/>
  <c r="X103" i="43"/>
  <c r="AN103" i="43" s="1"/>
  <c r="U103" i="43"/>
  <c r="AS103" i="43" s="1"/>
  <c r="Q103" i="43"/>
  <c r="AU102" i="43"/>
  <c r="AT102" i="43"/>
  <c r="AR102" i="43"/>
  <c r="X102" i="43"/>
  <c r="AN102" i="43" s="1"/>
  <c r="U102" i="43"/>
  <c r="R102" i="43" s="1"/>
  <c r="Q102" i="43"/>
  <c r="E102" i="43"/>
  <c r="L102" i="43" s="1"/>
  <c r="AU101" i="43"/>
  <c r="AT101" i="43"/>
  <c r="AR101" i="43"/>
  <c r="AB101" i="43"/>
  <c r="AA101" i="43"/>
  <c r="X101" i="43"/>
  <c r="AN101" i="43" s="1"/>
  <c r="Q101" i="43"/>
  <c r="AU100" i="43"/>
  <c r="AT100" i="43"/>
  <c r="AR100" i="43"/>
  <c r="AB100" i="43"/>
  <c r="AA100" i="43"/>
  <c r="X100" i="43"/>
  <c r="AN100" i="43" s="1"/>
  <c r="U100" i="43"/>
  <c r="AD100" i="43" s="1"/>
  <c r="E100" i="43"/>
  <c r="L100" i="43" s="1"/>
  <c r="AU99" i="43"/>
  <c r="AT99" i="43"/>
  <c r="AR99" i="43"/>
  <c r="AA99" i="43"/>
  <c r="U99" i="43"/>
  <c r="R99" i="43" s="1"/>
  <c r="AT98" i="43"/>
  <c r="AR98" i="43"/>
  <c r="AB98" i="43"/>
  <c r="AA98" i="43"/>
  <c r="X98" i="43"/>
  <c r="AN98" i="43" s="1"/>
  <c r="Q98" i="43"/>
  <c r="AU97" i="43"/>
  <c r="AT97" i="43"/>
  <c r="AR97" i="43"/>
  <c r="AB97" i="43"/>
  <c r="X97" i="43"/>
  <c r="AN97" i="43" s="1"/>
  <c r="U97" i="43"/>
  <c r="AS97" i="43" s="1"/>
  <c r="Q97" i="43"/>
  <c r="L97" i="43"/>
  <c r="E97" i="43"/>
  <c r="AR96" i="43"/>
  <c r="AB96" i="43"/>
  <c r="Q96" i="43"/>
  <c r="E96" i="43"/>
  <c r="L96" i="43" s="1"/>
  <c r="AU95" i="43"/>
  <c r="AR95" i="43"/>
  <c r="AB95" i="43"/>
  <c r="AA95" i="43"/>
  <c r="X95" i="43"/>
  <c r="AN95" i="43" s="1"/>
  <c r="U95" i="43"/>
  <c r="AS95" i="43" s="1"/>
  <c r="AU94" i="43"/>
  <c r="AT94" i="43"/>
  <c r="AR94" i="43"/>
  <c r="AB94" i="43"/>
  <c r="AA94" i="43"/>
  <c r="X94" i="43"/>
  <c r="AN94" i="43" s="1"/>
  <c r="U94" i="43"/>
  <c r="AD94" i="43" s="1"/>
  <c r="Q94" i="43"/>
  <c r="E94" i="43"/>
  <c r="L94" i="43" s="1"/>
  <c r="AT93" i="43"/>
  <c r="AR93" i="43"/>
  <c r="AB93" i="43"/>
  <c r="AA93" i="43"/>
  <c r="X93" i="43"/>
  <c r="AN93" i="43" s="1"/>
  <c r="Q93" i="43"/>
  <c r="AU92" i="43"/>
  <c r="AT92" i="43"/>
  <c r="AR92" i="43"/>
  <c r="AA92" i="43"/>
  <c r="X92" i="43"/>
  <c r="AN92" i="43" s="1"/>
  <c r="U92" i="43"/>
  <c r="AQ92" i="43" s="1"/>
  <c r="AW92" i="43" s="1"/>
  <c r="E92" i="43"/>
  <c r="L92" i="43" s="1"/>
  <c r="AU91" i="43"/>
  <c r="AT91" i="43"/>
  <c r="AR91" i="43"/>
  <c r="AA91" i="43"/>
  <c r="X91" i="43"/>
  <c r="AN91" i="43" s="1"/>
  <c r="U91" i="43"/>
  <c r="R91" i="43" s="1"/>
  <c r="AR90" i="43"/>
  <c r="AB90" i="43"/>
  <c r="AA90" i="43"/>
  <c r="X90" i="43"/>
  <c r="AN90" i="43" s="1"/>
  <c r="U90" i="43"/>
  <c r="AS90" i="43" s="1"/>
  <c r="Q90" i="43"/>
  <c r="AU89" i="43"/>
  <c r="AT89" i="43"/>
  <c r="AR89" i="43"/>
  <c r="AB89" i="43"/>
  <c r="X89" i="43"/>
  <c r="AN89" i="43" s="1"/>
  <c r="U89" i="43"/>
  <c r="AS89" i="43" s="1"/>
  <c r="Q89" i="43"/>
  <c r="L89" i="43"/>
  <c r="E89" i="43"/>
  <c r="AR88" i="43"/>
  <c r="AB88" i="43"/>
  <c r="Q88" i="43"/>
  <c r="E88" i="43"/>
  <c r="L88" i="43" s="1"/>
  <c r="AU87" i="43"/>
  <c r="AR87" i="43"/>
  <c r="AA87" i="43"/>
  <c r="AF87" i="43" s="1"/>
  <c r="X87" i="43"/>
  <c r="AN87" i="43" s="1"/>
  <c r="U87" i="43"/>
  <c r="AS87" i="43" s="1"/>
  <c r="AU86" i="43"/>
  <c r="AT86" i="43"/>
  <c r="AR86" i="43"/>
  <c r="AB86" i="43"/>
  <c r="X86" i="43"/>
  <c r="AN86" i="43" s="1"/>
  <c r="U86" i="43"/>
  <c r="AD86" i="43" s="1"/>
  <c r="Q86" i="43"/>
  <c r="E86" i="43"/>
  <c r="L86" i="43" s="1"/>
  <c r="AT85" i="43"/>
  <c r="AR85" i="43"/>
  <c r="AB85" i="43"/>
  <c r="AA85" i="43"/>
  <c r="AF85" i="43" s="1"/>
  <c r="X85" i="43"/>
  <c r="AN85" i="43" s="1"/>
  <c r="Q85" i="43"/>
  <c r="AU84" i="43"/>
  <c r="AT84" i="43"/>
  <c r="AR84" i="43"/>
  <c r="AA84" i="43"/>
  <c r="AF84" i="43" s="1"/>
  <c r="X84" i="43"/>
  <c r="AN84" i="43" s="1"/>
  <c r="U84" i="43"/>
  <c r="AS84" i="43" s="1"/>
  <c r="E84" i="43"/>
  <c r="L84" i="43" s="1"/>
  <c r="AU83" i="43"/>
  <c r="AT83" i="43"/>
  <c r="AR83" i="43"/>
  <c r="AA83" i="43"/>
  <c r="AF83" i="43" s="1"/>
  <c r="U83" i="43"/>
  <c r="AD83" i="43" s="1"/>
  <c r="AR82" i="43"/>
  <c r="AB82" i="43"/>
  <c r="AA82" i="43"/>
  <c r="X82" i="43"/>
  <c r="AN82" i="43" s="1"/>
  <c r="Q82" i="43"/>
  <c r="E82" i="43"/>
  <c r="L82" i="43" s="1"/>
  <c r="AT81" i="43"/>
  <c r="AR81" i="43"/>
  <c r="AB81" i="43"/>
  <c r="X81" i="43"/>
  <c r="AN81" i="43" s="1"/>
  <c r="U81" i="43"/>
  <c r="AD81" i="43" s="1"/>
  <c r="Q81" i="43"/>
  <c r="E81" i="43"/>
  <c r="L81" i="43" s="1"/>
  <c r="AR80" i="43"/>
  <c r="AB80" i="43"/>
  <c r="Q80" i="43"/>
  <c r="AU79" i="43"/>
  <c r="AR79" i="43"/>
  <c r="AB79" i="43"/>
  <c r="AA79" i="43"/>
  <c r="X79" i="43"/>
  <c r="AN79" i="43" s="1"/>
  <c r="U79" i="43"/>
  <c r="AS79" i="43" s="1"/>
  <c r="AU78" i="43"/>
  <c r="AT78" i="43"/>
  <c r="AR78" i="43"/>
  <c r="AB78" i="43"/>
  <c r="X78" i="43"/>
  <c r="AN78" i="43" s="1"/>
  <c r="U78" i="43"/>
  <c r="AS78" i="43" s="1"/>
  <c r="Q78" i="43"/>
  <c r="E78" i="43"/>
  <c r="L78" i="43" s="1"/>
  <c r="AT77" i="43"/>
  <c r="AR77" i="43"/>
  <c r="AB77" i="43"/>
  <c r="AA77" i="43"/>
  <c r="AF77" i="43" s="1"/>
  <c r="X77" i="43"/>
  <c r="AN77" i="43" s="1"/>
  <c r="Q77" i="43"/>
  <c r="AU76" i="43"/>
  <c r="AT76" i="43"/>
  <c r="AR76" i="43"/>
  <c r="AA76" i="43"/>
  <c r="X76" i="43"/>
  <c r="AN76" i="43" s="1"/>
  <c r="U76" i="43"/>
  <c r="AD76" i="43" s="1"/>
  <c r="Q76" i="43"/>
  <c r="E76" i="43"/>
  <c r="L76" i="43" s="1"/>
  <c r="AU75" i="43"/>
  <c r="AT75" i="43"/>
  <c r="AR75" i="43"/>
  <c r="AA75" i="43"/>
  <c r="U75" i="43"/>
  <c r="AQ75" i="43" s="1"/>
  <c r="AR74" i="43"/>
  <c r="AB74" i="43"/>
  <c r="AA74" i="43"/>
  <c r="AF74" i="43" s="1"/>
  <c r="X74" i="43"/>
  <c r="AN74" i="43" s="1"/>
  <c r="U74" i="43"/>
  <c r="AD74" i="43" s="1"/>
  <c r="Q74" i="43"/>
  <c r="E74" i="43"/>
  <c r="L74" i="43" s="1"/>
  <c r="AU73" i="43"/>
  <c r="AT73" i="43"/>
  <c r="AR73" i="43"/>
  <c r="AB73" i="43"/>
  <c r="X73" i="43"/>
  <c r="AN73" i="43" s="1"/>
  <c r="U73" i="43"/>
  <c r="AS73" i="43" s="1"/>
  <c r="Q73" i="43"/>
  <c r="E73" i="43"/>
  <c r="L73" i="43" s="1"/>
  <c r="AR72" i="43"/>
  <c r="AB72" i="43"/>
  <c r="Q72" i="43"/>
  <c r="AU71" i="43"/>
  <c r="AT71" i="43"/>
  <c r="AR71" i="43"/>
  <c r="AA71" i="43"/>
  <c r="AF71" i="43" s="1"/>
  <c r="X71" i="43"/>
  <c r="AN71" i="43" s="1"/>
  <c r="U71" i="43"/>
  <c r="AD71" i="43" s="1"/>
  <c r="Q71" i="43"/>
  <c r="AU70" i="43"/>
  <c r="AT70" i="43"/>
  <c r="AR70" i="43"/>
  <c r="AB70" i="43"/>
  <c r="X70" i="43"/>
  <c r="AN70" i="43" s="1"/>
  <c r="U70" i="43"/>
  <c r="AS70" i="43" s="1"/>
  <c r="Q70" i="43"/>
  <c r="L70" i="43"/>
  <c r="E70" i="43"/>
  <c r="AU69" i="43"/>
  <c r="AT69" i="43"/>
  <c r="AR69" i="43"/>
  <c r="AB69" i="43"/>
  <c r="AA69" i="43"/>
  <c r="AF69" i="43" s="1"/>
  <c r="X69" i="43"/>
  <c r="AN69" i="43" s="1"/>
  <c r="Q69" i="43"/>
  <c r="AU68" i="43"/>
  <c r="AT68" i="43"/>
  <c r="AR68" i="43"/>
  <c r="AA68" i="43"/>
  <c r="AF68" i="43" s="1"/>
  <c r="X68" i="43"/>
  <c r="AN68" i="43" s="1"/>
  <c r="U68" i="43"/>
  <c r="AD68" i="43" s="1"/>
  <c r="E68" i="43"/>
  <c r="L68" i="43" s="1"/>
  <c r="AU67" i="43"/>
  <c r="AT67" i="43"/>
  <c r="AR67" i="43"/>
  <c r="AA67" i="43"/>
  <c r="U67" i="43"/>
  <c r="AS67" i="43" s="1"/>
  <c r="Q67" i="43"/>
  <c r="AR66" i="43"/>
  <c r="AB66" i="43"/>
  <c r="AA66" i="43"/>
  <c r="AF66" i="43" s="1"/>
  <c r="X66" i="43"/>
  <c r="AN66" i="43" s="1"/>
  <c r="Q66" i="43"/>
  <c r="AU65" i="43"/>
  <c r="AT65" i="43"/>
  <c r="AR65" i="43"/>
  <c r="AB65" i="43"/>
  <c r="X65" i="43"/>
  <c r="AN65" i="43" s="1"/>
  <c r="U65" i="43"/>
  <c r="AS65" i="43" s="1"/>
  <c r="Q65" i="43"/>
  <c r="L65" i="43"/>
  <c r="E65" i="43"/>
  <c r="AR64" i="43"/>
  <c r="AB64" i="43"/>
  <c r="Q64" i="43"/>
  <c r="AU63" i="43"/>
  <c r="AR63" i="43"/>
  <c r="AA63" i="43"/>
  <c r="AF63" i="43" s="1"/>
  <c r="X63" i="43"/>
  <c r="AN63" i="43" s="1"/>
  <c r="U63" i="43"/>
  <c r="AS63" i="43" s="1"/>
  <c r="Q63" i="43"/>
  <c r="AU62" i="43"/>
  <c r="AT62" i="43"/>
  <c r="AR62" i="43"/>
  <c r="AB62" i="43"/>
  <c r="X62" i="43"/>
  <c r="AN62" i="43" s="1"/>
  <c r="U62" i="43"/>
  <c r="AQ62" i="43" s="1"/>
  <c r="AW62" i="43" s="1"/>
  <c r="Q62" i="43"/>
  <c r="E62" i="43"/>
  <c r="L62" i="43" s="1"/>
  <c r="AU61" i="43"/>
  <c r="AT61" i="43"/>
  <c r="AR61" i="43"/>
  <c r="AB61" i="43"/>
  <c r="AA61" i="43"/>
  <c r="AF61" i="43" s="1"/>
  <c r="X61" i="43"/>
  <c r="AN61" i="43" s="1"/>
  <c r="Q61" i="43"/>
  <c r="AU60" i="43"/>
  <c r="AT60" i="43"/>
  <c r="AR60" i="43"/>
  <c r="AA60" i="43"/>
  <c r="AF60" i="43" s="1"/>
  <c r="X60" i="43"/>
  <c r="AN60" i="43" s="1"/>
  <c r="U60" i="43"/>
  <c r="E60" i="43"/>
  <c r="L60" i="43" s="1"/>
  <c r="AU59" i="43"/>
  <c r="AT59" i="43"/>
  <c r="AR59" i="43"/>
  <c r="AA59" i="43"/>
  <c r="AF59" i="43" s="1"/>
  <c r="U59" i="43"/>
  <c r="Q59" i="43"/>
  <c r="AR58" i="43"/>
  <c r="AB58" i="43"/>
  <c r="AA58" i="43"/>
  <c r="AF58" i="43" s="1"/>
  <c r="X58" i="43"/>
  <c r="AN58" i="43" s="1"/>
  <c r="Q58" i="43"/>
  <c r="AU57" i="43"/>
  <c r="AT57" i="43"/>
  <c r="AR57" i="43"/>
  <c r="AB57" i="43"/>
  <c r="AA57" i="43"/>
  <c r="X57" i="43"/>
  <c r="AN57" i="43" s="1"/>
  <c r="U57" i="43"/>
  <c r="Q57" i="43"/>
  <c r="E57" i="43"/>
  <c r="L57" i="43" s="1"/>
  <c r="AR56" i="43"/>
  <c r="AB56" i="43"/>
  <c r="Q56" i="43"/>
  <c r="AU55" i="43"/>
  <c r="AR55" i="43"/>
  <c r="AB55" i="43"/>
  <c r="AA55" i="43"/>
  <c r="AF55" i="43" s="1"/>
  <c r="X55" i="43"/>
  <c r="AN55" i="43" s="1"/>
  <c r="U55" i="43"/>
  <c r="Q55" i="43"/>
  <c r="AU54" i="43"/>
  <c r="AT54" i="43"/>
  <c r="AR54" i="43"/>
  <c r="AB54" i="43"/>
  <c r="X54" i="43"/>
  <c r="AN54" i="43" s="1"/>
  <c r="U54" i="43"/>
  <c r="Q54" i="43"/>
  <c r="E54" i="43"/>
  <c r="L54" i="43" s="1"/>
  <c r="AU53" i="43"/>
  <c r="AT53" i="43"/>
  <c r="AR53" i="43"/>
  <c r="AB53" i="43"/>
  <c r="AA53" i="43"/>
  <c r="AF53" i="43" s="1"/>
  <c r="X53" i="43"/>
  <c r="AN53" i="43" s="1"/>
  <c r="Q53" i="43"/>
  <c r="AU52" i="43"/>
  <c r="AT52" i="43"/>
  <c r="AR52" i="43"/>
  <c r="AB52" i="43"/>
  <c r="AA52" i="43"/>
  <c r="X52" i="43"/>
  <c r="AN52" i="43" s="1"/>
  <c r="U52" i="43"/>
  <c r="E52" i="43"/>
  <c r="L52" i="43" s="1"/>
  <c r="AU51" i="43"/>
  <c r="AT51" i="43"/>
  <c r="AR51" i="43"/>
  <c r="AA51" i="43"/>
  <c r="AF51" i="43" s="1"/>
  <c r="U51" i="43"/>
  <c r="E51" i="43"/>
  <c r="L51" i="43" s="1"/>
  <c r="AR50" i="43"/>
  <c r="AB50" i="43"/>
  <c r="AA50" i="43"/>
  <c r="AF50" i="43" s="1"/>
  <c r="X50" i="43"/>
  <c r="AN50" i="43" s="1"/>
  <c r="U50" i="43"/>
  <c r="Q50" i="43"/>
  <c r="AU49" i="43"/>
  <c r="AT49" i="43"/>
  <c r="AR49" i="43"/>
  <c r="AB49" i="43"/>
  <c r="X49" i="43"/>
  <c r="AN49" i="43" s="1"/>
  <c r="U49" i="43"/>
  <c r="Q49" i="43"/>
  <c r="E49" i="43"/>
  <c r="L49" i="43" s="1"/>
  <c r="AR48" i="43"/>
  <c r="AB48" i="43"/>
  <c r="Q48" i="43"/>
  <c r="AU47" i="43"/>
  <c r="AR47" i="43"/>
  <c r="AA47" i="43"/>
  <c r="AF47" i="43" s="1"/>
  <c r="X47" i="43"/>
  <c r="AN47" i="43" s="1"/>
  <c r="U47" i="43"/>
  <c r="AU46" i="43"/>
  <c r="AT46" i="43"/>
  <c r="AR46" i="43"/>
  <c r="AB46" i="43"/>
  <c r="AA46" i="43"/>
  <c r="AF46" i="43" s="1"/>
  <c r="X46" i="43"/>
  <c r="AN46" i="43" s="1"/>
  <c r="U46" i="43"/>
  <c r="Q46" i="43"/>
  <c r="E46" i="43"/>
  <c r="L46" i="43" s="1"/>
  <c r="AT45" i="43"/>
  <c r="AR45" i="43"/>
  <c r="AB45" i="43"/>
  <c r="AA45" i="43"/>
  <c r="X45" i="43"/>
  <c r="AN45" i="43" s="1"/>
  <c r="Q45" i="43"/>
  <c r="AU44" i="43"/>
  <c r="AT44" i="43"/>
  <c r="AR44" i="43"/>
  <c r="AA44" i="43"/>
  <c r="AF44" i="43" s="1"/>
  <c r="X44" i="43"/>
  <c r="AN44" i="43" s="1"/>
  <c r="U44" i="43"/>
  <c r="Q44" i="43"/>
  <c r="E44" i="43"/>
  <c r="L44" i="43" s="1"/>
  <c r="AU43" i="43"/>
  <c r="AT43" i="43"/>
  <c r="AR43" i="43"/>
  <c r="AA43" i="43"/>
  <c r="AF43" i="43" s="1"/>
  <c r="U43" i="43"/>
  <c r="AR42" i="43"/>
  <c r="AB42" i="43"/>
  <c r="AA42" i="43"/>
  <c r="AF42" i="43" s="1"/>
  <c r="X42" i="43"/>
  <c r="AN42" i="43" s="1"/>
  <c r="Q42" i="43"/>
  <c r="E42" i="43"/>
  <c r="L42" i="43" s="1"/>
  <c r="AU41" i="43"/>
  <c r="AT41" i="43"/>
  <c r="AR41" i="43"/>
  <c r="AB41" i="43"/>
  <c r="AA41" i="43"/>
  <c r="X41" i="43"/>
  <c r="AN41" i="43" s="1"/>
  <c r="U41" i="43"/>
  <c r="Q41" i="43"/>
  <c r="E41" i="43"/>
  <c r="L41" i="43" s="1"/>
  <c r="AU40" i="43"/>
  <c r="AR40" i="43"/>
  <c r="AB40" i="43"/>
  <c r="Q40" i="43"/>
  <c r="AU39" i="43"/>
  <c r="AR39" i="43"/>
  <c r="AB39" i="43"/>
  <c r="AA39" i="43"/>
  <c r="AF39" i="43" s="1"/>
  <c r="X39" i="43"/>
  <c r="AN39" i="43" s="1"/>
  <c r="U39" i="43"/>
  <c r="Q39" i="43"/>
  <c r="AU38" i="43"/>
  <c r="AT38" i="43"/>
  <c r="AR38" i="43"/>
  <c r="AB38" i="43"/>
  <c r="X38" i="43"/>
  <c r="AN38" i="43" s="1"/>
  <c r="U38" i="43"/>
  <c r="Q38" i="43"/>
  <c r="E38" i="43"/>
  <c r="L38" i="43" s="1"/>
  <c r="AT37" i="43"/>
  <c r="AR37" i="43"/>
  <c r="AB37" i="43"/>
  <c r="AA37" i="43"/>
  <c r="AF37" i="43" s="1"/>
  <c r="X37" i="43"/>
  <c r="AN37" i="43" s="1"/>
  <c r="U37" i="43"/>
  <c r="Q37" i="43"/>
  <c r="AU36" i="43"/>
  <c r="AT36" i="43"/>
  <c r="AR36" i="43"/>
  <c r="AB36" i="43"/>
  <c r="AA36" i="43"/>
  <c r="AF36" i="43" s="1"/>
  <c r="X36" i="43"/>
  <c r="AN36" i="43" s="1"/>
  <c r="U36" i="43"/>
  <c r="AD36" i="43" s="1"/>
  <c r="Q36" i="43"/>
  <c r="E36" i="43"/>
  <c r="L36" i="43" s="1"/>
  <c r="AU35" i="43"/>
  <c r="AT35" i="43"/>
  <c r="AR35" i="43"/>
  <c r="AB35" i="43"/>
  <c r="AA35" i="43"/>
  <c r="AF35" i="43" s="1"/>
  <c r="X35" i="43"/>
  <c r="AN35" i="43" s="1"/>
  <c r="U35" i="43"/>
  <c r="AQ35" i="43" s="1"/>
  <c r="AW35" i="43" s="1"/>
  <c r="AR34" i="43"/>
  <c r="AB34" i="43"/>
  <c r="AA34" i="43"/>
  <c r="AF34" i="43" s="1"/>
  <c r="X34" i="43"/>
  <c r="AN34" i="43" s="1"/>
  <c r="U34" i="43"/>
  <c r="AD34" i="43" s="1"/>
  <c r="Q34" i="43"/>
  <c r="AT33" i="43"/>
  <c r="AR33" i="43"/>
  <c r="AB33" i="43"/>
  <c r="X33" i="43"/>
  <c r="AN33" i="43" s="1"/>
  <c r="U33" i="43"/>
  <c r="Q33" i="43"/>
  <c r="L33" i="43"/>
  <c r="E33" i="43"/>
  <c r="AU32" i="43"/>
  <c r="AR32" i="43"/>
  <c r="AB32" i="43"/>
  <c r="Q32" i="43"/>
  <c r="AU31" i="43"/>
  <c r="AR31" i="43"/>
  <c r="AB31" i="43"/>
  <c r="AA31" i="43"/>
  <c r="AF31" i="43" s="1"/>
  <c r="X31" i="43"/>
  <c r="AN31" i="43" s="1"/>
  <c r="U31" i="43"/>
  <c r="AQ31" i="43" s="1"/>
  <c r="AW31" i="43" s="1"/>
  <c r="Q31" i="43"/>
  <c r="AU30" i="43"/>
  <c r="AT30" i="43"/>
  <c r="AR30" i="43"/>
  <c r="AB30" i="43"/>
  <c r="X30" i="43"/>
  <c r="AN30" i="43" s="1"/>
  <c r="U30" i="43"/>
  <c r="AD30" i="43" s="1"/>
  <c r="Q30" i="43"/>
  <c r="E30" i="43"/>
  <c r="L30" i="43" s="1"/>
  <c r="AU29" i="43"/>
  <c r="AT29" i="43"/>
  <c r="AR29" i="43"/>
  <c r="AB29" i="43"/>
  <c r="AA29" i="43"/>
  <c r="AF29" i="43" s="1"/>
  <c r="X29" i="43"/>
  <c r="AN29" i="43" s="1"/>
  <c r="Q29" i="43"/>
  <c r="AU28" i="43"/>
  <c r="AT28" i="43"/>
  <c r="AR28" i="43"/>
  <c r="AB28" i="43"/>
  <c r="AA28" i="43"/>
  <c r="X28" i="43"/>
  <c r="AN28" i="43" s="1"/>
  <c r="U28" i="43"/>
  <c r="Q28" i="43"/>
  <c r="E28" i="43"/>
  <c r="L28" i="43" s="1"/>
  <c r="AU27" i="43"/>
  <c r="AT27" i="43"/>
  <c r="AR27" i="43"/>
  <c r="AA27" i="43"/>
  <c r="AF27" i="43" s="1"/>
  <c r="U27" i="43"/>
  <c r="R27" i="43" s="1"/>
  <c r="AR26" i="43"/>
  <c r="AB26" i="43"/>
  <c r="AA26" i="43"/>
  <c r="AF26" i="43" s="1"/>
  <c r="X26" i="43"/>
  <c r="AN26" i="43" s="1"/>
  <c r="Q26" i="43"/>
  <c r="AU25" i="43"/>
  <c r="AT25" i="43"/>
  <c r="AR25" i="43"/>
  <c r="AB25" i="43"/>
  <c r="X25" i="43"/>
  <c r="AN25" i="43" s="1"/>
  <c r="U25" i="43"/>
  <c r="R25" i="43" s="1"/>
  <c r="Q25" i="43"/>
  <c r="E25" i="43"/>
  <c r="L25" i="43" s="1"/>
  <c r="AR24" i="43"/>
  <c r="AB24" i="43"/>
  <c r="Q24" i="43"/>
  <c r="AU23" i="43"/>
  <c r="AR23" i="43"/>
  <c r="AB23" i="43"/>
  <c r="AA23" i="43"/>
  <c r="AF23" i="43" s="1"/>
  <c r="X23" i="43"/>
  <c r="AN23" i="43" s="1"/>
  <c r="U23" i="43"/>
  <c r="R23" i="43" s="1"/>
  <c r="Q23" i="43"/>
  <c r="AU22" i="43"/>
  <c r="AT22" i="43"/>
  <c r="AR22" i="43"/>
  <c r="AB22" i="43"/>
  <c r="AA22" i="43"/>
  <c r="AF22" i="43" s="1"/>
  <c r="X22" i="43"/>
  <c r="AN22" i="43" s="1"/>
  <c r="U22" i="43"/>
  <c r="AS22" i="43" s="1"/>
  <c r="Q22" i="43"/>
  <c r="E22" i="43"/>
  <c r="L22" i="43" s="1"/>
  <c r="AU21" i="43"/>
  <c r="AT21" i="43"/>
  <c r="AR21" i="43"/>
  <c r="AB21" i="43"/>
  <c r="AA21" i="43"/>
  <c r="AF21" i="43" s="1"/>
  <c r="X21" i="43"/>
  <c r="AN21" i="43" s="1"/>
  <c r="Q21" i="43"/>
  <c r="AU20" i="43"/>
  <c r="AT20" i="43"/>
  <c r="AR20" i="43"/>
  <c r="AB20" i="43"/>
  <c r="AA20" i="43"/>
  <c r="AF20" i="43" s="1"/>
  <c r="X20" i="43"/>
  <c r="AN20" i="43" s="1"/>
  <c r="U20" i="43"/>
  <c r="AS20" i="43" s="1"/>
  <c r="Q20" i="43"/>
  <c r="E20" i="43"/>
  <c r="L20" i="43" s="1"/>
  <c r="AU19" i="43"/>
  <c r="AT19" i="43"/>
  <c r="AR19" i="43"/>
  <c r="AA19" i="43"/>
  <c r="AF19" i="43" s="1"/>
  <c r="U19" i="43"/>
  <c r="R19" i="43" s="1"/>
  <c r="AR18" i="43"/>
  <c r="AB18" i="43"/>
  <c r="AA18" i="43"/>
  <c r="AF18" i="43" s="1"/>
  <c r="X18" i="43"/>
  <c r="AN18" i="43" s="1"/>
  <c r="Q18" i="43"/>
  <c r="AT17" i="43"/>
  <c r="AR17" i="43"/>
  <c r="AB17" i="43"/>
  <c r="X17" i="43"/>
  <c r="AN17" i="43" s="1"/>
  <c r="U17" i="43"/>
  <c r="R17" i="43" s="1"/>
  <c r="Q17" i="43"/>
  <c r="E17" i="43"/>
  <c r="L17" i="43" s="1"/>
  <c r="AR16" i="43"/>
  <c r="AB16" i="43"/>
  <c r="Q16" i="43"/>
  <c r="AU15" i="43"/>
  <c r="AR15" i="43"/>
  <c r="AB15" i="43"/>
  <c r="AA15" i="43"/>
  <c r="AF15" i="43" s="1"/>
  <c r="X15" i="43"/>
  <c r="AN15" i="43" s="1"/>
  <c r="U15" i="43"/>
  <c r="R15" i="43" s="1"/>
  <c r="Q15" i="43"/>
  <c r="AU14" i="43"/>
  <c r="AT14" i="43"/>
  <c r="AR14" i="43"/>
  <c r="AB14" i="43"/>
  <c r="X14" i="43"/>
  <c r="AN14" i="43" s="1"/>
  <c r="U14" i="43"/>
  <c r="AS14" i="43" s="1"/>
  <c r="Q14" i="43"/>
  <c r="E14" i="43"/>
  <c r="L14" i="43" s="1"/>
  <c r="AT13" i="43"/>
  <c r="AR13" i="43"/>
  <c r="AB13" i="43"/>
  <c r="AA13" i="43"/>
  <c r="AF13" i="43" s="1"/>
  <c r="X13" i="43"/>
  <c r="AN13" i="43" s="1"/>
  <c r="Q13" i="43"/>
  <c r="AU12" i="43"/>
  <c r="AT12" i="43"/>
  <c r="AR12" i="43"/>
  <c r="AB12" i="43"/>
  <c r="AA12" i="43"/>
  <c r="X12" i="43"/>
  <c r="AN12" i="43" s="1"/>
  <c r="U12" i="43"/>
  <c r="Q12" i="43"/>
  <c r="E12" i="43"/>
  <c r="L12" i="43" s="1"/>
  <c r="AU11" i="43"/>
  <c r="AT11" i="43"/>
  <c r="AR11" i="43"/>
  <c r="AB11" i="43"/>
  <c r="AA11" i="43"/>
  <c r="AF11" i="43" s="1"/>
  <c r="U11" i="43"/>
  <c r="R11" i="43" s="1"/>
  <c r="AR10" i="43"/>
  <c r="AB10" i="43"/>
  <c r="AA10" i="43"/>
  <c r="AF10" i="43" s="1"/>
  <c r="X10" i="43"/>
  <c r="AN10" i="43" s="1"/>
  <c r="Q10" i="43"/>
  <c r="AU9" i="43"/>
  <c r="AT9" i="43"/>
  <c r="AR9" i="43"/>
  <c r="AB9" i="43"/>
  <c r="X9" i="43"/>
  <c r="AN9" i="43" s="1"/>
  <c r="U9" i="43"/>
  <c r="R9" i="43" s="1"/>
  <c r="Q9" i="43"/>
  <c r="E9" i="43"/>
  <c r="L9" i="43" s="1"/>
  <c r="AR8" i="43"/>
  <c r="AB8" i="43"/>
  <c r="Q8" i="43"/>
  <c r="AU7" i="43"/>
  <c r="AR7" i="43"/>
  <c r="AB7" i="43"/>
  <c r="AA7" i="43"/>
  <c r="AF7" i="43" s="1"/>
  <c r="X7" i="43"/>
  <c r="AN7" i="43" s="1"/>
  <c r="U7" i="43"/>
  <c r="R7" i="43" s="1"/>
  <c r="Q7" i="43"/>
  <c r="AU6" i="43"/>
  <c r="AT6" i="43"/>
  <c r="AR6" i="43"/>
  <c r="AB6" i="43"/>
  <c r="X6" i="43"/>
  <c r="AN6" i="43" s="1"/>
  <c r="U6" i="43"/>
  <c r="AS6" i="43" s="1"/>
  <c r="Q6" i="43"/>
  <c r="E6" i="43"/>
  <c r="L6" i="43" s="1"/>
  <c r="AT5" i="43"/>
  <c r="AR5" i="43"/>
  <c r="AB5" i="43"/>
  <c r="AA5" i="43"/>
  <c r="AF5" i="43" s="1"/>
  <c r="X5" i="43"/>
  <c r="AN5" i="43" s="1"/>
  <c r="U5" i="43"/>
  <c r="R5" i="43" s="1"/>
  <c r="Q5" i="43"/>
  <c r="AT4" i="43"/>
  <c r="AR4" i="43"/>
  <c r="AB4" i="43"/>
  <c r="AA4" i="43"/>
  <c r="X4" i="43"/>
  <c r="AN4" i="43" s="1"/>
  <c r="U4" i="43"/>
  <c r="R4" i="43" s="1"/>
  <c r="Q4" i="43"/>
  <c r="E4" i="43"/>
  <c r="L4" i="43" s="1"/>
  <c r="AU3" i="43"/>
  <c r="AT3" i="43"/>
  <c r="AR3" i="43"/>
  <c r="AA3" i="43"/>
  <c r="AF3" i="43" s="1"/>
  <c r="U3" i="43"/>
  <c r="R3" i="43" s="1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J124" i="42"/>
  <c r="I124" i="42"/>
  <c r="H124" i="42"/>
  <c r="G124" i="42"/>
  <c r="F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J126" i="42" s="1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T126" i="42" s="1"/>
  <c r="S113" i="42"/>
  <c r="N113" i="42"/>
  <c r="L113" i="42"/>
  <c r="J113" i="42"/>
  <c r="I113" i="42"/>
  <c r="H113" i="42"/>
  <c r="G113" i="42"/>
  <c r="F113" i="42"/>
  <c r="E113" i="42"/>
  <c r="AX112" i="42"/>
  <c r="AW112" i="42"/>
  <c r="AV112" i="42"/>
  <c r="AU112" i="42"/>
  <c r="AT112" i="42"/>
  <c r="AS112" i="42"/>
  <c r="AR112" i="42"/>
  <c r="AQ112" i="42"/>
  <c r="AM105" i="42"/>
  <c r="AM126" i="42" s="1"/>
  <c r="AK105" i="42"/>
  <c r="AK126" i="42" s="1"/>
  <c r="AJ105" i="42"/>
  <c r="AI105" i="42"/>
  <c r="AH105" i="42"/>
  <c r="AH126" i="42" s="1"/>
  <c r="AG105" i="42"/>
  <c r="AG126" i="42" s="1"/>
  <c r="AE105" i="42"/>
  <c r="AE126" i="42" s="1"/>
  <c r="Z105" i="42"/>
  <c r="Z126" i="42" s="1"/>
  <c r="Y105" i="42"/>
  <c r="Y126" i="42" s="1"/>
  <c r="W105" i="42"/>
  <c r="W126" i="42" s="1"/>
  <c r="V105" i="42"/>
  <c r="V126" i="42" s="1"/>
  <c r="T105" i="42"/>
  <c r="S105" i="42"/>
  <c r="S126" i="42" s="1"/>
  <c r="N105" i="42"/>
  <c r="N126" i="42" s="1"/>
  <c r="J105" i="42"/>
  <c r="J126" i="42" s="1"/>
  <c r="I105" i="42"/>
  <c r="I126" i="42" s="1"/>
  <c r="H105" i="42"/>
  <c r="H126" i="42" s="1"/>
  <c r="AL64" i="42" s="1"/>
  <c r="G105" i="42"/>
  <c r="G126" i="42" s="1"/>
  <c r="F105" i="42"/>
  <c r="AU103" i="42"/>
  <c r="AT103" i="42"/>
  <c r="AR103" i="42"/>
  <c r="AN103" i="42"/>
  <c r="AF103" i="42"/>
  <c r="AD103" i="42"/>
  <c r="AB103" i="42"/>
  <c r="AA103" i="42"/>
  <c r="X103" i="42"/>
  <c r="U103" i="42"/>
  <c r="AS103" i="42" s="1"/>
  <c r="R103" i="42"/>
  <c r="Q103" i="42"/>
  <c r="L103" i="42"/>
  <c r="E103" i="42"/>
  <c r="AU102" i="42"/>
  <c r="AT102" i="42"/>
  <c r="AR102" i="42"/>
  <c r="AN102" i="42"/>
  <c r="AF102" i="42"/>
  <c r="AD102" i="42"/>
  <c r="AB102" i="42"/>
  <c r="AA102" i="42"/>
  <c r="X102" i="42"/>
  <c r="U102" i="42"/>
  <c r="AS102" i="42" s="1"/>
  <c r="Q102" i="42"/>
  <c r="L102" i="42"/>
  <c r="E102" i="42"/>
  <c r="AU101" i="42"/>
  <c r="AT101" i="42"/>
  <c r="AR101" i="42"/>
  <c r="AN101" i="42"/>
  <c r="AF101" i="42"/>
  <c r="AD101" i="42"/>
  <c r="AB101" i="42"/>
  <c r="AA101" i="42"/>
  <c r="X101" i="42"/>
  <c r="U101" i="42"/>
  <c r="AS101" i="42" s="1"/>
  <c r="Q101" i="42"/>
  <c r="L101" i="42"/>
  <c r="E101" i="42"/>
  <c r="AU100" i="42"/>
  <c r="AT100" i="42"/>
  <c r="AR100" i="42"/>
  <c r="AN100" i="42"/>
  <c r="AF100" i="42"/>
  <c r="AD100" i="42"/>
  <c r="AB100" i="42"/>
  <c r="AA100" i="42"/>
  <c r="X100" i="42"/>
  <c r="U100" i="42"/>
  <c r="AS100" i="42" s="1"/>
  <c r="Q100" i="42"/>
  <c r="L100" i="42"/>
  <c r="E100" i="42"/>
  <c r="AU99" i="42"/>
  <c r="AT99" i="42"/>
  <c r="AR99" i="42"/>
  <c r="AN99" i="42"/>
  <c r="AF99" i="42"/>
  <c r="AD99" i="42"/>
  <c r="AB99" i="42"/>
  <c r="AA99" i="42"/>
  <c r="X99" i="42"/>
  <c r="U99" i="42"/>
  <c r="AS99" i="42" s="1"/>
  <c r="R99" i="42"/>
  <c r="Q99" i="42"/>
  <c r="L99" i="42"/>
  <c r="E99" i="42"/>
  <c r="AU98" i="42"/>
  <c r="AT98" i="42"/>
  <c r="AR98" i="42"/>
  <c r="AN98" i="42"/>
  <c r="AF98" i="42"/>
  <c r="AD98" i="42"/>
  <c r="AB98" i="42"/>
  <c r="AA98" i="42"/>
  <c r="X98" i="42"/>
  <c r="U98" i="42"/>
  <c r="AS98" i="42" s="1"/>
  <c r="R98" i="42"/>
  <c r="Q98" i="42"/>
  <c r="L98" i="42"/>
  <c r="E98" i="42"/>
  <c r="AU97" i="42"/>
  <c r="AT97" i="42"/>
  <c r="AR97" i="42"/>
  <c r="AN97" i="42"/>
  <c r="AF97" i="42"/>
  <c r="AD97" i="42"/>
  <c r="AB97" i="42"/>
  <c r="AA97" i="42"/>
  <c r="X97" i="42"/>
  <c r="U97" i="42"/>
  <c r="AS97" i="42" s="1"/>
  <c r="R97" i="42"/>
  <c r="Q97" i="42"/>
  <c r="L97" i="42"/>
  <c r="E97" i="42"/>
  <c r="AU96" i="42"/>
  <c r="AT96" i="42"/>
  <c r="AR96" i="42"/>
  <c r="AF96" i="42"/>
  <c r="AD96" i="42"/>
  <c r="AB96" i="42"/>
  <c r="AA96" i="42"/>
  <c r="X96" i="42"/>
  <c r="AN96" i="42" s="1"/>
  <c r="U96" i="42"/>
  <c r="AS96" i="42" s="1"/>
  <c r="R96" i="42"/>
  <c r="Q96" i="42"/>
  <c r="L96" i="42"/>
  <c r="E96" i="42"/>
  <c r="AU95" i="42"/>
  <c r="AT95" i="42"/>
  <c r="AS95" i="42"/>
  <c r="AR95" i="42"/>
  <c r="AF95" i="42"/>
  <c r="AD95" i="42"/>
  <c r="AB95" i="42"/>
  <c r="AA95" i="42"/>
  <c r="X95" i="42"/>
  <c r="AN95" i="42" s="1"/>
  <c r="U95" i="42"/>
  <c r="AQ95" i="42" s="1"/>
  <c r="AW95" i="42" s="1"/>
  <c r="R95" i="42"/>
  <c r="Q95" i="42"/>
  <c r="E95" i="42"/>
  <c r="L95" i="42" s="1"/>
  <c r="AU94" i="42"/>
  <c r="AT94" i="42"/>
  <c r="AS94" i="42"/>
  <c r="AR94" i="42"/>
  <c r="AF94" i="42"/>
  <c r="AB94" i="42"/>
  <c r="AA94" i="42"/>
  <c r="X94" i="42"/>
  <c r="AN94" i="42" s="1"/>
  <c r="U94" i="42"/>
  <c r="AD94" i="42" s="1"/>
  <c r="R94" i="42"/>
  <c r="Q94" i="42"/>
  <c r="E94" i="42"/>
  <c r="L94" i="42" s="1"/>
  <c r="AU93" i="42"/>
  <c r="AT93" i="42"/>
  <c r="AR93" i="42"/>
  <c r="AF93" i="42"/>
  <c r="AD93" i="42"/>
  <c r="AB93" i="42"/>
  <c r="AA93" i="42"/>
  <c r="X93" i="42"/>
  <c r="AN93" i="42" s="1"/>
  <c r="U93" i="42"/>
  <c r="AS93" i="42" s="1"/>
  <c r="R93" i="42"/>
  <c r="Q93" i="42"/>
  <c r="E93" i="42"/>
  <c r="L93" i="42" s="1"/>
  <c r="AU92" i="42"/>
  <c r="AT92" i="42"/>
  <c r="AS92" i="42"/>
  <c r="AR92" i="42"/>
  <c r="AF92" i="42"/>
  <c r="AD92" i="42"/>
  <c r="AB92" i="42"/>
  <c r="AA92" i="42"/>
  <c r="X92" i="42"/>
  <c r="AN92" i="42" s="1"/>
  <c r="U92" i="42"/>
  <c r="AQ92" i="42" s="1"/>
  <c r="AW92" i="42" s="1"/>
  <c r="R92" i="42"/>
  <c r="Q92" i="42"/>
  <c r="E92" i="42"/>
  <c r="L92" i="42" s="1"/>
  <c r="AU91" i="42"/>
  <c r="AT91" i="42"/>
  <c r="AS91" i="42"/>
  <c r="AR91" i="42"/>
  <c r="AQ91" i="42"/>
  <c r="AW91" i="42" s="1"/>
  <c r="AF91" i="42"/>
  <c r="AD91" i="42"/>
  <c r="AB91" i="42"/>
  <c r="AA91" i="42"/>
  <c r="X91" i="42"/>
  <c r="AN91" i="42" s="1"/>
  <c r="U91" i="42"/>
  <c r="R91" i="42"/>
  <c r="Q91" i="42"/>
  <c r="E91" i="42"/>
  <c r="L91" i="42" s="1"/>
  <c r="AU90" i="42"/>
  <c r="AT90" i="42"/>
  <c r="AS90" i="42"/>
  <c r="AR90" i="42"/>
  <c r="AQ90" i="42"/>
  <c r="AW90" i="42" s="1"/>
  <c r="AF90" i="42"/>
  <c r="AD90" i="42"/>
  <c r="AB90" i="42"/>
  <c r="AA90" i="42"/>
  <c r="X90" i="42"/>
  <c r="AN90" i="42" s="1"/>
  <c r="U90" i="42"/>
  <c r="R90" i="42"/>
  <c r="Q90" i="42"/>
  <c r="E90" i="42"/>
  <c r="L90" i="42" s="1"/>
  <c r="AU89" i="42"/>
  <c r="AT89" i="42"/>
  <c r="AS89" i="42"/>
  <c r="AR89" i="42"/>
  <c r="AQ89" i="42"/>
  <c r="AW89" i="42" s="1"/>
  <c r="AF89" i="42"/>
  <c r="AD89" i="42"/>
  <c r="AB89" i="42"/>
  <c r="AA89" i="42"/>
  <c r="X89" i="42"/>
  <c r="AN89" i="42" s="1"/>
  <c r="U89" i="42"/>
  <c r="R89" i="42"/>
  <c r="Q89" i="42"/>
  <c r="E89" i="42"/>
  <c r="L89" i="42" s="1"/>
  <c r="AU88" i="42"/>
  <c r="AT88" i="42"/>
  <c r="AR88" i="42"/>
  <c r="AQ88" i="42"/>
  <c r="AW88" i="42" s="1"/>
  <c r="AF88" i="42"/>
  <c r="AB88" i="42"/>
  <c r="AA88" i="42"/>
  <c r="X88" i="42"/>
  <c r="AN88" i="42" s="1"/>
  <c r="U88" i="42"/>
  <c r="AD88" i="42" s="1"/>
  <c r="R88" i="42"/>
  <c r="Q88" i="42"/>
  <c r="E88" i="42"/>
  <c r="L88" i="42" s="1"/>
  <c r="AU87" i="42"/>
  <c r="AT87" i="42"/>
  <c r="AS87" i="42"/>
  <c r="AR87" i="42"/>
  <c r="AQ87" i="42"/>
  <c r="AW87" i="42" s="1"/>
  <c r="AF87" i="42"/>
  <c r="AD87" i="42"/>
  <c r="AB87" i="42"/>
  <c r="AA87" i="42"/>
  <c r="X87" i="42"/>
  <c r="AN87" i="42" s="1"/>
  <c r="U87" i="42"/>
  <c r="R87" i="42"/>
  <c r="Q87" i="42"/>
  <c r="E87" i="42"/>
  <c r="L87" i="42" s="1"/>
  <c r="AU86" i="42"/>
  <c r="AT86" i="42"/>
  <c r="AS86" i="42"/>
  <c r="AR86" i="42"/>
  <c r="AQ86" i="42"/>
  <c r="AW86" i="42" s="1"/>
  <c r="AF86" i="42"/>
  <c r="AD86" i="42"/>
  <c r="AB86" i="42"/>
  <c r="AA86" i="42"/>
  <c r="X86" i="42"/>
  <c r="AN86" i="42" s="1"/>
  <c r="U86" i="42"/>
  <c r="R86" i="42"/>
  <c r="Q86" i="42"/>
  <c r="E86" i="42"/>
  <c r="L86" i="42" s="1"/>
  <c r="AU85" i="42"/>
  <c r="AT85" i="42"/>
  <c r="AS85" i="42"/>
  <c r="AR85" i="42"/>
  <c r="AQ85" i="42"/>
  <c r="AW85" i="42" s="1"/>
  <c r="AF85" i="42"/>
  <c r="AD85" i="42"/>
  <c r="AB85" i="42"/>
  <c r="AA85" i="42"/>
  <c r="X85" i="42"/>
  <c r="AN85" i="42" s="1"/>
  <c r="U85" i="42"/>
  <c r="R85" i="42"/>
  <c r="Q85" i="42"/>
  <c r="E85" i="42"/>
  <c r="L85" i="42" s="1"/>
  <c r="AU84" i="42"/>
  <c r="AT84" i="42"/>
  <c r="AS84" i="42"/>
  <c r="AR84" i="42"/>
  <c r="AQ84" i="42"/>
  <c r="AW84" i="42" s="1"/>
  <c r="AF84" i="42"/>
  <c r="AD84" i="42"/>
  <c r="AB84" i="42"/>
  <c r="AA84" i="42"/>
  <c r="X84" i="42"/>
  <c r="AN84" i="42" s="1"/>
  <c r="U84" i="42"/>
  <c r="R84" i="42"/>
  <c r="Q84" i="42"/>
  <c r="E84" i="42"/>
  <c r="L84" i="42" s="1"/>
  <c r="AU83" i="42"/>
  <c r="AT83" i="42"/>
  <c r="AS83" i="42"/>
  <c r="AR83" i="42"/>
  <c r="AQ83" i="42"/>
  <c r="AW83" i="42" s="1"/>
  <c r="AF83" i="42"/>
  <c r="AD83" i="42"/>
  <c r="AB83" i="42"/>
  <c r="AA83" i="42"/>
  <c r="X83" i="42"/>
  <c r="AN83" i="42" s="1"/>
  <c r="U83" i="42"/>
  <c r="R83" i="42"/>
  <c r="Q83" i="42"/>
  <c r="E83" i="42"/>
  <c r="L83" i="42" s="1"/>
  <c r="AU82" i="42"/>
  <c r="AT82" i="42"/>
  <c r="AS82" i="42"/>
  <c r="AR82" i="42"/>
  <c r="AQ82" i="42"/>
  <c r="AW82" i="42" s="1"/>
  <c r="AF82" i="42"/>
  <c r="AD82" i="42"/>
  <c r="AB82" i="42"/>
  <c r="AA82" i="42"/>
  <c r="X82" i="42"/>
  <c r="AN82" i="42" s="1"/>
  <c r="U82" i="42"/>
  <c r="R82" i="42"/>
  <c r="Q82" i="42"/>
  <c r="E82" i="42"/>
  <c r="L82" i="42" s="1"/>
  <c r="AU81" i="42"/>
  <c r="AT81" i="42"/>
  <c r="AS81" i="42"/>
  <c r="AR81" i="42"/>
  <c r="AQ81" i="42"/>
  <c r="AW81" i="42" s="1"/>
  <c r="AF81" i="42"/>
  <c r="AD81" i="42"/>
  <c r="AB81" i="42"/>
  <c r="AA81" i="42"/>
  <c r="X81" i="42"/>
  <c r="AN81" i="42" s="1"/>
  <c r="U81" i="42"/>
  <c r="R81" i="42"/>
  <c r="Q81" i="42"/>
  <c r="E81" i="42"/>
  <c r="L81" i="42" s="1"/>
  <c r="AU80" i="42"/>
  <c r="AT80" i="42"/>
  <c r="AS80" i="42"/>
  <c r="AR80" i="42"/>
  <c r="AQ80" i="42"/>
  <c r="AW80" i="42" s="1"/>
  <c r="AF80" i="42"/>
  <c r="AD80" i="42"/>
  <c r="AB80" i="42"/>
  <c r="AA80" i="42"/>
  <c r="X80" i="42"/>
  <c r="AN80" i="42" s="1"/>
  <c r="U80" i="42"/>
  <c r="R80" i="42"/>
  <c r="Q80" i="42"/>
  <c r="E80" i="42"/>
  <c r="L80" i="42" s="1"/>
  <c r="AU79" i="42"/>
  <c r="AT79" i="42"/>
  <c r="AS79" i="42"/>
  <c r="AR79" i="42"/>
  <c r="AQ79" i="42"/>
  <c r="AW79" i="42" s="1"/>
  <c r="AF79" i="42"/>
  <c r="AD79" i="42"/>
  <c r="AB79" i="42"/>
  <c r="AA79" i="42"/>
  <c r="X79" i="42"/>
  <c r="AN79" i="42" s="1"/>
  <c r="U79" i="42"/>
  <c r="R79" i="42"/>
  <c r="Q79" i="42"/>
  <c r="E79" i="42"/>
  <c r="L79" i="42" s="1"/>
  <c r="AU78" i="42"/>
  <c r="AT78" i="42"/>
  <c r="AS78" i="42"/>
  <c r="AR78" i="42"/>
  <c r="AQ78" i="42"/>
  <c r="AW78" i="42" s="1"/>
  <c r="AF78" i="42"/>
  <c r="AD78" i="42"/>
  <c r="AB78" i="42"/>
  <c r="AA78" i="42"/>
  <c r="X78" i="42"/>
  <c r="AN78" i="42" s="1"/>
  <c r="U78" i="42"/>
  <c r="R78" i="42"/>
  <c r="Q78" i="42"/>
  <c r="E78" i="42"/>
  <c r="L78" i="42" s="1"/>
  <c r="AU77" i="42"/>
  <c r="AT77" i="42"/>
  <c r="AS77" i="42"/>
  <c r="AR77" i="42"/>
  <c r="AQ77" i="42"/>
  <c r="AW77" i="42" s="1"/>
  <c r="AF77" i="42"/>
  <c r="AD77" i="42"/>
  <c r="AB77" i="42"/>
  <c r="AA77" i="42"/>
  <c r="X77" i="42"/>
  <c r="AN77" i="42" s="1"/>
  <c r="U77" i="42"/>
  <c r="R77" i="42"/>
  <c r="Q77" i="42"/>
  <c r="E77" i="42"/>
  <c r="L77" i="42" s="1"/>
  <c r="AU76" i="42"/>
  <c r="AT76" i="42"/>
  <c r="AS76" i="42"/>
  <c r="AR76" i="42"/>
  <c r="AQ76" i="42"/>
  <c r="AW76" i="42" s="1"/>
  <c r="AF76" i="42"/>
  <c r="AD76" i="42"/>
  <c r="AB76" i="42"/>
  <c r="AA76" i="42"/>
  <c r="X76" i="42"/>
  <c r="AN76" i="42" s="1"/>
  <c r="U76" i="42"/>
  <c r="R76" i="42"/>
  <c r="Q76" i="42"/>
  <c r="E76" i="42"/>
  <c r="L76" i="42" s="1"/>
  <c r="AU75" i="42"/>
  <c r="AT75" i="42"/>
  <c r="AS75" i="42"/>
  <c r="AR75" i="42"/>
  <c r="AQ75" i="42"/>
  <c r="AW75" i="42" s="1"/>
  <c r="AF75" i="42"/>
  <c r="AD75" i="42"/>
  <c r="AB75" i="42"/>
  <c r="AA75" i="42"/>
  <c r="X75" i="42"/>
  <c r="AN75" i="42" s="1"/>
  <c r="U75" i="42"/>
  <c r="R75" i="42"/>
  <c r="Q75" i="42"/>
  <c r="E75" i="42"/>
  <c r="L75" i="42" s="1"/>
  <c r="AU74" i="42"/>
  <c r="AT74" i="42"/>
  <c r="AS74" i="42"/>
  <c r="AR74" i="42"/>
  <c r="AQ74" i="42"/>
  <c r="AW74" i="42" s="1"/>
  <c r="AL74" i="42"/>
  <c r="AF74" i="42"/>
  <c r="AD74" i="42"/>
  <c r="AB74" i="42"/>
  <c r="AA74" i="42"/>
  <c r="X74" i="42"/>
  <c r="AN74" i="42" s="1"/>
  <c r="U74" i="42"/>
  <c r="R74" i="42"/>
  <c r="Q74" i="42"/>
  <c r="E74" i="42"/>
  <c r="L74" i="42" s="1"/>
  <c r="AU73" i="42"/>
  <c r="AT73" i="42"/>
  <c r="AS73" i="42"/>
  <c r="AR73" i="42"/>
  <c r="AQ73" i="42"/>
  <c r="AW73" i="42" s="1"/>
  <c r="AL73" i="42"/>
  <c r="AF73" i="42"/>
  <c r="AD73" i="42"/>
  <c r="AB73" i="42"/>
  <c r="AA73" i="42"/>
  <c r="X73" i="42"/>
  <c r="AN73" i="42" s="1"/>
  <c r="U73" i="42"/>
  <c r="R73" i="42"/>
  <c r="Q73" i="42"/>
  <c r="E73" i="42"/>
  <c r="L73" i="42" s="1"/>
  <c r="AU72" i="42"/>
  <c r="AT72" i="42"/>
  <c r="AS72" i="42"/>
  <c r="AR72" i="42"/>
  <c r="AQ72" i="42"/>
  <c r="AW72" i="42" s="1"/>
  <c r="AL72" i="42"/>
  <c r="AF72" i="42"/>
  <c r="AD72" i="42"/>
  <c r="AB72" i="42"/>
  <c r="AA72" i="42"/>
  <c r="X72" i="42"/>
  <c r="AN72" i="42" s="1"/>
  <c r="U72" i="42"/>
  <c r="R72" i="42"/>
  <c r="Q72" i="42"/>
  <c r="E72" i="42"/>
  <c r="L72" i="42" s="1"/>
  <c r="AU71" i="42"/>
  <c r="AT71" i="42"/>
  <c r="AS71" i="42"/>
  <c r="AR71" i="42"/>
  <c r="AQ71" i="42"/>
  <c r="AW71" i="42" s="1"/>
  <c r="AL71" i="42"/>
  <c r="AF71" i="42"/>
  <c r="AD71" i="42"/>
  <c r="AB71" i="42"/>
  <c r="AA71" i="42"/>
  <c r="X71" i="42"/>
  <c r="AN71" i="42" s="1"/>
  <c r="U71" i="42"/>
  <c r="R71" i="42"/>
  <c r="Q71" i="42"/>
  <c r="E71" i="42"/>
  <c r="L71" i="42" s="1"/>
  <c r="AU70" i="42"/>
  <c r="AT70" i="42"/>
  <c r="AS70" i="42"/>
  <c r="AR70" i="42"/>
  <c r="AQ70" i="42"/>
  <c r="AW70" i="42" s="1"/>
  <c r="AL70" i="42"/>
  <c r="AF70" i="42"/>
  <c r="AD70" i="42"/>
  <c r="AB70" i="42"/>
  <c r="AA70" i="42"/>
  <c r="X70" i="42"/>
  <c r="AN70" i="42" s="1"/>
  <c r="U70" i="42"/>
  <c r="R70" i="42"/>
  <c r="Q70" i="42"/>
  <c r="E70" i="42"/>
  <c r="L70" i="42" s="1"/>
  <c r="AU69" i="42"/>
  <c r="AT69" i="42"/>
  <c r="AS69" i="42"/>
  <c r="AR69" i="42"/>
  <c r="AQ69" i="42"/>
  <c r="AW69" i="42" s="1"/>
  <c r="AL69" i="42"/>
  <c r="AF69" i="42"/>
  <c r="AD69" i="42"/>
  <c r="AB69" i="42"/>
  <c r="AA69" i="42"/>
  <c r="X69" i="42"/>
  <c r="AN69" i="42" s="1"/>
  <c r="U69" i="42"/>
  <c r="R69" i="42"/>
  <c r="Q69" i="42"/>
  <c r="E69" i="42"/>
  <c r="L69" i="42" s="1"/>
  <c r="AU68" i="42"/>
  <c r="AT68" i="42"/>
  <c r="AS68" i="42"/>
  <c r="AR68" i="42"/>
  <c r="AQ68" i="42"/>
  <c r="AW68" i="42" s="1"/>
  <c r="AL68" i="42"/>
  <c r="AF68" i="42"/>
  <c r="AD68" i="42"/>
  <c r="AB68" i="42"/>
  <c r="AA68" i="42"/>
  <c r="X68" i="42"/>
  <c r="AN68" i="42" s="1"/>
  <c r="U68" i="42"/>
  <c r="R68" i="42"/>
  <c r="Q68" i="42"/>
  <c r="E68" i="42"/>
  <c r="L68" i="42" s="1"/>
  <c r="AU67" i="42"/>
  <c r="AT67" i="42"/>
  <c r="AS67" i="42"/>
  <c r="AR67" i="42"/>
  <c r="AQ67" i="42"/>
  <c r="AW67" i="42" s="1"/>
  <c r="AL67" i="42"/>
  <c r="AF67" i="42"/>
  <c r="AD67" i="42"/>
  <c r="AB67" i="42"/>
  <c r="AA67" i="42"/>
  <c r="X67" i="42"/>
  <c r="AN67" i="42" s="1"/>
  <c r="U67" i="42"/>
  <c r="R67" i="42"/>
  <c r="Q67" i="42"/>
  <c r="E67" i="42"/>
  <c r="L67" i="42" s="1"/>
  <c r="AU66" i="42"/>
  <c r="AT66" i="42"/>
  <c r="AS66" i="42"/>
  <c r="AR66" i="42"/>
  <c r="AQ66" i="42"/>
  <c r="AW66" i="42" s="1"/>
  <c r="AL66" i="42"/>
  <c r="AD66" i="42"/>
  <c r="AB66" i="42"/>
  <c r="AA66" i="42"/>
  <c r="X66" i="42"/>
  <c r="AN66" i="42" s="1"/>
  <c r="U66" i="42"/>
  <c r="R66" i="42"/>
  <c r="Q66" i="42"/>
  <c r="E66" i="42"/>
  <c r="L66" i="42" s="1"/>
  <c r="AU65" i="42"/>
  <c r="AT65" i="42"/>
  <c r="AS65" i="42"/>
  <c r="AR65" i="42"/>
  <c r="AQ65" i="42"/>
  <c r="AW65" i="42" s="1"/>
  <c r="AL65" i="42"/>
  <c r="AF65" i="42"/>
  <c r="AD65" i="42"/>
  <c r="AO65" i="42" s="1"/>
  <c r="AV65" i="42" s="1" a="1"/>
  <c r="AV65" i="42" s="1"/>
  <c r="AB65" i="42"/>
  <c r="AA65" i="42"/>
  <c r="X65" i="42"/>
  <c r="AN65" i="42" s="1"/>
  <c r="U65" i="42"/>
  <c r="R65" i="42"/>
  <c r="Q65" i="42"/>
  <c r="L65" i="42"/>
  <c r="E65" i="42"/>
  <c r="AU64" i="42"/>
  <c r="AT64" i="42"/>
  <c r="AS64" i="42"/>
  <c r="AR64" i="42"/>
  <c r="AQ64" i="42"/>
  <c r="AW64" i="42" s="1"/>
  <c r="AF64" i="42"/>
  <c r="AD64" i="42"/>
  <c r="AB64" i="42"/>
  <c r="AA64" i="42"/>
  <c r="X64" i="42"/>
  <c r="AN64" i="42" s="1"/>
  <c r="U64" i="42"/>
  <c r="R64" i="42"/>
  <c r="Q64" i="42"/>
  <c r="E64" i="42"/>
  <c r="L64" i="42" s="1"/>
  <c r="AU63" i="42"/>
  <c r="AT63" i="42"/>
  <c r="AS63" i="42"/>
  <c r="AR63" i="42"/>
  <c r="AQ63" i="42"/>
  <c r="AW63" i="42" s="1"/>
  <c r="AD63" i="42"/>
  <c r="AB63" i="42"/>
  <c r="AA63" i="42"/>
  <c r="AF63" i="42" s="1"/>
  <c r="X63" i="42"/>
  <c r="AN63" i="42" s="1"/>
  <c r="U63" i="42"/>
  <c r="R63" i="42"/>
  <c r="Q63" i="42"/>
  <c r="L63" i="42"/>
  <c r="E63" i="42"/>
  <c r="AU62" i="42"/>
  <c r="AT62" i="42"/>
  <c r="AS62" i="42"/>
  <c r="AR62" i="42"/>
  <c r="AQ62" i="42"/>
  <c r="AW62" i="42" s="1"/>
  <c r="AD62" i="42"/>
  <c r="AB62" i="42"/>
  <c r="AA62" i="42"/>
  <c r="AF62" i="42" s="1"/>
  <c r="X62" i="42"/>
  <c r="AN62" i="42" s="1"/>
  <c r="U62" i="42"/>
  <c r="R62" i="42"/>
  <c r="Q62" i="42"/>
  <c r="L62" i="42"/>
  <c r="E62" i="42"/>
  <c r="AU61" i="42"/>
  <c r="AT61" i="42"/>
  <c r="AS61" i="42"/>
  <c r="AR61" i="42"/>
  <c r="AQ61" i="42"/>
  <c r="AW61" i="42" s="1"/>
  <c r="AD61" i="42"/>
  <c r="AB61" i="42"/>
  <c r="AA61" i="42"/>
  <c r="X61" i="42"/>
  <c r="AN61" i="42" s="1"/>
  <c r="U61" i="42"/>
  <c r="Q61" i="42"/>
  <c r="E61" i="42"/>
  <c r="L61" i="42" s="1"/>
  <c r="AU60" i="42"/>
  <c r="AT60" i="42"/>
  <c r="AS60" i="42"/>
  <c r="AR60" i="42"/>
  <c r="AQ60" i="42"/>
  <c r="AW60" i="42" s="1"/>
  <c r="AF60" i="42"/>
  <c r="AD60" i="42"/>
  <c r="AB60" i="42"/>
  <c r="AA60" i="42"/>
  <c r="X60" i="42"/>
  <c r="AN60" i="42" s="1"/>
  <c r="U60" i="42"/>
  <c r="R60" i="42"/>
  <c r="Q60" i="42"/>
  <c r="L60" i="42"/>
  <c r="E60" i="42"/>
  <c r="AU59" i="42"/>
  <c r="AT59" i="42"/>
  <c r="AS59" i="42"/>
  <c r="AR59" i="42"/>
  <c r="AQ59" i="42"/>
  <c r="AW59" i="42" s="1"/>
  <c r="AD59" i="42"/>
  <c r="AB59" i="42"/>
  <c r="AA59" i="42"/>
  <c r="AF59" i="42" s="1"/>
  <c r="X59" i="42"/>
  <c r="AN59" i="42" s="1"/>
  <c r="U59" i="42"/>
  <c r="R59" i="42"/>
  <c r="Q59" i="42"/>
  <c r="L59" i="42"/>
  <c r="E59" i="42"/>
  <c r="AU58" i="42"/>
  <c r="AT58" i="42"/>
  <c r="AS58" i="42"/>
  <c r="AR58" i="42"/>
  <c r="AQ58" i="42"/>
  <c r="AW58" i="42" s="1"/>
  <c r="AD58" i="42"/>
  <c r="AB58" i="42"/>
  <c r="AA58" i="42"/>
  <c r="AF58" i="42" s="1"/>
  <c r="X58" i="42"/>
  <c r="AN58" i="42" s="1"/>
  <c r="U58" i="42"/>
  <c r="R58" i="42"/>
  <c r="Q58" i="42"/>
  <c r="E58" i="42"/>
  <c r="L58" i="42" s="1"/>
  <c r="AU57" i="42"/>
  <c r="AT57" i="42"/>
  <c r="AS57" i="42"/>
  <c r="AR57" i="42"/>
  <c r="AQ57" i="42"/>
  <c r="AW57" i="42" s="1"/>
  <c r="AF57" i="42"/>
  <c r="AD57" i="42"/>
  <c r="AB57" i="42"/>
  <c r="AA57" i="42"/>
  <c r="X57" i="42"/>
  <c r="AN57" i="42" s="1"/>
  <c r="U57" i="42"/>
  <c r="R57" i="42"/>
  <c r="Q57" i="42"/>
  <c r="E57" i="42"/>
  <c r="L57" i="42" s="1"/>
  <c r="AU56" i="42"/>
  <c r="AT56" i="42"/>
  <c r="AS56" i="42"/>
  <c r="AR56" i="42"/>
  <c r="AQ56" i="42"/>
  <c r="AW56" i="42" s="1"/>
  <c r="AF56" i="42"/>
  <c r="AD56" i="42"/>
  <c r="AB56" i="42"/>
  <c r="AA56" i="42"/>
  <c r="X56" i="42"/>
  <c r="AN56" i="42" s="1"/>
  <c r="U56" i="42"/>
  <c r="R56" i="42"/>
  <c r="Q56" i="42"/>
  <c r="L56" i="42"/>
  <c r="E56" i="42"/>
  <c r="AU55" i="42"/>
  <c r="AT55" i="42"/>
  <c r="AS55" i="42"/>
  <c r="AR55" i="42"/>
  <c r="AQ55" i="42"/>
  <c r="AW55" i="42" s="1"/>
  <c r="AD55" i="42"/>
  <c r="AB55" i="42"/>
  <c r="AA55" i="42"/>
  <c r="AF55" i="42" s="1"/>
  <c r="X55" i="42"/>
  <c r="AN55" i="42" s="1"/>
  <c r="U55" i="42"/>
  <c r="Q55" i="42"/>
  <c r="E55" i="42"/>
  <c r="L55" i="42" s="1"/>
  <c r="AU54" i="42"/>
  <c r="AT54" i="42"/>
  <c r="AS54" i="42"/>
  <c r="AR54" i="42"/>
  <c r="AQ54" i="42"/>
  <c r="AW54" i="42" s="1"/>
  <c r="AF54" i="42"/>
  <c r="AD54" i="42"/>
  <c r="AB54" i="42"/>
  <c r="AA54" i="42"/>
  <c r="AC54" i="42" s="1"/>
  <c r="X54" i="42"/>
  <c r="AN54" i="42" s="1"/>
  <c r="U54" i="42"/>
  <c r="R54" i="42"/>
  <c r="Q54" i="42"/>
  <c r="L54" i="42"/>
  <c r="E54" i="42"/>
  <c r="AU53" i="42"/>
  <c r="AT53" i="42"/>
  <c r="AS53" i="42"/>
  <c r="AR53" i="42"/>
  <c r="AQ53" i="42"/>
  <c r="AW53" i="42" s="1"/>
  <c r="AD53" i="42"/>
  <c r="AB53" i="42"/>
  <c r="AA53" i="42"/>
  <c r="AF53" i="42" s="1"/>
  <c r="X53" i="42"/>
  <c r="AN53" i="42" s="1"/>
  <c r="U53" i="42"/>
  <c r="R53" i="42"/>
  <c r="Q53" i="42"/>
  <c r="L53" i="42"/>
  <c r="E53" i="42"/>
  <c r="AU52" i="42"/>
  <c r="AT52" i="42"/>
  <c r="AS52" i="42"/>
  <c r="AR52" i="42"/>
  <c r="AQ52" i="42"/>
  <c r="AW52" i="42" s="1"/>
  <c r="AD52" i="42"/>
  <c r="AB52" i="42"/>
  <c r="AA52" i="42"/>
  <c r="X52" i="42"/>
  <c r="AN52" i="42" s="1"/>
  <c r="U52" i="42"/>
  <c r="Q52" i="42"/>
  <c r="E52" i="42"/>
  <c r="L52" i="42" s="1"/>
  <c r="AU51" i="42"/>
  <c r="AT51" i="42"/>
  <c r="AS51" i="42"/>
  <c r="AR51" i="42"/>
  <c r="AQ51" i="42"/>
  <c r="AW51" i="42" s="1"/>
  <c r="AF51" i="42"/>
  <c r="AD51" i="42"/>
  <c r="AB51" i="42"/>
  <c r="AA51" i="42"/>
  <c r="X51" i="42"/>
  <c r="AN51" i="42" s="1"/>
  <c r="U51" i="42"/>
  <c r="R51" i="42"/>
  <c r="Q51" i="42"/>
  <c r="L51" i="42"/>
  <c r="E51" i="42"/>
  <c r="AU50" i="42"/>
  <c r="AT50" i="42"/>
  <c r="AS50" i="42"/>
  <c r="AR50" i="42"/>
  <c r="AQ50" i="42"/>
  <c r="AW50" i="42" s="1"/>
  <c r="AD50" i="42"/>
  <c r="AB50" i="42"/>
  <c r="AA50" i="42"/>
  <c r="AF50" i="42" s="1"/>
  <c r="X50" i="42"/>
  <c r="AN50" i="42" s="1"/>
  <c r="U50" i="42"/>
  <c r="Q50" i="42"/>
  <c r="E50" i="42"/>
  <c r="L50" i="42" s="1"/>
  <c r="AU49" i="42"/>
  <c r="AT49" i="42"/>
  <c r="AS49" i="42"/>
  <c r="AR49" i="42"/>
  <c r="AQ49" i="42"/>
  <c r="AW49" i="42" s="1"/>
  <c r="AF49" i="42"/>
  <c r="AD49" i="42"/>
  <c r="AB49" i="42"/>
  <c r="AA49" i="42"/>
  <c r="AC49" i="42" s="1"/>
  <c r="X49" i="42"/>
  <c r="AN49" i="42" s="1"/>
  <c r="U49" i="42"/>
  <c r="R49" i="42"/>
  <c r="Q49" i="42"/>
  <c r="L49" i="42"/>
  <c r="E49" i="42"/>
  <c r="AU48" i="42"/>
  <c r="AT48" i="42"/>
  <c r="AS48" i="42"/>
  <c r="AR48" i="42"/>
  <c r="AQ48" i="42"/>
  <c r="AW48" i="42" s="1"/>
  <c r="AD48" i="42"/>
  <c r="AB48" i="42"/>
  <c r="AA48" i="42"/>
  <c r="AF48" i="42" s="1"/>
  <c r="X48" i="42"/>
  <c r="AN48" i="42" s="1"/>
  <c r="U48" i="42"/>
  <c r="R48" i="42"/>
  <c r="Q48" i="42"/>
  <c r="L48" i="42"/>
  <c r="E48" i="42"/>
  <c r="AU47" i="42"/>
  <c r="AT47" i="42"/>
  <c r="AS47" i="42"/>
  <c r="AR47" i="42"/>
  <c r="AQ47" i="42"/>
  <c r="AW47" i="42" s="1"/>
  <c r="AD47" i="42"/>
  <c r="AB47" i="42"/>
  <c r="AA47" i="42"/>
  <c r="X47" i="42"/>
  <c r="AN47" i="42" s="1"/>
  <c r="U47" i="42"/>
  <c r="R47" i="42"/>
  <c r="Q47" i="42"/>
  <c r="E47" i="42"/>
  <c r="L47" i="42" s="1"/>
  <c r="AU46" i="42"/>
  <c r="AT46" i="42"/>
  <c r="AS46" i="42"/>
  <c r="AR46" i="42"/>
  <c r="AQ46" i="42"/>
  <c r="AW46" i="42" s="1"/>
  <c r="AF46" i="42"/>
  <c r="AD46" i="42"/>
  <c r="AB46" i="42"/>
  <c r="AA46" i="42"/>
  <c r="X46" i="42"/>
  <c r="AN46" i="42" s="1"/>
  <c r="U46" i="42"/>
  <c r="R46" i="42"/>
  <c r="Q46" i="42"/>
  <c r="E46" i="42"/>
  <c r="L46" i="42" s="1"/>
  <c r="AU45" i="42"/>
  <c r="AT45" i="42"/>
  <c r="AS45" i="42"/>
  <c r="AR45" i="42"/>
  <c r="AQ45" i="42"/>
  <c r="AW45" i="42" s="1"/>
  <c r="AF45" i="42"/>
  <c r="AD45" i="42"/>
  <c r="AB45" i="42"/>
  <c r="AA45" i="42"/>
  <c r="AC45" i="42" s="1"/>
  <c r="X45" i="42"/>
  <c r="AN45" i="42" s="1"/>
  <c r="U45" i="42"/>
  <c r="R45" i="42"/>
  <c r="Q45" i="42"/>
  <c r="L45" i="42"/>
  <c r="E45" i="42"/>
  <c r="AU44" i="42"/>
  <c r="AT44" i="42"/>
  <c r="AS44" i="42"/>
  <c r="AR44" i="42"/>
  <c r="AQ44" i="42"/>
  <c r="AW44" i="42" s="1"/>
  <c r="AD44" i="42"/>
  <c r="AB44" i="42"/>
  <c r="AA44" i="42"/>
  <c r="AF44" i="42" s="1"/>
  <c r="X44" i="42"/>
  <c r="AN44" i="42" s="1"/>
  <c r="U44" i="42"/>
  <c r="R44" i="42"/>
  <c r="Q44" i="42"/>
  <c r="L44" i="42"/>
  <c r="E44" i="42"/>
  <c r="AU43" i="42"/>
  <c r="AT43" i="42"/>
  <c r="AS43" i="42"/>
  <c r="AR43" i="42"/>
  <c r="AQ43" i="42"/>
  <c r="AW43" i="42" s="1"/>
  <c r="AL43" i="42"/>
  <c r="AF43" i="42"/>
  <c r="AD43" i="42"/>
  <c r="AB43" i="42"/>
  <c r="AA43" i="42"/>
  <c r="X43" i="42"/>
  <c r="AN43" i="42" s="1"/>
  <c r="U43" i="42"/>
  <c r="R43" i="42"/>
  <c r="Q43" i="42"/>
  <c r="L43" i="42"/>
  <c r="E43" i="42"/>
  <c r="AU42" i="42"/>
  <c r="AT42" i="42"/>
  <c r="AS42" i="42"/>
  <c r="AR42" i="42"/>
  <c r="AQ42" i="42"/>
  <c r="AW42" i="42" s="1"/>
  <c r="AL42" i="42"/>
  <c r="AF42" i="42"/>
  <c r="AD42" i="42"/>
  <c r="AB42" i="42"/>
  <c r="AA42" i="42"/>
  <c r="AC42" i="42" s="1"/>
  <c r="X42" i="42"/>
  <c r="AN42" i="42" s="1"/>
  <c r="U42" i="42"/>
  <c r="R42" i="42"/>
  <c r="Q42" i="42"/>
  <c r="L42" i="42"/>
  <c r="E42" i="42"/>
  <c r="AU41" i="42"/>
  <c r="AT41" i="42"/>
  <c r="AS41" i="42"/>
  <c r="AR41" i="42"/>
  <c r="AQ41" i="42"/>
  <c r="AW41" i="42" s="1"/>
  <c r="AL41" i="42"/>
  <c r="AF41" i="42"/>
  <c r="AD41" i="42"/>
  <c r="AB41" i="42"/>
  <c r="AA41" i="42"/>
  <c r="X41" i="42"/>
  <c r="AN41" i="42" s="1"/>
  <c r="U41" i="42"/>
  <c r="R41" i="42"/>
  <c r="Q41" i="42"/>
  <c r="E41" i="42"/>
  <c r="L41" i="42" s="1"/>
  <c r="AU40" i="42"/>
  <c r="AT40" i="42"/>
  <c r="AS40" i="42"/>
  <c r="AR40" i="42"/>
  <c r="AQ40" i="42"/>
  <c r="AW40" i="42" s="1"/>
  <c r="AL40" i="42"/>
  <c r="AF40" i="42"/>
  <c r="AD40" i="42"/>
  <c r="AB40" i="42"/>
  <c r="AA40" i="42"/>
  <c r="X40" i="42"/>
  <c r="AN40" i="42" s="1"/>
  <c r="U40" i="42"/>
  <c r="R40" i="42"/>
  <c r="Q40" i="42"/>
  <c r="E40" i="42"/>
  <c r="L40" i="42" s="1"/>
  <c r="AU39" i="42"/>
  <c r="AT39" i="42"/>
  <c r="AS39" i="42"/>
  <c r="AR39" i="42"/>
  <c r="AQ39" i="42"/>
  <c r="AW39" i="42" s="1"/>
  <c r="AL39" i="42"/>
  <c r="AD39" i="42"/>
  <c r="AB39" i="42"/>
  <c r="AA39" i="42"/>
  <c r="AF39" i="42" s="1"/>
  <c r="X39" i="42"/>
  <c r="AN39" i="42" s="1"/>
  <c r="U39" i="42"/>
  <c r="R39" i="42"/>
  <c r="Q39" i="42"/>
  <c r="E39" i="42"/>
  <c r="L39" i="42" s="1"/>
  <c r="AU38" i="42"/>
  <c r="AT38" i="42"/>
  <c r="AS38" i="42"/>
  <c r="AR38" i="42"/>
  <c r="AQ38" i="42"/>
  <c r="AW38" i="42" s="1"/>
  <c r="AL38" i="42"/>
  <c r="AD38" i="42"/>
  <c r="AB38" i="42"/>
  <c r="AA38" i="42"/>
  <c r="X38" i="42"/>
  <c r="AN38" i="42" s="1"/>
  <c r="U38" i="42"/>
  <c r="R38" i="42"/>
  <c r="Q38" i="42"/>
  <c r="E38" i="42"/>
  <c r="L38" i="42" s="1"/>
  <c r="AU37" i="42"/>
  <c r="AT37" i="42"/>
  <c r="AS37" i="42"/>
  <c r="AR37" i="42"/>
  <c r="AQ37" i="42"/>
  <c r="AW37" i="42" s="1"/>
  <c r="AL37" i="42"/>
  <c r="AD37" i="42"/>
  <c r="AB37" i="42"/>
  <c r="AA37" i="42"/>
  <c r="AO37" i="42" s="1"/>
  <c r="AV37" i="42" s="1" a="1"/>
  <c r="AV37" i="42" s="1"/>
  <c r="AZ37" i="42" s="1"/>
  <c r="X37" i="42"/>
  <c r="AN37" i="42" s="1"/>
  <c r="U37" i="42"/>
  <c r="R37" i="42"/>
  <c r="Q37" i="42"/>
  <c r="L37" i="42"/>
  <c r="E37" i="42"/>
  <c r="AU36" i="42"/>
  <c r="AT36" i="42"/>
  <c r="AS36" i="42"/>
  <c r="AR36" i="42"/>
  <c r="AQ36" i="42"/>
  <c r="AW36" i="42" s="1"/>
  <c r="AL36" i="42"/>
  <c r="AD36" i="42"/>
  <c r="AB36" i="42"/>
  <c r="AA36" i="42"/>
  <c r="AF36" i="42" s="1"/>
  <c r="X36" i="42"/>
  <c r="AN36" i="42" s="1"/>
  <c r="U36" i="42"/>
  <c r="R36" i="42"/>
  <c r="Q36" i="42"/>
  <c r="L36" i="42"/>
  <c r="E36" i="42"/>
  <c r="AU35" i="42"/>
  <c r="AT35" i="42"/>
  <c r="AS35" i="42"/>
  <c r="AR35" i="42"/>
  <c r="AQ35" i="42"/>
  <c r="AW35" i="42" s="1"/>
  <c r="AL35" i="42"/>
  <c r="AF35" i="42"/>
  <c r="AD35" i="42"/>
  <c r="AB35" i="42"/>
  <c r="AA35" i="42"/>
  <c r="X35" i="42"/>
  <c r="AN35" i="42" s="1"/>
  <c r="U35" i="42"/>
  <c r="R35" i="42"/>
  <c r="Q35" i="42"/>
  <c r="L35" i="42"/>
  <c r="E35" i="42"/>
  <c r="AU34" i="42"/>
  <c r="AT34" i="42"/>
  <c r="AS34" i="42"/>
  <c r="AR34" i="42"/>
  <c r="AQ34" i="42"/>
  <c r="AW34" i="42" s="1"/>
  <c r="AL34" i="42"/>
  <c r="AF34" i="42"/>
  <c r="AD34" i="42"/>
  <c r="AB34" i="42"/>
  <c r="AA34" i="42"/>
  <c r="AC34" i="42" s="1"/>
  <c r="X34" i="42"/>
  <c r="AN34" i="42" s="1"/>
  <c r="U34" i="42"/>
  <c r="R34" i="42"/>
  <c r="Q34" i="42"/>
  <c r="L34" i="42"/>
  <c r="E34" i="42"/>
  <c r="AU33" i="42"/>
  <c r="AT33" i="42"/>
  <c r="AS33" i="42"/>
  <c r="AR33" i="42"/>
  <c r="AQ33" i="42"/>
  <c r="AW33" i="42" s="1"/>
  <c r="AL33" i="42"/>
  <c r="AF33" i="42"/>
  <c r="AD33" i="42"/>
  <c r="AB33" i="42"/>
  <c r="AA33" i="42"/>
  <c r="X33" i="42"/>
  <c r="AN33" i="42" s="1"/>
  <c r="U33" i="42"/>
  <c r="R33" i="42"/>
  <c r="Q33" i="42"/>
  <c r="E33" i="42"/>
  <c r="L33" i="42" s="1"/>
  <c r="AU32" i="42"/>
  <c r="AT32" i="42"/>
  <c r="AS32" i="42"/>
  <c r="AR32" i="42"/>
  <c r="AQ32" i="42"/>
  <c r="AW32" i="42" s="1"/>
  <c r="AL32" i="42"/>
  <c r="AF32" i="42"/>
  <c r="AD32" i="42"/>
  <c r="AB32" i="42"/>
  <c r="AA32" i="42"/>
  <c r="X32" i="42"/>
  <c r="AN32" i="42" s="1"/>
  <c r="U32" i="42"/>
  <c r="R32" i="42"/>
  <c r="Q32" i="42"/>
  <c r="E32" i="42"/>
  <c r="L32" i="42" s="1"/>
  <c r="AU31" i="42"/>
  <c r="AT31" i="42"/>
  <c r="AS31" i="42"/>
  <c r="AR31" i="42"/>
  <c r="AQ31" i="42"/>
  <c r="AW31" i="42" s="1"/>
  <c r="AL31" i="42"/>
  <c r="AD31" i="42"/>
  <c r="AB31" i="42"/>
  <c r="AA31" i="42"/>
  <c r="AC31" i="42" s="1"/>
  <c r="X31" i="42"/>
  <c r="AN31" i="42" s="1"/>
  <c r="U31" i="42"/>
  <c r="R31" i="42"/>
  <c r="Q31" i="42"/>
  <c r="L31" i="42"/>
  <c r="E31" i="42"/>
  <c r="AU30" i="42"/>
  <c r="AT30" i="42"/>
  <c r="AS30" i="42"/>
  <c r="AR30" i="42"/>
  <c r="AQ30" i="42"/>
  <c r="AW30" i="42" s="1"/>
  <c r="AO30" i="42"/>
  <c r="AV30" i="42" s="1" a="1"/>
  <c r="AV30" i="42" s="1"/>
  <c r="AL30" i="42"/>
  <c r="AF30" i="42"/>
  <c r="AD30" i="42"/>
  <c r="AB30" i="42"/>
  <c r="AA30" i="42"/>
  <c r="AC30" i="42" s="1"/>
  <c r="X30" i="42"/>
  <c r="AN30" i="42" s="1"/>
  <c r="U30" i="42"/>
  <c r="R30" i="42"/>
  <c r="Q30" i="42"/>
  <c r="L30" i="42"/>
  <c r="E30" i="42"/>
  <c r="AU29" i="42"/>
  <c r="AT29" i="42"/>
  <c r="AS29" i="42"/>
  <c r="AR29" i="42"/>
  <c r="AQ29" i="42"/>
  <c r="AW29" i="42" s="1"/>
  <c r="AL29" i="42"/>
  <c r="AO29" i="42" s="1"/>
  <c r="AV29" i="42" s="1" a="1"/>
  <c r="AV29" i="42" s="1"/>
  <c r="AF29" i="42"/>
  <c r="AD29" i="42"/>
  <c r="AB29" i="42"/>
  <c r="AA29" i="42"/>
  <c r="X29" i="42"/>
  <c r="AN29" i="42" s="1"/>
  <c r="U29" i="42"/>
  <c r="R29" i="42"/>
  <c r="Q29" i="42"/>
  <c r="E29" i="42"/>
  <c r="L29" i="42" s="1"/>
  <c r="AW28" i="42"/>
  <c r="AU28" i="42"/>
  <c r="AT28" i="42"/>
  <c r="AS28" i="42"/>
  <c r="AR28" i="42"/>
  <c r="AQ28" i="42"/>
  <c r="AL28" i="42"/>
  <c r="AD28" i="42"/>
  <c r="AB28" i="42"/>
  <c r="AA28" i="42"/>
  <c r="AF28" i="42" s="1"/>
  <c r="X28" i="42"/>
  <c r="AN28" i="42" s="1"/>
  <c r="U28" i="42"/>
  <c r="Q28" i="42"/>
  <c r="E28" i="42"/>
  <c r="L28" i="42" s="1"/>
  <c r="AU27" i="42"/>
  <c r="AT27" i="42"/>
  <c r="AS27" i="42"/>
  <c r="AR27" i="42"/>
  <c r="AL27" i="42"/>
  <c r="AF27" i="42"/>
  <c r="AD27" i="42"/>
  <c r="AB27" i="42"/>
  <c r="AA27" i="42"/>
  <c r="X27" i="42"/>
  <c r="AN27" i="42" s="1"/>
  <c r="AO27" i="42" s="1"/>
  <c r="U27" i="42"/>
  <c r="AQ27" i="42" s="1"/>
  <c r="AW27" i="42" s="1"/>
  <c r="Q27" i="42"/>
  <c r="E27" i="42"/>
  <c r="L27" i="42" s="1"/>
  <c r="AU26" i="42"/>
  <c r="AT26" i="42"/>
  <c r="AS26" i="42"/>
  <c r="AR26" i="42"/>
  <c r="AL26" i="42"/>
  <c r="AF26" i="42"/>
  <c r="AD26" i="42"/>
  <c r="AB26" i="42"/>
  <c r="AA26" i="42"/>
  <c r="X26" i="42"/>
  <c r="AN26" i="42" s="1"/>
  <c r="AO26" i="42" s="1"/>
  <c r="U26" i="42"/>
  <c r="AQ26" i="42" s="1"/>
  <c r="AW26" i="42" s="1"/>
  <c r="Q26" i="42"/>
  <c r="E26" i="42"/>
  <c r="L26" i="42" s="1"/>
  <c r="AU25" i="42"/>
  <c r="AT25" i="42"/>
  <c r="AS25" i="42"/>
  <c r="AR25" i="42"/>
  <c r="AL25" i="42"/>
  <c r="AF25" i="42"/>
  <c r="AD25" i="42"/>
  <c r="AB25" i="42"/>
  <c r="AA25" i="42"/>
  <c r="X25" i="42"/>
  <c r="AN25" i="42" s="1"/>
  <c r="AO25" i="42" s="1"/>
  <c r="U25" i="42"/>
  <c r="AQ25" i="42" s="1"/>
  <c r="AW25" i="42" s="1"/>
  <c r="Q25" i="42"/>
  <c r="E25" i="42"/>
  <c r="L25" i="42" s="1"/>
  <c r="AU24" i="42"/>
  <c r="AT24" i="42"/>
  <c r="AS24" i="42"/>
  <c r="AR24" i="42"/>
  <c r="AL24" i="42"/>
  <c r="AF24" i="42"/>
  <c r="AD24" i="42"/>
  <c r="AB24" i="42"/>
  <c r="AA24" i="42"/>
  <c r="X24" i="42"/>
  <c r="AN24" i="42" s="1"/>
  <c r="AO24" i="42" s="1"/>
  <c r="U24" i="42"/>
  <c r="AQ24" i="42" s="1"/>
  <c r="AW24" i="42" s="1"/>
  <c r="Q24" i="42"/>
  <c r="E24" i="42"/>
  <c r="L24" i="42" s="1"/>
  <c r="AU23" i="42"/>
  <c r="AT23" i="42"/>
  <c r="AS23" i="42"/>
  <c r="AR23" i="42"/>
  <c r="AL23" i="42"/>
  <c r="AF23" i="42"/>
  <c r="AD23" i="42"/>
  <c r="AB23" i="42"/>
  <c r="AA23" i="42"/>
  <c r="X23" i="42"/>
  <c r="AN23" i="42" s="1"/>
  <c r="AO23" i="42" s="1"/>
  <c r="U23" i="42"/>
  <c r="AQ23" i="42" s="1"/>
  <c r="AW23" i="42" s="1"/>
  <c r="Q23" i="42"/>
  <c r="E23" i="42"/>
  <c r="L23" i="42" s="1"/>
  <c r="AU22" i="42"/>
  <c r="AT22" i="42"/>
  <c r="AS22" i="42"/>
  <c r="AR22" i="42"/>
  <c r="AL22" i="42"/>
  <c r="AF22" i="42"/>
  <c r="AD22" i="42"/>
  <c r="AB22" i="42"/>
  <c r="AA22" i="42"/>
  <c r="X22" i="42"/>
  <c r="AN22" i="42" s="1"/>
  <c r="AO22" i="42" s="1"/>
  <c r="U22" i="42"/>
  <c r="AQ22" i="42" s="1"/>
  <c r="AW22" i="42" s="1"/>
  <c r="Q22" i="42"/>
  <c r="E22" i="42"/>
  <c r="L22" i="42" s="1"/>
  <c r="AU21" i="42"/>
  <c r="AT21" i="42"/>
  <c r="AS21" i="42"/>
  <c r="AR21" i="42"/>
  <c r="AL21" i="42"/>
  <c r="AF21" i="42"/>
  <c r="AD21" i="42"/>
  <c r="AB21" i="42"/>
  <c r="AA21" i="42"/>
  <c r="X21" i="42"/>
  <c r="AN21" i="42" s="1"/>
  <c r="AO21" i="42" s="1"/>
  <c r="U21" i="42"/>
  <c r="AQ21" i="42" s="1"/>
  <c r="AW21" i="42" s="1"/>
  <c r="Q21" i="42"/>
  <c r="E21" i="42"/>
  <c r="L21" i="42" s="1"/>
  <c r="AU20" i="42"/>
  <c r="AT20" i="42"/>
  <c r="AS20" i="42"/>
  <c r="AR20" i="42"/>
  <c r="AL20" i="42"/>
  <c r="AF20" i="42"/>
  <c r="AD20" i="42"/>
  <c r="AB20" i="42"/>
  <c r="AA20" i="42"/>
  <c r="X20" i="42"/>
  <c r="AN20" i="42" s="1"/>
  <c r="AO20" i="42" s="1"/>
  <c r="U20" i="42"/>
  <c r="AQ20" i="42" s="1"/>
  <c r="AW20" i="42" s="1"/>
  <c r="Q20" i="42"/>
  <c r="E20" i="42"/>
  <c r="L20" i="42" s="1"/>
  <c r="AU19" i="42"/>
  <c r="AT19" i="42"/>
  <c r="AS19" i="42"/>
  <c r="AR19" i="42"/>
  <c r="AL19" i="42"/>
  <c r="AF19" i="42"/>
  <c r="AD19" i="42"/>
  <c r="AB19" i="42"/>
  <c r="AA19" i="42"/>
  <c r="X19" i="42"/>
  <c r="AN19" i="42" s="1"/>
  <c r="AO19" i="42" s="1"/>
  <c r="U19" i="42"/>
  <c r="AQ19" i="42" s="1"/>
  <c r="AW19" i="42" s="1"/>
  <c r="Q19" i="42"/>
  <c r="E19" i="42"/>
  <c r="L19" i="42" s="1"/>
  <c r="AU18" i="42"/>
  <c r="AT18" i="42"/>
  <c r="AS18" i="42"/>
  <c r="AR18" i="42"/>
  <c r="AL18" i="42"/>
  <c r="AF18" i="42"/>
  <c r="AD18" i="42"/>
  <c r="AB18" i="42"/>
  <c r="AA18" i="42"/>
  <c r="X18" i="42"/>
  <c r="AN18" i="42" s="1"/>
  <c r="AO18" i="42" s="1"/>
  <c r="U18" i="42"/>
  <c r="AQ18" i="42" s="1"/>
  <c r="AW18" i="42" s="1"/>
  <c r="Q18" i="42"/>
  <c r="E18" i="42"/>
  <c r="L18" i="42" s="1"/>
  <c r="AU17" i="42"/>
  <c r="AT17" i="42"/>
  <c r="AS17" i="42"/>
  <c r="AR17" i="42"/>
  <c r="AL17" i="42"/>
  <c r="AF17" i="42"/>
  <c r="AD17" i="42"/>
  <c r="AB17" i="42"/>
  <c r="AA17" i="42"/>
  <c r="X17" i="42"/>
  <c r="AN17" i="42" s="1"/>
  <c r="AO17" i="42" s="1"/>
  <c r="U17" i="42"/>
  <c r="AQ17" i="42" s="1"/>
  <c r="AW17" i="42" s="1"/>
  <c r="Q17" i="42"/>
  <c r="E17" i="42"/>
  <c r="L17" i="42" s="1"/>
  <c r="AU16" i="42"/>
  <c r="AT16" i="42"/>
  <c r="AS16" i="42"/>
  <c r="AR16" i="42"/>
  <c r="AL16" i="42"/>
  <c r="AF16" i="42"/>
  <c r="AD16" i="42"/>
  <c r="AB16" i="42"/>
  <c r="AA16" i="42"/>
  <c r="X16" i="42"/>
  <c r="AN16" i="42" s="1"/>
  <c r="AO16" i="42" s="1"/>
  <c r="U16" i="42"/>
  <c r="AQ16" i="42" s="1"/>
  <c r="AW16" i="42" s="1"/>
  <c r="Q16" i="42"/>
  <c r="E16" i="42"/>
  <c r="L16" i="42" s="1"/>
  <c r="AU15" i="42"/>
  <c r="AT15" i="42"/>
  <c r="AS15" i="42"/>
  <c r="AR15" i="42"/>
  <c r="AL15" i="42"/>
  <c r="AF15" i="42"/>
  <c r="AD15" i="42"/>
  <c r="AB15" i="42"/>
  <c r="AA15" i="42"/>
  <c r="X15" i="42"/>
  <c r="AN15" i="42" s="1"/>
  <c r="AO15" i="42" s="1"/>
  <c r="U15" i="42"/>
  <c r="AQ15" i="42" s="1"/>
  <c r="AW15" i="42" s="1"/>
  <c r="Q15" i="42"/>
  <c r="E15" i="42"/>
  <c r="L15" i="42" s="1"/>
  <c r="AU14" i="42"/>
  <c r="AT14" i="42"/>
  <c r="AS14" i="42"/>
  <c r="AR14" i="42"/>
  <c r="AL14" i="42"/>
  <c r="AF14" i="42"/>
  <c r="AD14" i="42"/>
  <c r="AB14" i="42"/>
  <c r="AA14" i="42"/>
  <c r="X14" i="42"/>
  <c r="AN14" i="42" s="1"/>
  <c r="AO14" i="42" s="1"/>
  <c r="U14" i="42"/>
  <c r="AQ14" i="42" s="1"/>
  <c r="AW14" i="42" s="1"/>
  <c r="Q14" i="42"/>
  <c r="E14" i="42"/>
  <c r="L14" i="42" s="1"/>
  <c r="AU13" i="42"/>
  <c r="AT13" i="42"/>
  <c r="AS13" i="42"/>
  <c r="AR13" i="42"/>
  <c r="AL13" i="42"/>
  <c r="AF13" i="42"/>
  <c r="AD13" i="42"/>
  <c r="AB13" i="42"/>
  <c r="AA13" i="42"/>
  <c r="X13" i="42"/>
  <c r="AN13" i="42" s="1"/>
  <c r="AO13" i="42" s="1"/>
  <c r="U13" i="42"/>
  <c r="AQ13" i="42" s="1"/>
  <c r="AW13" i="42" s="1"/>
  <c r="Q13" i="42"/>
  <c r="E13" i="42"/>
  <c r="L13" i="42" s="1"/>
  <c r="AU12" i="42"/>
  <c r="AT12" i="42"/>
  <c r="AS12" i="42"/>
  <c r="AR12" i="42"/>
  <c r="AL12" i="42"/>
  <c r="AF12" i="42"/>
  <c r="AD12" i="42"/>
  <c r="AB12" i="42"/>
  <c r="AA12" i="42"/>
  <c r="X12" i="42"/>
  <c r="AN12" i="42" s="1"/>
  <c r="AO12" i="42" s="1"/>
  <c r="U12" i="42"/>
  <c r="AQ12" i="42" s="1"/>
  <c r="AW12" i="42" s="1"/>
  <c r="Q12" i="42"/>
  <c r="E12" i="42"/>
  <c r="L12" i="42" s="1"/>
  <c r="AU11" i="42"/>
  <c r="AT11" i="42"/>
  <c r="AS11" i="42"/>
  <c r="AR11" i="42"/>
  <c r="AL11" i="42"/>
  <c r="AF11" i="42"/>
  <c r="AD11" i="42"/>
  <c r="AB11" i="42"/>
  <c r="AA11" i="42"/>
  <c r="X11" i="42"/>
  <c r="AN11" i="42" s="1"/>
  <c r="AO11" i="42" s="1"/>
  <c r="U11" i="42"/>
  <c r="AQ11" i="42" s="1"/>
  <c r="AW11" i="42" s="1"/>
  <c r="Q11" i="42"/>
  <c r="E11" i="42"/>
  <c r="L11" i="42" s="1"/>
  <c r="AU10" i="42"/>
  <c r="AT10" i="42"/>
  <c r="AS10" i="42"/>
  <c r="AR10" i="42"/>
  <c r="AL10" i="42"/>
  <c r="AF10" i="42"/>
  <c r="AD10" i="42"/>
  <c r="AB10" i="42"/>
  <c r="AA10" i="42"/>
  <c r="X10" i="42"/>
  <c r="AN10" i="42" s="1"/>
  <c r="AO10" i="42" s="1"/>
  <c r="U10" i="42"/>
  <c r="AQ10" i="42" s="1"/>
  <c r="AW10" i="42" s="1"/>
  <c r="Q10" i="42"/>
  <c r="E10" i="42"/>
  <c r="L10" i="42" s="1"/>
  <c r="AU9" i="42"/>
  <c r="AT9" i="42"/>
  <c r="AS9" i="42"/>
  <c r="AR9" i="42"/>
  <c r="AL9" i="42"/>
  <c r="AF9" i="42"/>
  <c r="AD9" i="42"/>
  <c r="AB9" i="42"/>
  <c r="AA9" i="42"/>
  <c r="X9" i="42"/>
  <c r="AN9" i="42" s="1"/>
  <c r="AO9" i="42" s="1"/>
  <c r="U9" i="42"/>
  <c r="AQ9" i="42" s="1"/>
  <c r="AW9" i="42" s="1"/>
  <c r="Q9" i="42"/>
  <c r="E9" i="42"/>
  <c r="L9" i="42" s="1"/>
  <c r="AU8" i="42"/>
  <c r="AT8" i="42"/>
  <c r="AS8" i="42"/>
  <c r="AR8" i="42"/>
  <c r="AL8" i="42"/>
  <c r="AF8" i="42"/>
  <c r="AD8" i="42"/>
  <c r="AB8" i="42"/>
  <c r="AA8" i="42"/>
  <c r="X8" i="42"/>
  <c r="AN8" i="42" s="1"/>
  <c r="AO8" i="42" s="1"/>
  <c r="U8" i="42"/>
  <c r="AQ8" i="42" s="1"/>
  <c r="AW8" i="42" s="1"/>
  <c r="Q8" i="42"/>
  <c r="E8" i="42"/>
  <c r="L8" i="42" s="1"/>
  <c r="AU7" i="42"/>
  <c r="AU104" i="42" s="1"/>
  <c r="AT7" i="42"/>
  <c r="AS7" i="42"/>
  <c r="AR7" i="42"/>
  <c r="AR104" i="42" s="1"/>
  <c r="AL7" i="42"/>
  <c r="AF7" i="42"/>
  <c r="AD7" i="42"/>
  <c r="AB7" i="42"/>
  <c r="AA7" i="42"/>
  <c r="X7" i="42"/>
  <c r="AN7" i="42" s="1"/>
  <c r="AO7" i="42" s="1"/>
  <c r="U7" i="42"/>
  <c r="AQ7" i="42" s="1"/>
  <c r="Q7" i="42"/>
  <c r="E7" i="42"/>
  <c r="L7" i="42" s="1"/>
  <c r="AU6" i="42"/>
  <c r="AT6" i="42"/>
  <c r="AS6" i="42"/>
  <c r="AR6" i="42"/>
  <c r="AL6" i="42"/>
  <c r="AF6" i="42"/>
  <c r="AD6" i="42"/>
  <c r="AB6" i="42"/>
  <c r="AA6" i="42"/>
  <c r="X6" i="42"/>
  <c r="AN6" i="42" s="1"/>
  <c r="AO6" i="42" s="1"/>
  <c r="U6" i="42"/>
  <c r="AQ6" i="42" s="1"/>
  <c r="AW6" i="42" s="1"/>
  <c r="Q6" i="42"/>
  <c r="E6" i="42"/>
  <c r="L6" i="42" s="1"/>
  <c r="AU5" i="42"/>
  <c r="AT5" i="42"/>
  <c r="AS5" i="42"/>
  <c r="AR5" i="42"/>
  <c r="AL5" i="42"/>
  <c r="AF5" i="42"/>
  <c r="AD5" i="42"/>
  <c r="AB5" i="42"/>
  <c r="AA5" i="42"/>
  <c r="X5" i="42"/>
  <c r="AN5" i="42" s="1"/>
  <c r="AO5" i="42" s="1"/>
  <c r="U5" i="42"/>
  <c r="AQ5" i="42" s="1"/>
  <c r="AW5" i="42" s="1"/>
  <c r="Q5" i="42"/>
  <c r="E5" i="42"/>
  <c r="L5" i="42" s="1"/>
  <c r="AU4" i="42"/>
  <c r="AT4" i="42"/>
  <c r="AS4" i="42"/>
  <c r="AR4" i="42"/>
  <c r="AL4" i="42"/>
  <c r="AF4" i="42"/>
  <c r="AD4" i="42"/>
  <c r="AB4" i="42"/>
  <c r="AA4" i="42"/>
  <c r="X4" i="42"/>
  <c r="AN4" i="42" s="1"/>
  <c r="AO4" i="42" s="1"/>
  <c r="U4" i="42"/>
  <c r="AQ4" i="42" s="1"/>
  <c r="AW4" i="42" s="1"/>
  <c r="Q4" i="42"/>
  <c r="E4" i="42"/>
  <c r="L4" i="42" s="1"/>
  <c r="AU3" i="42"/>
  <c r="AT3" i="42"/>
  <c r="AR3" i="42"/>
  <c r="AQ3" i="42"/>
  <c r="AW3" i="42" s="1"/>
  <c r="AN3" i="42"/>
  <c r="AL3" i="42"/>
  <c r="AD3" i="42"/>
  <c r="AD105" i="42" s="1"/>
  <c r="AD126" i="42" s="1"/>
  <c r="AB3" i="42"/>
  <c r="AB105" i="42" s="1"/>
  <c r="AB126" i="42" s="1"/>
  <c r="AA3" i="42"/>
  <c r="AA105" i="42" s="1"/>
  <c r="AA126" i="42" s="1"/>
  <c r="AC65" i="42" s="1"/>
  <c r="X3" i="42"/>
  <c r="U3" i="42"/>
  <c r="U105" i="42" s="1"/>
  <c r="U126" i="42" s="1"/>
  <c r="Q3" i="42"/>
  <c r="L3" i="42"/>
  <c r="E3" i="42"/>
  <c r="AJ126" i="4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T126" i="41" s="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M126" i="41" s="1"/>
  <c r="AK105" i="41"/>
  <c r="AK126" i="41" s="1"/>
  <c r="AJ105" i="41"/>
  <c r="AI105" i="41"/>
  <c r="AI126" i="41" s="1"/>
  <c r="AH105" i="41"/>
  <c r="AH126" i="41" s="1"/>
  <c r="AG105" i="41"/>
  <c r="AG126" i="41" s="1"/>
  <c r="AE105" i="41"/>
  <c r="AE126" i="41" s="1"/>
  <c r="Z105" i="41"/>
  <c r="Z126" i="41" s="1"/>
  <c r="Y105" i="41"/>
  <c r="Y126" i="41" s="1"/>
  <c r="W105" i="41"/>
  <c r="W126" i="41" s="1"/>
  <c r="V105" i="41"/>
  <c r="V126" i="41" s="1"/>
  <c r="T105" i="41"/>
  <c r="S105" i="41"/>
  <c r="S126" i="41" s="1"/>
  <c r="N105" i="41"/>
  <c r="N126" i="41" s="1"/>
  <c r="J105" i="41"/>
  <c r="J126" i="41" s="1"/>
  <c r="I105" i="41"/>
  <c r="I126" i="41" s="1"/>
  <c r="H105" i="41"/>
  <c r="H126" i="41" s="1"/>
  <c r="AL71" i="41" s="1"/>
  <c r="G105" i="41"/>
  <c r="G126" i="41" s="1"/>
  <c r="F105" i="41"/>
  <c r="AU103" i="41"/>
  <c r="AT103" i="41"/>
  <c r="AR103" i="41"/>
  <c r="AF103" i="41"/>
  <c r="AD103" i="41"/>
  <c r="AB103" i="41"/>
  <c r="AA103" i="41"/>
  <c r="X103" i="41"/>
  <c r="AN103" i="41" s="1"/>
  <c r="U103" i="41"/>
  <c r="AS103" i="41" s="1"/>
  <c r="R103" i="41"/>
  <c r="Q103" i="41"/>
  <c r="L103" i="41"/>
  <c r="E103" i="41"/>
  <c r="AU102" i="41"/>
  <c r="AT102" i="41"/>
  <c r="AR102" i="41"/>
  <c r="AF102" i="41"/>
  <c r="AD102" i="41"/>
  <c r="AB102" i="41"/>
  <c r="AA102" i="41"/>
  <c r="X102" i="41"/>
  <c r="AN102" i="41" s="1"/>
  <c r="U102" i="41"/>
  <c r="AS102" i="41" s="1"/>
  <c r="R102" i="41"/>
  <c r="Q102" i="41"/>
  <c r="L102" i="41"/>
  <c r="E102" i="41"/>
  <c r="AU101" i="41"/>
  <c r="AT101" i="41"/>
  <c r="AR101" i="41"/>
  <c r="AF101" i="41"/>
  <c r="AD101" i="41"/>
  <c r="AB101" i="41"/>
  <c r="AA101" i="41"/>
  <c r="X101" i="41"/>
  <c r="AN101" i="41" s="1"/>
  <c r="U101" i="41"/>
  <c r="AS101" i="41" s="1"/>
  <c r="R101" i="41"/>
  <c r="Q101" i="41"/>
  <c r="L101" i="41"/>
  <c r="E101" i="41"/>
  <c r="AU100" i="41"/>
  <c r="AT100" i="41"/>
  <c r="AR100" i="41"/>
  <c r="AF100" i="41"/>
  <c r="AD100" i="41"/>
  <c r="AB100" i="41"/>
  <c r="AA100" i="41"/>
  <c r="X100" i="41"/>
  <c r="AN100" i="41" s="1"/>
  <c r="U100" i="41"/>
  <c r="AS100" i="41" s="1"/>
  <c r="R100" i="41"/>
  <c r="Q100" i="41"/>
  <c r="L100" i="41"/>
  <c r="E100" i="41"/>
  <c r="AU99" i="41"/>
  <c r="AT99" i="41"/>
  <c r="AR99" i="41"/>
  <c r="AF99" i="41"/>
  <c r="AD99" i="41"/>
  <c r="AB99" i="41"/>
  <c r="AA99" i="41"/>
  <c r="X99" i="41"/>
  <c r="AN99" i="41" s="1"/>
  <c r="U99" i="41"/>
  <c r="AS99" i="41" s="1"/>
  <c r="R99" i="41"/>
  <c r="Q99" i="41"/>
  <c r="L99" i="41"/>
  <c r="E99" i="41"/>
  <c r="AU98" i="41"/>
  <c r="AT98" i="41"/>
  <c r="AR98" i="41"/>
  <c r="AQ98" i="41"/>
  <c r="AW98" i="41" s="1"/>
  <c r="AF98" i="41"/>
  <c r="AD98" i="41"/>
  <c r="AB98" i="41"/>
  <c r="AA98" i="41"/>
  <c r="X98" i="41"/>
  <c r="AN98" i="41" s="1"/>
  <c r="U98" i="41"/>
  <c r="AS98" i="41" s="1"/>
  <c r="R98" i="41"/>
  <c r="Q98" i="41"/>
  <c r="L98" i="41"/>
  <c r="E98" i="41"/>
  <c r="AU97" i="41"/>
  <c r="AT97" i="41"/>
  <c r="AR97" i="41"/>
  <c r="AQ97" i="41"/>
  <c r="AW97" i="41" s="1"/>
  <c r="AF97" i="41"/>
  <c r="AD97" i="41"/>
  <c r="AB97" i="41"/>
  <c r="AA97" i="41"/>
  <c r="X97" i="41"/>
  <c r="AN97" i="41" s="1"/>
  <c r="U97" i="41"/>
  <c r="AS97" i="41" s="1"/>
  <c r="R97" i="41"/>
  <c r="Q97" i="41"/>
  <c r="L97" i="41"/>
  <c r="E97" i="41"/>
  <c r="AU96" i="41"/>
  <c r="AT96" i="41"/>
  <c r="AR96" i="41"/>
  <c r="AQ96" i="41"/>
  <c r="AW96" i="41" s="1"/>
  <c r="AF96" i="41"/>
  <c r="AD96" i="41"/>
  <c r="AB96" i="41"/>
  <c r="AA96" i="41"/>
  <c r="X96" i="41"/>
  <c r="AN96" i="41" s="1"/>
  <c r="U96" i="41"/>
  <c r="AS96" i="41" s="1"/>
  <c r="R96" i="41"/>
  <c r="Q96" i="41"/>
  <c r="L96" i="41"/>
  <c r="E96" i="41"/>
  <c r="AU95" i="41"/>
  <c r="AT95" i="41"/>
  <c r="AR95" i="41"/>
  <c r="AQ95" i="41"/>
  <c r="AW95" i="41" s="1"/>
  <c r="AF95" i="41"/>
  <c r="AD95" i="41"/>
  <c r="AB95" i="41"/>
  <c r="AA95" i="41"/>
  <c r="X95" i="41"/>
  <c r="AN95" i="41" s="1"/>
  <c r="U95" i="41"/>
  <c r="AS95" i="41" s="1"/>
  <c r="R95" i="41"/>
  <c r="Q95" i="41"/>
  <c r="L95" i="41"/>
  <c r="E95" i="41"/>
  <c r="AU94" i="41"/>
  <c r="AT94" i="41"/>
  <c r="AR94" i="41"/>
  <c r="AQ94" i="41"/>
  <c r="AW94" i="41" s="1"/>
  <c r="AF94" i="41"/>
  <c r="AD94" i="41"/>
  <c r="AB94" i="41"/>
  <c r="AA94" i="41"/>
  <c r="X94" i="41"/>
  <c r="AN94" i="41" s="1"/>
  <c r="U94" i="41"/>
  <c r="AS94" i="41" s="1"/>
  <c r="R94" i="41"/>
  <c r="Q94" i="41"/>
  <c r="L94" i="41"/>
  <c r="E94" i="41"/>
  <c r="AU93" i="41"/>
  <c r="AT93" i="41"/>
  <c r="AS93" i="41"/>
  <c r="AR93" i="41"/>
  <c r="AQ93" i="41"/>
  <c r="AW93" i="41" s="1"/>
  <c r="AF93" i="41"/>
  <c r="AD93" i="41"/>
  <c r="AB93" i="41"/>
  <c r="AA93" i="41"/>
  <c r="X93" i="41"/>
  <c r="AN93" i="41" s="1"/>
  <c r="U93" i="41"/>
  <c r="R93" i="41"/>
  <c r="Q93" i="41"/>
  <c r="L93" i="41"/>
  <c r="E93" i="41"/>
  <c r="AU92" i="41"/>
  <c r="AT92" i="41"/>
  <c r="AS92" i="41"/>
  <c r="AR92" i="41"/>
  <c r="AQ92" i="41"/>
  <c r="AW92" i="41" s="1"/>
  <c r="AF92" i="41"/>
  <c r="AD92" i="41"/>
  <c r="AB92" i="41"/>
  <c r="AA92" i="41"/>
  <c r="X92" i="41"/>
  <c r="AN92" i="41" s="1"/>
  <c r="U92" i="41"/>
  <c r="R92" i="41"/>
  <c r="Q92" i="41"/>
  <c r="L92" i="41"/>
  <c r="E92" i="41"/>
  <c r="AU91" i="41"/>
  <c r="AT91" i="41"/>
  <c r="AS91" i="41"/>
  <c r="AR91" i="41"/>
  <c r="AQ91" i="41"/>
  <c r="AW91" i="41" s="1"/>
  <c r="AF91" i="41"/>
  <c r="AD91" i="41"/>
  <c r="AB91" i="41"/>
  <c r="AA91" i="41"/>
  <c r="X91" i="41"/>
  <c r="AN91" i="41" s="1"/>
  <c r="U91" i="41"/>
  <c r="R91" i="41"/>
  <c r="Q91" i="41"/>
  <c r="L91" i="41"/>
  <c r="E91" i="41"/>
  <c r="AU90" i="41"/>
  <c r="AT90" i="41"/>
  <c r="AS90" i="41"/>
  <c r="AR90" i="41"/>
  <c r="AQ90" i="41"/>
  <c r="AW90" i="41" s="1"/>
  <c r="AF90" i="41"/>
  <c r="AD90" i="41"/>
  <c r="AB90" i="41"/>
  <c r="AA90" i="41"/>
  <c r="X90" i="41"/>
  <c r="AN90" i="41" s="1"/>
  <c r="U90" i="41"/>
  <c r="R90" i="41"/>
  <c r="Q90" i="41"/>
  <c r="L90" i="41"/>
  <c r="E90" i="41"/>
  <c r="AU89" i="41"/>
  <c r="AT89" i="41"/>
  <c r="AS89" i="41"/>
  <c r="AR89" i="41"/>
  <c r="AQ89" i="41"/>
  <c r="AW89" i="41" s="1"/>
  <c r="AF89" i="41"/>
  <c r="AD89" i="41"/>
  <c r="AB89" i="41"/>
  <c r="AA89" i="41"/>
  <c r="X89" i="41"/>
  <c r="AN89" i="41" s="1"/>
  <c r="U89" i="41"/>
  <c r="R89" i="41"/>
  <c r="Q89" i="41"/>
  <c r="L89" i="41"/>
  <c r="E89" i="41"/>
  <c r="AU88" i="41"/>
  <c r="AT88" i="41"/>
  <c r="AS88" i="41"/>
  <c r="AR88" i="41"/>
  <c r="AQ88" i="41"/>
  <c r="AW88" i="41" s="1"/>
  <c r="AF88" i="41"/>
  <c r="AD88" i="41"/>
  <c r="AB88" i="41"/>
  <c r="AA88" i="41"/>
  <c r="X88" i="41"/>
  <c r="AN88" i="41" s="1"/>
  <c r="U88" i="41"/>
  <c r="R88" i="41"/>
  <c r="Q88" i="41"/>
  <c r="L88" i="41"/>
  <c r="E88" i="41"/>
  <c r="AU87" i="41"/>
  <c r="AT87" i="41"/>
  <c r="AS87" i="41"/>
  <c r="AR87" i="41"/>
  <c r="AQ87" i="41"/>
  <c r="AW87" i="41" s="1"/>
  <c r="AF87" i="41"/>
  <c r="AD87" i="41"/>
  <c r="AB87" i="41"/>
  <c r="AA87" i="41"/>
  <c r="X87" i="41"/>
  <c r="AN87" i="41" s="1"/>
  <c r="U87" i="41"/>
  <c r="R87" i="41"/>
  <c r="Q87" i="41"/>
  <c r="L87" i="41"/>
  <c r="E87" i="41"/>
  <c r="AU86" i="41"/>
  <c r="AT86" i="41"/>
  <c r="AS86" i="41"/>
  <c r="AR86" i="41"/>
  <c r="AQ86" i="41"/>
  <c r="AW86" i="41" s="1"/>
  <c r="AF86" i="41"/>
  <c r="AD86" i="41"/>
  <c r="AB86" i="41"/>
  <c r="AA86" i="41"/>
  <c r="X86" i="41"/>
  <c r="AN86" i="41" s="1"/>
  <c r="U86" i="41"/>
  <c r="R86" i="41"/>
  <c r="Q86" i="41"/>
  <c r="L86" i="41"/>
  <c r="E86" i="41"/>
  <c r="AU85" i="41"/>
  <c r="AT85" i="41"/>
  <c r="AS85" i="41"/>
  <c r="AR85" i="41"/>
  <c r="AQ85" i="41"/>
  <c r="AW85" i="41" s="1"/>
  <c r="AF85" i="41"/>
  <c r="AD85" i="41"/>
  <c r="AB85" i="41"/>
  <c r="AA85" i="41"/>
  <c r="X85" i="41"/>
  <c r="AN85" i="41" s="1"/>
  <c r="U85" i="41"/>
  <c r="R85" i="41"/>
  <c r="Q85" i="41"/>
  <c r="L85" i="41"/>
  <c r="E85" i="41"/>
  <c r="AU84" i="41"/>
  <c r="AT84" i="41"/>
  <c r="AS84" i="41"/>
  <c r="AR84" i="41"/>
  <c r="AQ84" i="41"/>
  <c r="AW84" i="41" s="1"/>
  <c r="AF84" i="41"/>
  <c r="AD84" i="41"/>
  <c r="AB84" i="41"/>
  <c r="AA84" i="41"/>
  <c r="X84" i="41"/>
  <c r="AN84" i="41" s="1"/>
  <c r="U84" i="41"/>
  <c r="R84" i="41"/>
  <c r="Q84" i="41"/>
  <c r="L84" i="41"/>
  <c r="E84" i="41"/>
  <c r="AU83" i="41"/>
  <c r="AT83" i="41"/>
  <c r="AS83" i="41"/>
  <c r="AR83" i="41"/>
  <c r="AQ83" i="41"/>
  <c r="AW83" i="41" s="1"/>
  <c r="AF83" i="41"/>
  <c r="AD83" i="41"/>
  <c r="AB83" i="41"/>
  <c r="AA83" i="41"/>
  <c r="X83" i="41"/>
  <c r="AN83" i="41" s="1"/>
  <c r="U83" i="41"/>
  <c r="R83" i="41"/>
  <c r="Q83" i="41"/>
  <c r="L83" i="41"/>
  <c r="E83" i="41"/>
  <c r="AU82" i="41"/>
  <c r="AT82" i="41"/>
  <c r="AS82" i="41"/>
  <c r="AR82" i="41"/>
  <c r="AQ82" i="41"/>
  <c r="AW82" i="41" s="1"/>
  <c r="AF82" i="41"/>
  <c r="AD82" i="41"/>
  <c r="AB82" i="41"/>
  <c r="AA82" i="41"/>
  <c r="X82" i="41"/>
  <c r="AN82" i="41" s="1"/>
  <c r="U82" i="41"/>
  <c r="R82" i="41"/>
  <c r="Q82" i="41"/>
  <c r="L82" i="41"/>
  <c r="E82" i="41"/>
  <c r="AU81" i="41"/>
  <c r="AT81" i="41"/>
  <c r="AS81" i="41"/>
  <c r="AR81" i="41"/>
  <c r="AQ81" i="41"/>
  <c r="AW81" i="41" s="1"/>
  <c r="AF81" i="41"/>
  <c r="AD81" i="41"/>
  <c r="AB81" i="41"/>
  <c r="AA81" i="41"/>
  <c r="X81" i="41"/>
  <c r="AN81" i="41" s="1"/>
  <c r="U81" i="41"/>
  <c r="R81" i="41"/>
  <c r="Q81" i="41"/>
  <c r="L81" i="41"/>
  <c r="E81" i="41"/>
  <c r="AU80" i="41"/>
  <c r="AT80" i="41"/>
  <c r="AS80" i="41"/>
  <c r="AR80" i="41"/>
  <c r="AQ80" i="41"/>
  <c r="AW80" i="41" s="1"/>
  <c r="AF80" i="41"/>
  <c r="AD80" i="41"/>
  <c r="AB80" i="41"/>
  <c r="AA80" i="41"/>
  <c r="X80" i="41"/>
  <c r="AN80" i="41" s="1"/>
  <c r="U80" i="41"/>
  <c r="R80" i="41"/>
  <c r="Q80" i="41"/>
  <c r="L80" i="41"/>
  <c r="E80" i="41"/>
  <c r="AU79" i="41"/>
  <c r="AT79" i="41"/>
  <c r="AS79" i="41"/>
  <c r="AR79" i="41"/>
  <c r="AQ79" i="41"/>
  <c r="AW79" i="41" s="1"/>
  <c r="AF79" i="41"/>
  <c r="AD79" i="41"/>
  <c r="AB79" i="41"/>
  <c r="AA79" i="41"/>
  <c r="X79" i="41"/>
  <c r="AN79" i="41" s="1"/>
  <c r="U79" i="41"/>
  <c r="R79" i="41"/>
  <c r="Q79" i="41"/>
  <c r="L79" i="41"/>
  <c r="E79" i="41"/>
  <c r="AU78" i="41"/>
  <c r="AT78" i="41"/>
  <c r="AS78" i="41"/>
  <c r="AR78" i="41"/>
  <c r="AQ78" i="41"/>
  <c r="AW78" i="41" s="1"/>
  <c r="AF78" i="41"/>
  <c r="AD78" i="41"/>
  <c r="AB78" i="41"/>
  <c r="AA78" i="41"/>
  <c r="X78" i="41"/>
  <c r="AN78" i="41" s="1"/>
  <c r="U78" i="41"/>
  <c r="R78" i="41"/>
  <c r="Q78" i="41"/>
  <c r="L78" i="41"/>
  <c r="E78" i="41"/>
  <c r="AU77" i="41"/>
  <c r="AT77" i="41"/>
  <c r="AS77" i="41"/>
  <c r="AR77" i="41"/>
  <c r="AQ77" i="41"/>
  <c r="AW77" i="41" s="1"/>
  <c r="AF77" i="41"/>
  <c r="AD77" i="41"/>
  <c r="AB77" i="41"/>
  <c r="AA77" i="41"/>
  <c r="X77" i="41"/>
  <c r="AN77" i="41" s="1"/>
  <c r="U77" i="41"/>
  <c r="R77" i="41"/>
  <c r="Q77" i="41"/>
  <c r="L77" i="41"/>
  <c r="E77" i="41"/>
  <c r="AU76" i="41"/>
  <c r="AT76" i="41"/>
  <c r="AS76" i="41"/>
  <c r="AR76" i="41"/>
  <c r="AQ76" i="41"/>
  <c r="AW76" i="41" s="1"/>
  <c r="AF76" i="41"/>
  <c r="AD76" i="41"/>
  <c r="AB76" i="41"/>
  <c r="AA76" i="41"/>
  <c r="X76" i="41"/>
  <c r="AN76" i="41" s="1"/>
  <c r="U76" i="41"/>
  <c r="R76" i="41"/>
  <c r="Q76" i="41"/>
  <c r="L76" i="41"/>
  <c r="E76" i="41"/>
  <c r="AU75" i="41"/>
  <c r="AT75" i="41"/>
  <c r="AS75" i="41"/>
  <c r="AR75" i="41"/>
  <c r="AQ75" i="41"/>
  <c r="AW75" i="41" s="1"/>
  <c r="AF75" i="41"/>
  <c r="AD75" i="41"/>
  <c r="AB75" i="41"/>
  <c r="AA75" i="41"/>
  <c r="X75" i="41"/>
  <c r="AN75" i="41" s="1"/>
  <c r="U75" i="41"/>
  <c r="R75" i="41"/>
  <c r="Q75" i="41"/>
  <c r="L75" i="41"/>
  <c r="E75" i="41"/>
  <c r="AU74" i="41"/>
  <c r="AT74" i="41"/>
  <c r="AS74" i="41"/>
  <c r="AR74" i="41"/>
  <c r="AQ74" i="41"/>
  <c r="AW74" i="41" s="1"/>
  <c r="AF74" i="41"/>
  <c r="AD74" i="41"/>
  <c r="AB74" i="41"/>
  <c r="AA74" i="41"/>
  <c r="X74" i="41"/>
  <c r="AN74" i="41" s="1"/>
  <c r="U74" i="41"/>
  <c r="R74" i="41"/>
  <c r="Q74" i="41"/>
  <c r="L74" i="41"/>
  <c r="E74" i="41"/>
  <c r="AU73" i="41"/>
  <c r="AT73" i="41"/>
  <c r="AS73" i="41"/>
  <c r="AR73" i="41"/>
  <c r="AQ73" i="41"/>
  <c r="AW73" i="41" s="1"/>
  <c r="AL73" i="41"/>
  <c r="AF73" i="41"/>
  <c r="AD73" i="41"/>
  <c r="AB73" i="41"/>
  <c r="AA73" i="41"/>
  <c r="X73" i="41"/>
  <c r="AN73" i="41" s="1"/>
  <c r="U73" i="41"/>
  <c r="R73" i="41"/>
  <c r="Q73" i="41"/>
  <c r="L73" i="41"/>
  <c r="E73" i="41"/>
  <c r="AU72" i="41"/>
  <c r="AT72" i="41"/>
  <c r="AS72" i="41"/>
  <c r="AR72" i="41"/>
  <c r="AQ72" i="41"/>
  <c r="AW72" i="41" s="1"/>
  <c r="AF72" i="41"/>
  <c r="AD72" i="41"/>
  <c r="AB72" i="41"/>
  <c r="AA72" i="41"/>
  <c r="X72" i="41"/>
  <c r="AN72" i="41" s="1"/>
  <c r="U72" i="41"/>
  <c r="R72" i="41"/>
  <c r="Q72" i="41"/>
  <c r="L72" i="41"/>
  <c r="E72" i="41"/>
  <c r="AU71" i="41"/>
  <c r="AT71" i="41"/>
  <c r="AS71" i="41"/>
  <c r="AR71" i="41"/>
  <c r="AQ71" i="41"/>
  <c r="AW71" i="41" s="1"/>
  <c r="AD71" i="41"/>
  <c r="AB71" i="41"/>
  <c r="AA71" i="41"/>
  <c r="X71" i="41"/>
  <c r="AN71" i="41" s="1"/>
  <c r="U71" i="41"/>
  <c r="R71" i="41"/>
  <c r="Q71" i="41"/>
  <c r="L71" i="41"/>
  <c r="E71" i="41"/>
  <c r="AU70" i="41"/>
  <c r="AT70" i="41"/>
  <c r="AS70" i="41"/>
  <c r="AR70" i="41"/>
  <c r="AQ70" i="41"/>
  <c r="AW70" i="41" s="1"/>
  <c r="AF70" i="41"/>
  <c r="AD70" i="41"/>
  <c r="AB70" i="41"/>
  <c r="AA70" i="41"/>
  <c r="X70" i="41"/>
  <c r="AN70" i="41" s="1"/>
  <c r="U70" i="41"/>
  <c r="R70" i="41"/>
  <c r="Q70" i="41"/>
  <c r="L70" i="41"/>
  <c r="E70" i="41"/>
  <c r="AU69" i="41"/>
  <c r="AT69" i="41"/>
  <c r="AS69" i="41"/>
  <c r="AR69" i="41"/>
  <c r="AQ69" i="41"/>
  <c r="AW69" i="41" s="1"/>
  <c r="AL69" i="41"/>
  <c r="AF69" i="41"/>
  <c r="AD69" i="41"/>
  <c r="AB69" i="41"/>
  <c r="AA69" i="41"/>
  <c r="X69" i="41"/>
  <c r="AN69" i="41" s="1"/>
  <c r="U69" i="41"/>
  <c r="R69" i="41"/>
  <c r="Q69" i="41"/>
  <c r="L69" i="41"/>
  <c r="E69" i="41"/>
  <c r="AU68" i="41"/>
  <c r="AT68" i="41"/>
  <c r="AS68" i="41"/>
  <c r="AR68" i="41"/>
  <c r="AQ68" i="41"/>
  <c r="AW68" i="41" s="1"/>
  <c r="AF68" i="41"/>
  <c r="AD68" i="41"/>
  <c r="AB68" i="41"/>
  <c r="AA68" i="41"/>
  <c r="X68" i="41"/>
  <c r="AN68" i="41" s="1"/>
  <c r="U68" i="41"/>
  <c r="R68" i="41"/>
  <c r="Q68" i="41"/>
  <c r="L68" i="41"/>
  <c r="E68" i="41"/>
  <c r="AU67" i="41"/>
  <c r="AT67" i="41"/>
  <c r="AS67" i="41"/>
  <c r="AR67" i="41"/>
  <c r="AQ67" i="41"/>
  <c r="AW67" i="41" s="1"/>
  <c r="AD67" i="41"/>
  <c r="AB67" i="41"/>
  <c r="AA67" i="41"/>
  <c r="X67" i="41"/>
  <c r="AN67" i="41" s="1"/>
  <c r="U67" i="41"/>
  <c r="R67" i="41"/>
  <c r="Q67" i="41"/>
  <c r="L67" i="41"/>
  <c r="E67" i="41"/>
  <c r="AU66" i="41"/>
  <c r="AT66" i="41"/>
  <c r="AS66" i="41"/>
  <c r="AR66" i="41"/>
  <c r="AQ66" i="41"/>
  <c r="AW66" i="41" s="1"/>
  <c r="AL66" i="41"/>
  <c r="AF66" i="41"/>
  <c r="AD66" i="41"/>
  <c r="AB66" i="41"/>
  <c r="AA66" i="41"/>
  <c r="X66" i="41"/>
  <c r="AN66" i="41" s="1"/>
  <c r="U66" i="41"/>
  <c r="R66" i="41"/>
  <c r="Q66" i="41"/>
  <c r="L66" i="41"/>
  <c r="E66" i="41"/>
  <c r="AU65" i="41"/>
  <c r="AT65" i="41"/>
  <c r="AS65" i="41"/>
  <c r="AR65" i="41"/>
  <c r="AQ65" i="41"/>
  <c r="AW65" i="41" s="1"/>
  <c r="AD65" i="41"/>
  <c r="AB65" i="41"/>
  <c r="AA65" i="41"/>
  <c r="X65" i="41"/>
  <c r="AN65" i="41" s="1"/>
  <c r="U65" i="41"/>
  <c r="R65" i="41"/>
  <c r="Q65" i="41"/>
  <c r="E65" i="41"/>
  <c r="L65" i="41" s="1"/>
  <c r="AU64" i="41"/>
  <c r="AT64" i="41"/>
  <c r="AR64" i="41"/>
  <c r="AQ64" i="41"/>
  <c r="AW64" i="41" s="1"/>
  <c r="AN64" i="41"/>
  <c r="AB64" i="41"/>
  <c r="AA64" i="41"/>
  <c r="X64" i="41"/>
  <c r="U64" i="41"/>
  <c r="Q64" i="41"/>
  <c r="E64" i="41"/>
  <c r="L64" i="41" s="1"/>
  <c r="AU63" i="41"/>
  <c r="AT63" i="41"/>
  <c r="AR63" i="41"/>
  <c r="AQ63" i="41"/>
  <c r="AW63" i="41" s="1"/>
  <c r="AN63" i="41"/>
  <c r="AB63" i="41"/>
  <c r="AA63" i="41"/>
  <c r="X63" i="41"/>
  <c r="U63" i="41"/>
  <c r="Q63" i="41"/>
  <c r="E63" i="41"/>
  <c r="L63" i="41" s="1"/>
  <c r="AU62" i="41"/>
  <c r="AT62" i="41"/>
  <c r="AR62" i="41"/>
  <c r="AQ62" i="41"/>
  <c r="AW62" i="41" s="1"/>
  <c r="AN62" i="41"/>
  <c r="AB62" i="41"/>
  <c r="AA62" i="41"/>
  <c r="X62" i="41"/>
  <c r="U62" i="41"/>
  <c r="Q62" i="41"/>
  <c r="E62" i="41"/>
  <c r="L62" i="41" s="1"/>
  <c r="AU61" i="41"/>
  <c r="AT61" i="41"/>
  <c r="AR61" i="41"/>
  <c r="AQ61" i="41"/>
  <c r="AW61" i="41" s="1"/>
  <c r="AN61" i="41"/>
  <c r="AB61" i="41"/>
  <c r="AA61" i="41"/>
  <c r="X61" i="41"/>
  <c r="U61" i="41"/>
  <c r="Q61" i="41"/>
  <c r="E61" i="41"/>
  <c r="L61" i="41" s="1"/>
  <c r="AU60" i="41"/>
  <c r="AT60" i="41"/>
  <c r="AR60" i="41"/>
  <c r="AQ60" i="41"/>
  <c r="AW60" i="41" s="1"/>
  <c r="AN60" i="41"/>
  <c r="AB60" i="41"/>
  <c r="AA60" i="41"/>
  <c r="X60" i="41"/>
  <c r="U60" i="41"/>
  <c r="Q60" i="41"/>
  <c r="E60" i="41"/>
  <c r="L60" i="41" s="1"/>
  <c r="AU59" i="41"/>
  <c r="AT59" i="41"/>
  <c r="AR59" i="41"/>
  <c r="AQ59" i="41"/>
  <c r="AW59" i="41" s="1"/>
  <c r="AN59" i="41"/>
  <c r="AB59" i="41"/>
  <c r="AA59" i="41"/>
  <c r="X59" i="41"/>
  <c r="U59" i="41"/>
  <c r="Q59" i="41"/>
  <c r="E59" i="41"/>
  <c r="L59" i="41" s="1"/>
  <c r="AU58" i="41"/>
  <c r="AT58" i="41"/>
  <c r="AR58" i="41"/>
  <c r="AQ58" i="41"/>
  <c r="AW58" i="41" s="1"/>
  <c r="AN58" i="41"/>
  <c r="AB58" i="41"/>
  <c r="AA58" i="41"/>
  <c r="X58" i="41"/>
  <c r="U58" i="41"/>
  <c r="Q58" i="41"/>
  <c r="E58" i="41"/>
  <c r="L58" i="41" s="1"/>
  <c r="AU57" i="41"/>
  <c r="AT57" i="41"/>
  <c r="AR57" i="41"/>
  <c r="AQ57" i="41"/>
  <c r="AW57" i="41" s="1"/>
  <c r="AN57" i="41"/>
  <c r="AB57" i="41"/>
  <c r="AA57" i="41"/>
  <c r="X57" i="41"/>
  <c r="U57" i="41"/>
  <c r="Q57" i="41"/>
  <c r="E57" i="41"/>
  <c r="L57" i="41" s="1"/>
  <c r="AU56" i="41"/>
  <c r="AT56" i="41"/>
  <c r="AR56" i="41"/>
  <c r="AQ56" i="41"/>
  <c r="AW56" i="41" s="1"/>
  <c r="AN56" i="41"/>
  <c r="AB56" i="41"/>
  <c r="AA56" i="41"/>
  <c r="X56" i="41"/>
  <c r="U56" i="41"/>
  <c r="Q56" i="41"/>
  <c r="E56" i="41"/>
  <c r="L56" i="41" s="1"/>
  <c r="AU55" i="41"/>
  <c r="AT55" i="41"/>
  <c r="AR55" i="41"/>
  <c r="AQ55" i="41"/>
  <c r="AW55" i="41" s="1"/>
  <c r="AN55" i="41"/>
  <c r="AB55" i="41"/>
  <c r="AA55" i="41"/>
  <c r="X55" i="41"/>
  <c r="U55" i="41"/>
  <c r="Q55" i="41"/>
  <c r="E55" i="41"/>
  <c r="L55" i="41" s="1"/>
  <c r="AU54" i="41"/>
  <c r="AT54" i="41"/>
  <c r="AR54" i="41"/>
  <c r="AQ54" i="41"/>
  <c r="AW54" i="41" s="1"/>
  <c r="AN54" i="41"/>
  <c r="AB54" i="41"/>
  <c r="AA54" i="41"/>
  <c r="X54" i="41"/>
  <c r="U54" i="41"/>
  <c r="Q54" i="41"/>
  <c r="E54" i="41"/>
  <c r="L54" i="41" s="1"/>
  <c r="AU53" i="41"/>
  <c r="AT53" i="41"/>
  <c r="AR53" i="41"/>
  <c r="AQ53" i="41"/>
  <c r="AW53" i="41" s="1"/>
  <c r="AN53" i="41"/>
  <c r="AB53" i="41"/>
  <c r="AA53" i="41"/>
  <c r="X53" i="41"/>
  <c r="U53" i="41"/>
  <c r="Q53" i="41"/>
  <c r="E53" i="41"/>
  <c r="L53" i="41" s="1"/>
  <c r="AU52" i="41"/>
  <c r="AT52" i="41"/>
  <c r="AR52" i="41"/>
  <c r="AQ52" i="41"/>
  <c r="AW52" i="41" s="1"/>
  <c r="AN52" i="41"/>
  <c r="AB52" i="41"/>
  <c r="AA52" i="41"/>
  <c r="X52" i="41"/>
  <c r="U52" i="41"/>
  <c r="Q52" i="41"/>
  <c r="E52" i="41"/>
  <c r="L52" i="41" s="1"/>
  <c r="AU51" i="41"/>
  <c r="AT51" i="41"/>
  <c r="AR51" i="41"/>
  <c r="AQ51" i="41"/>
  <c r="AW51" i="41" s="1"/>
  <c r="AN51" i="41"/>
  <c r="AB51" i="41"/>
  <c r="AA51" i="41"/>
  <c r="X51" i="41"/>
  <c r="U51" i="41"/>
  <c r="Q51" i="41"/>
  <c r="E51" i="41"/>
  <c r="L51" i="41" s="1"/>
  <c r="AU50" i="41"/>
  <c r="AT50" i="41"/>
  <c r="AR50" i="41"/>
  <c r="AQ50" i="41"/>
  <c r="AW50" i="41" s="1"/>
  <c r="AN50" i="41"/>
  <c r="AB50" i="41"/>
  <c r="AA50" i="41"/>
  <c r="X50" i="41"/>
  <c r="U50" i="41"/>
  <c r="Q50" i="41"/>
  <c r="E50" i="41"/>
  <c r="L50" i="41" s="1"/>
  <c r="AU49" i="41"/>
  <c r="AT49" i="41"/>
  <c r="AR49" i="41"/>
  <c r="AQ49" i="41"/>
  <c r="AW49" i="41" s="1"/>
  <c r="AN49" i="41"/>
  <c r="AB49" i="41"/>
  <c r="AA49" i="41"/>
  <c r="X49" i="41"/>
  <c r="U49" i="41"/>
  <c r="Q49" i="41"/>
  <c r="E49" i="41"/>
  <c r="L49" i="41" s="1"/>
  <c r="AU48" i="41"/>
  <c r="AT48" i="41"/>
  <c r="AR48" i="41"/>
  <c r="AQ48" i="41"/>
  <c r="AW48" i="41" s="1"/>
  <c r="AN48" i="41"/>
  <c r="AB48" i="41"/>
  <c r="AA48" i="41"/>
  <c r="X48" i="41"/>
  <c r="U48" i="41"/>
  <c r="Q48" i="41"/>
  <c r="E48" i="41"/>
  <c r="L48" i="41" s="1"/>
  <c r="AU47" i="41"/>
  <c r="AT47" i="41"/>
  <c r="AR47" i="41"/>
  <c r="AQ47" i="41"/>
  <c r="AW47" i="41" s="1"/>
  <c r="AN47" i="41"/>
  <c r="AB47" i="41"/>
  <c r="AA47" i="41"/>
  <c r="X47" i="41"/>
  <c r="U47" i="41"/>
  <c r="Q47" i="41"/>
  <c r="E47" i="41"/>
  <c r="L47" i="41" s="1"/>
  <c r="AU46" i="41"/>
  <c r="AT46" i="41"/>
  <c r="AR46" i="41"/>
  <c r="AQ46" i="41"/>
  <c r="AW46" i="41" s="1"/>
  <c r="AN46" i="41"/>
  <c r="AB46" i="41"/>
  <c r="AA46" i="41"/>
  <c r="X46" i="41"/>
  <c r="U46" i="41"/>
  <c r="Q46" i="41"/>
  <c r="E46" i="41"/>
  <c r="L46" i="41" s="1"/>
  <c r="AU45" i="41"/>
  <c r="AT45" i="41"/>
  <c r="AR45" i="41"/>
  <c r="AN45" i="41"/>
  <c r="AL45" i="41"/>
  <c r="AB45" i="41"/>
  <c r="AA45" i="41"/>
  <c r="X45" i="41"/>
  <c r="U45" i="41"/>
  <c r="Q45" i="41"/>
  <c r="E45" i="41"/>
  <c r="L45" i="41" s="1"/>
  <c r="AU44" i="41"/>
  <c r="AT44" i="41"/>
  <c r="AS44" i="41"/>
  <c r="AR44" i="41"/>
  <c r="AN44" i="41"/>
  <c r="AL44" i="41"/>
  <c r="AB44" i="41"/>
  <c r="AA44" i="41"/>
  <c r="X44" i="41"/>
  <c r="U44" i="41"/>
  <c r="AQ44" i="41" s="1"/>
  <c r="AW44" i="41" s="1"/>
  <c r="Q44" i="41"/>
  <c r="E44" i="41"/>
  <c r="L44" i="41" s="1"/>
  <c r="AU43" i="41"/>
  <c r="AT43" i="41"/>
  <c r="AS43" i="41"/>
  <c r="AR43" i="41"/>
  <c r="AN43" i="41"/>
  <c r="AL43" i="41"/>
  <c r="AB43" i="41"/>
  <c r="AA43" i="41"/>
  <c r="X43" i="41"/>
  <c r="U43" i="41"/>
  <c r="AQ43" i="41" s="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AL42" i="41"/>
  <c r="AB42" i="41"/>
  <c r="AA42" i="41"/>
  <c r="X42" i="41"/>
  <c r="U42" i="41"/>
  <c r="Q42" i="41"/>
  <c r="E42" i="41"/>
  <c r="L42" i="41" s="1"/>
  <c r="AU41" i="41"/>
  <c r="AT41" i="41"/>
  <c r="AR41" i="41"/>
  <c r="AN41" i="41"/>
  <c r="AL41" i="41"/>
  <c r="AB41" i="41"/>
  <c r="AA41" i="41"/>
  <c r="X41" i="41"/>
  <c r="U41" i="41"/>
  <c r="Q41" i="41"/>
  <c r="E41" i="41"/>
  <c r="L41" i="41" s="1"/>
  <c r="AU40" i="41"/>
  <c r="AT40" i="41"/>
  <c r="AS40" i="41"/>
  <c r="AR40" i="41"/>
  <c r="AQ40" i="41"/>
  <c r="AW40" i="41" s="1"/>
  <c r="AN40" i="41"/>
  <c r="AL40" i="41"/>
  <c r="AB40" i="41"/>
  <c r="AA40" i="41"/>
  <c r="X40" i="41"/>
  <c r="U40" i="41"/>
  <c r="Q40" i="41"/>
  <c r="E40" i="41"/>
  <c r="L40" i="41" s="1"/>
  <c r="AU39" i="41"/>
  <c r="AT39" i="41"/>
  <c r="AR39" i="41"/>
  <c r="AN39" i="41"/>
  <c r="AL39" i="41"/>
  <c r="AB39" i="41"/>
  <c r="AA39" i="41"/>
  <c r="X39" i="41"/>
  <c r="U39" i="41"/>
  <c r="Q39" i="41"/>
  <c r="E39" i="41"/>
  <c r="L39" i="41" s="1"/>
  <c r="AU38" i="41"/>
  <c r="AT38" i="41"/>
  <c r="AS38" i="41"/>
  <c r="AR38" i="41"/>
  <c r="AN38" i="41"/>
  <c r="AL38" i="41"/>
  <c r="AB38" i="41"/>
  <c r="AA38" i="41"/>
  <c r="X38" i="41"/>
  <c r="U38" i="41"/>
  <c r="AD38" i="41" s="1"/>
  <c r="Q38" i="41"/>
  <c r="E38" i="41"/>
  <c r="L38" i="41" s="1"/>
  <c r="AU37" i="41"/>
  <c r="AT37" i="41"/>
  <c r="AR37" i="41"/>
  <c r="AN37" i="41"/>
  <c r="AL37" i="41"/>
  <c r="AB37" i="41"/>
  <c r="AA37" i="41"/>
  <c r="X37" i="41"/>
  <c r="U37" i="41"/>
  <c r="Q37" i="41"/>
  <c r="E37" i="41"/>
  <c r="L37" i="41" s="1"/>
  <c r="AU36" i="41"/>
  <c r="AT36" i="41"/>
  <c r="AS36" i="41"/>
  <c r="AR36" i="41"/>
  <c r="AQ36" i="41"/>
  <c r="AW36" i="41" s="1"/>
  <c r="AN36" i="41"/>
  <c r="AL36" i="41"/>
  <c r="AB36" i="41"/>
  <c r="AA36" i="41"/>
  <c r="X36" i="41"/>
  <c r="U36" i="41"/>
  <c r="AD36" i="41" s="1"/>
  <c r="R36" i="41"/>
  <c r="Q36" i="41"/>
  <c r="E36" i="41"/>
  <c r="L36" i="41" s="1"/>
  <c r="AU35" i="41"/>
  <c r="AT35" i="41"/>
  <c r="AS35" i="41"/>
  <c r="AR35" i="41"/>
  <c r="AN35" i="41"/>
  <c r="AL35" i="41"/>
  <c r="AB35" i="41"/>
  <c r="AA35" i="41"/>
  <c r="X35" i="41"/>
  <c r="U35" i="41"/>
  <c r="AD35" i="41" s="1"/>
  <c r="Q35" i="41"/>
  <c r="E35" i="41"/>
  <c r="L35" i="41" s="1"/>
  <c r="AU34" i="41"/>
  <c r="AT34" i="41"/>
  <c r="AS34" i="41"/>
  <c r="AR34" i="41"/>
  <c r="AQ34" i="41"/>
  <c r="AW34" i="41" s="1"/>
  <c r="AN34" i="41"/>
  <c r="AL34" i="41"/>
  <c r="AB34" i="41"/>
  <c r="AA34" i="41"/>
  <c r="X34" i="41"/>
  <c r="U34" i="41"/>
  <c r="AD34" i="41" s="1"/>
  <c r="R34" i="41"/>
  <c r="Q34" i="41"/>
  <c r="E34" i="41"/>
  <c r="L34" i="41" s="1"/>
  <c r="AU33" i="41"/>
  <c r="AT33" i="41"/>
  <c r="AR33" i="41"/>
  <c r="AN33" i="41"/>
  <c r="AL33" i="41"/>
  <c r="AB33" i="41"/>
  <c r="AA33" i="41"/>
  <c r="X33" i="41"/>
  <c r="U33" i="41"/>
  <c r="Q33" i="41"/>
  <c r="E33" i="41"/>
  <c r="L33" i="41" s="1"/>
  <c r="AU32" i="41"/>
  <c r="AT32" i="41"/>
  <c r="AS32" i="41"/>
  <c r="AR32" i="41"/>
  <c r="AQ32" i="41"/>
  <c r="AW32" i="41" s="1"/>
  <c r="AN32" i="41"/>
  <c r="AL32" i="41"/>
  <c r="AB32" i="41"/>
  <c r="AA32" i="41"/>
  <c r="X32" i="41"/>
  <c r="U32" i="41"/>
  <c r="AD32" i="41" s="1"/>
  <c r="R32" i="41"/>
  <c r="Q32" i="41"/>
  <c r="E32" i="41"/>
  <c r="L32" i="41" s="1"/>
  <c r="AU31" i="41"/>
  <c r="AT31" i="41"/>
  <c r="AR31" i="41"/>
  <c r="AN31" i="41"/>
  <c r="AL31" i="41"/>
  <c r="AB31" i="41"/>
  <c r="AA31" i="41"/>
  <c r="X31" i="41"/>
  <c r="U31" i="41"/>
  <c r="Q31" i="41"/>
  <c r="E31" i="41"/>
  <c r="L31" i="41" s="1"/>
  <c r="AU30" i="41"/>
  <c r="AT30" i="41"/>
  <c r="AR30" i="41"/>
  <c r="AN30" i="41"/>
  <c r="AL30" i="41"/>
  <c r="AB30" i="41"/>
  <c r="AA30" i="41"/>
  <c r="X30" i="41"/>
  <c r="U30" i="41"/>
  <c r="AS30" i="41" s="1"/>
  <c r="Q30" i="41"/>
  <c r="L30" i="41"/>
  <c r="E30" i="41"/>
  <c r="AU29" i="41"/>
  <c r="AT29" i="41"/>
  <c r="AS29" i="41"/>
  <c r="AR29" i="41"/>
  <c r="AQ29" i="41"/>
  <c r="AW29" i="41" s="1"/>
  <c r="AN29" i="41"/>
  <c r="AL29" i="41"/>
  <c r="AF29" i="41"/>
  <c r="AD29" i="41"/>
  <c r="AB29" i="41"/>
  <c r="AA29" i="41"/>
  <c r="X29" i="41"/>
  <c r="U29" i="41"/>
  <c r="R29" i="41"/>
  <c r="Q29" i="41"/>
  <c r="L29" i="41"/>
  <c r="E29" i="41"/>
  <c r="AU28" i="41"/>
  <c r="AT28" i="41"/>
  <c r="AS28" i="41"/>
  <c r="AR28" i="41"/>
  <c r="AQ28" i="41"/>
  <c r="AW28" i="41" s="1"/>
  <c r="AO28" i="41"/>
  <c r="AV28" i="41" s="1"/>
  <c r="AZ28" i="41" s="1"/>
  <c r="AL28" i="41"/>
  <c r="AF28" i="41"/>
  <c r="AD28" i="41"/>
  <c r="AB28" i="41"/>
  <c r="AA28" i="41"/>
  <c r="X28" i="41"/>
  <c r="AN28" i="41" s="1"/>
  <c r="U28" i="41"/>
  <c r="R28" i="41"/>
  <c r="Q28" i="41"/>
  <c r="E28" i="41"/>
  <c r="L28" i="41" s="1"/>
  <c r="AU27" i="41"/>
  <c r="AT27" i="41"/>
  <c r="AR27" i="41"/>
  <c r="AQ27" i="41"/>
  <c r="AW27" i="41" s="1"/>
  <c r="AL27" i="41"/>
  <c r="AD27" i="41"/>
  <c r="AB27" i="41"/>
  <c r="AA27" i="41"/>
  <c r="X27" i="41"/>
  <c r="AN27" i="41" s="1"/>
  <c r="U27" i="41"/>
  <c r="AS27" i="41" s="1"/>
  <c r="R27" i="41"/>
  <c r="Q27" i="41"/>
  <c r="L27" i="41"/>
  <c r="E27" i="41"/>
  <c r="AU26" i="41"/>
  <c r="AT26" i="41"/>
  <c r="AR26" i="41"/>
  <c r="AQ26" i="41"/>
  <c r="AW26" i="41" s="1"/>
  <c r="AL26" i="41"/>
  <c r="AD26" i="41"/>
  <c r="AB26" i="41"/>
  <c r="AA26" i="41"/>
  <c r="X26" i="41"/>
  <c r="AN26" i="41" s="1"/>
  <c r="U26" i="41"/>
  <c r="AS26" i="41" s="1"/>
  <c r="R26" i="41"/>
  <c r="Q26" i="41"/>
  <c r="L26" i="41"/>
  <c r="E26" i="41"/>
  <c r="AU25" i="41"/>
  <c r="AT25" i="41"/>
  <c r="AR25" i="41"/>
  <c r="AQ25" i="41"/>
  <c r="AW25" i="41" s="1"/>
  <c r="AL25" i="41"/>
  <c r="AD25" i="41"/>
  <c r="AB25" i="41"/>
  <c r="AA25" i="41"/>
  <c r="X25" i="41"/>
  <c r="AN25" i="41" s="1"/>
  <c r="U25" i="41"/>
  <c r="AS25" i="41" s="1"/>
  <c r="R25" i="41"/>
  <c r="Q25" i="41"/>
  <c r="L25" i="41"/>
  <c r="E25" i="41"/>
  <c r="AU24" i="41"/>
  <c r="AT24" i="41"/>
  <c r="AR24" i="41"/>
  <c r="AQ24" i="41"/>
  <c r="AW24" i="41" s="1"/>
  <c r="AL24" i="41"/>
  <c r="AD24" i="41"/>
  <c r="AB24" i="41"/>
  <c r="AA24" i="41"/>
  <c r="X24" i="41"/>
  <c r="AN24" i="41" s="1"/>
  <c r="U24" i="41"/>
  <c r="AS24" i="41" s="1"/>
  <c r="R24" i="41"/>
  <c r="Q24" i="41"/>
  <c r="L24" i="41"/>
  <c r="E24" i="41"/>
  <c r="AU23" i="41"/>
  <c r="AT23" i="41"/>
  <c r="AR23" i="41"/>
  <c r="AQ23" i="41"/>
  <c r="AW23" i="41" s="1"/>
  <c r="AL23" i="41"/>
  <c r="AD23" i="41"/>
  <c r="AB23" i="41"/>
  <c r="AA23" i="41"/>
  <c r="X23" i="41"/>
  <c r="AN23" i="41" s="1"/>
  <c r="U23" i="41"/>
  <c r="AS23" i="41" s="1"/>
  <c r="R23" i="41"/>
  <c r="Q23" i="41"/>
  <c r="L23" i="41"/>
  <c r="E23" i="41"/>
  <c r="AU22" i="41"/>
  <c r="AT22" i="41"/>
  <c r="AR22" i="41"/>
  <c r="AQ22" i="41"/>
  <c r="AW22" i="41" s="1"/>
  <c r="AL22" i="41"/>
  <c r="AD22" i="41"/>
  <c r="AB22" i="41"/>
  <c r="AA22" i="41"/>
  <c r="X22" i="41"/>
  <c r="AN22" i="41" s="1"/>
  <c r="U22" i="41"/>
  <c r="AS22" i="41" s="1"/>
  <c r="R22" i="41"/>
  <c r="Q22" i="41"/>
  <c r="L22" i="41"/>
  <c r="E22" i="41"/>
  <c r="AU21" i="41"/>
  <c r="AT21" i="41"/>
  <c r="AR21" i="41"/>
  <c r="AQ21" i="41"/>
  <c r="AW21" i="41" s="1"/>
  <c r="AL21" i="41"/>
  <c r="AD21" i="41"/>
  <c r="AB21" i="41"/>
  <c r="AA21" i="41"/>
  <c r="X21" i="41"/>
  <c r="AN21" i="41" s="1"/>
  <c r="U21" i="41"/>
  <c r="AS21" i="41" s="1"/>
  <c r="R21" i="41"/>
  <c r="Q21" i="41"/>
  <c r="L21" i="41"/>
  <c r="E21" i="41"/>
  <c r="AU20" i="41"/>
  <c r="AT20" i="41"/>
  <c r="AR20" i="41"/>
  <c r="AQ20" i="41"/>
  <c r="AW20" i="41" s="1"/>
  <c r="AL20" i="41"/>
  <c r="AD20" i="41"/>
  <c r="AB20" i="41"/>
  <c r="AA20" i="41"/>
  <c r="X20" i="41"/>
  <c r="AN20" i="41" s="1"/>
  <c r="U20" i="41"/>
  <c r="AS20" i="41" s="1"/>
  <c r="R20" i="41"/>
  <c r="Q20" i="41"/>
  <c r="L20" i="41"/>
  <c r="E20" i="41"/>
  <c r="AU19" i="41"/>
  <c r="AT19" i="41"/>
  <c r="AR19" i="41"/>
  <c r="AQ19" i="41"/>
  <c r="AW19" i="41" s="1"/>
  <c r="AL19" i="41"/>
  <c r="AD19" i="41"/>
  <c r="AB19" i="41"/>
  <c r="AA19" i="41"/>
  <c r="X19" i="41"/>
  <c r="AN19" i="41" s="1"/>
  <c r="U19" i="41"/>
  <c r="AS19" i="41" s="1"/>
  <c r="R19" i="41"/>
  <c r="Q19" i="41"/>
  <c r="L19" i="41"/>
  <c r="E19" i="41"/>
  <c r="AU18" i="41"/>
  <c r="AT18" i="41"/>
  <c r="AR18" i="41"/>
  <c r="AQ18" i="41"/>
  <c r="AW18" i="41" s="1"/>
  <c r="AL18" i="41"/>
  <c r="AD18" i="41"/>
  <c r="AB18" i="41"/>
  <c r="AA18" i="41"/>
  <c r="X18" i="41"/>
  <c r="AN18" i="41" s="1"/>
  <c r="U18" i="41"/>
  <c r="AS18" i="41" s="1"/>
  <c r="R18" i="41"/>
  <c r="Q18" i="41"/>
  <c r="L18" i="41"/>
  <c r="E18" i="41"/>
  <c r="AU17" i="41"/>
  <c r="AT17" i="41"/>
  <c r="AR17" i="41"/>
  <c r="AQ17" i="41"/>
  <c r="AW17" i="41" s="1"/>
  <c r="AL17" i="41"/>
  <c r="AD17" i="41"/>
  <c r="AB17" i="41"/>
  <c r="AA17" i="41"/>
  <c r="X17" i="41"/>
  <c r="AN17" i="41" s="1"/>
  <c r="U17" i="41"/>
  <c r="AS17" i="41" s="1"/>
  <c r="R17" i="41"/>
  <c r="Q17" i="41"/>
  <c r="L17" i="41"/>
  <c r="E17" i="41"/>
  <c r="AU16" i="41"/>
  <c r="AT16" i="41"/>
  <c r="AR16" i="41"/>
  <c r="AQ16" i="41"/>
  <c r="AW16" i="41" s="1"/>
  <c r="AL16" i="41"/>
  <c r="AD16" i="41"/>
  <c r="AB16" i="41"/>
  <c r="AA16" i="41"/>
  <c r="X16" i="41"/>
  <c r="AN16" i="41" s="1"/>
  <c r="U16" i="41"/>
  <c r="AS16" i="41" s="1"/>
  <c r="R16" i="41"/>
  <c r="Q16" i="41"/>
  <c r="L16" i="41"/>
  <c r="E16" i="41"/>
  <c r="AU15" i="41"/>
  <c r="AT15" i="41"/>
  <c r="AR15" i="41"/>
  <c r="AQ15" i="41"/>
  <c r="AW15" i="41" s="1"/>
  <c r="AO15" i="41"/>
  <c r="AV15" i="41" s="1" a="1"/>
  <c r="AV15" i="41" s="1"/>
  <c r="AZ15" i="41" s="1"/>
  <c r="AL15" i="41"/>
  <c r="AD15" i="41"/>
  <c r="AB15" i="41"/>
  <c r="AA15" i="41"/>
  <c r="AF15" i="41" s="1"/>
  <c r="X15" i="41"/>
  <c r="AN15" i="41" s="1"/>
  <c r="U15" i="41"/>
  <c r="AS15" i="41" s="1"/>
  <c r="R15" i="41"/>
  <c r="Q15" i="41"/>
  <c r="L15" i="41"/>
  <c r="E15" i="41"/>
  <c r="AW14" i="41"/>
  <c r="AU14" i="41"/>
  <c r="AT14" i="41"/>
  <c r="AR14" i="41"/>
  <c r="AQ14" i="41"/>
  <c r="AO14" i="41"/>
  <c r="AV14" i="41" s="1" a="1"/>
  <c r="AV14" i="41" s="1"/>
  <c r="AL14" i="41"/>
  <c r="AF14" i="41"/>
  <c r="AD14" i="41"/>
  <c r="AB14" i="41"/>
  <c r="AA14" i="41"/>
  <c r="X14" i="41"/>
  <c r="AN14" i="41" s="1"/>
  <c r="U14" i="41"/>
  <c r="AS14" i="41" s="1"/>
  <c r="R14" i="41"/>
  <c r="Q14" i="41"/>
  <c r="L14" i="41"/>
  <c r="E14" i="41"/>
  <c r="AU13" i="41"/>
  <c r="AT13" i="41"/>
  <c r="AR13" i="41"/>
  <c r="AQ13" i="41"/>
  <c r="AW13" i="41" s="1"/>
  <c r="AO13" i="41"/>
  <c r="AV13" i="41" s="1" a="1"/>
  <c r="AV13" i="41" s="1"/>
  <c r="AZ13" i="41" s="1"/>
  <c r="AL13" i="41"/>
  <c r="AD13" i="41"/>
  <c r="AB13" i="41"/>
  <c r="AA13" i="41"/>
  <c r="AF13" i="41" s="1"/>
  <c r="X13" i="41"/>
  <c r="AN13" i="41" s="1"/>
  <c r="U13" i="41"/>
  <c r="AS13" i="41" s="1"/>
  <c r="R13" i="41"/>
  <c r="Q13" i="41"/>
  <c r="L13" i="41"/>
  <c r="E13" i="41"/>
  <c r="AU12" i="41"/>
  <c r="AT12" i="41"/>
  <c r="AR12" i="41"/>
  <c r="AQ12" i="41"/>
  <c r="AW12" i="41" s="1"/>
  <c r="AL12" i="41"/>
  <c r="AF12" i="41"/>
  <c r="AD12" i="41"/>
  <c r="AO12" i="41" s="1"/>
  <c r="AV12" i="41" s="1" a="1"/>
  <c r="AV12" i="41" s="1"/>
  <c r="AB12" i="41"/>
  <c r="AA12" i="41"/>
  <c r="X12" i="41"/>
  <c r="AN12" i="41" s="1"/>
  <c r="U12" i="41"/>
  <c r="AS12" i="41" s="1"/>
  <c r="R12" i="41"/>
  <c r="Q12" i="41"/>
  <c r="L12" i="41"/>
  <c r="E12" i="41"/>
  <c r="AU11" i="41"/>
  <c r="AT11" i="41"/>
  <c r="AR11" i="41"/>
  <c r="AL11" i="41"/>
  <c r="AF11" i="41"/>
  <c r="AD11" i="41"/>
  <c r="AB11" i="41"/>
  <c r="AA11" i="41"/>
  <c r="X11" i="41"/>
  <c r="AN11" i="41" s="1"/>
  <c r="U11" i="41"/>
  <c r="AS11" i="41" s="1"/>
  <c r="R11" i="41"/>
  <c r="Q11" i="41"/>
  <c r="L11" i="41"/>
  <c r="E11" i="41"/>
  <c r="AU10" i="41"/>
  <c r="AT10" i="41"/>
  <c r="AR10" i="41"/>
  <c r="AL10" i="41"/>
  <c r="AF10" i="41"/>
  <c r="AD10" i="41"/>
  <c r="AB10" i="41"/>
  <c r="AA10" i="41"/>
  <c r="X10" i="41"/>
  <c r="AN10" i="41" s="1"/>
  <c r="U10" i="41"/>
  <c r="AS10" i="41" s="1"/>
  <c r="R10" i="41"/>
  <c r="Q10" i="41"/>
  <c r="L10" i="41"/>
  <c r="E10" i="41"/>
  <c r="AU9" i="41"/>
  <c r="AT9" i="41"/>
  <c r="AR9" i="41"/>
  <c r="AX9" i="41" s="1"/>
  <c r="AL9" i="41"/>
  <c r="AF9" i="41"/>
  <c r="AD9" i="41"/>
  <c r="AO9" i="41" s="1"/>
  <c r="AV9" i="41" s="1" a="1"/>
  <c r="AV9" i="41" s="1"/>
  <c r="AZ9" i="41" s="1"/>
  <c r="AB9" i="41"/>
  <c r="AA9" i="41"/>
  <c r="X9" i="41"/>
  <c r="AN9" i="41" s="1"/>
  <c r="U9" i="41"/>
  <c r="AS9" i="41" s="1"/>
  <c r="R9" i="41"/>
  <c r="Q9" i="41"/>
  <c r="L9" i="41"/>
  <c r="E9" i="41"/>
  <c r="AU8" i="41"/>
  <c r="AT8" i="41"/>
  <c r="AR8" i="41"/>
  <c r="AL8" i="41"/>
  <c r="AF8" i="41"/>
  <c r="AD8" i="41"/>
  <c r="AO8" i="41" s="1"/>
  <c r="AV8" i="41" s="1" a="1"/>
  <c r="AV8" i="41" s="1"/>
  <c r="AZ8" i="41" s="1"/>
  <c r="AB8" i="41"/>
  <c r="AA8" i="41"/>
  <c r="X8" i="41"/>
  <c r="AN8" i="41" s="1"/>
  <c r="U8" i="41"/>
  <c r="AS8" i="41" s="1"/>
  <c r="R8" i="41"/>
  <c r="Q8" i="41"/>
  <c r="L8" i="41"/>
  <c r="E8" i="41"/>
  <c r="AU7" i="41"/>
  <c r="AT7" i="41"/>
  <c r="AT104" i="41" s="1"/>
  <c r="AR7" i="41"/>
  <c r="AL7" i="41"/>
  <c r="AF7" i="41"/>
  <c r="AD7" i="41"/>
  <c r="AB7" i="41"/>
  <c r="AA7" i="41"/>
  <c r="X7" i="41"/>
  <c r="AN7" i="41" s="1"/>
  <c r="U7" i="41"/>
  <c r="AS7" i="41" s="1"/>
  <c r="R7" i="41"/>
  <c r="Q7" i="41"/>
  <c r="L7" i="41"/>
  <c r="E7" i="41"/>
  <c r="AU6" i="41"/>
  <c r="AT6" i="41"/>
  <c r="AR6" i="41"/>
  <c r="AL6" i="41"/>
  <c r="AF6" i="41"/>
  <c r="AD6" i="41"/>
  <c r="AB6" i="41"/>
  <c r="AA6" i="41"/>
  <c r="X6" i="41"/>
  <c r="AN6" i="41" s="1"/>
  <c r="U6" i="41"/>
  <c r="AS6" i="41" s="1"/>
  <c r="R6" i="41"/>
  <c r="Q6" i="41"/>
  <c r="L6" i="41"/>
  <c r="E6" i="41"/>
  <c r="AU5" i="41"/>
  <c r="AT5" i="41"/>
  <c r="AR5" i="41"/>
  <c r="AX5" i="41" s="1"/>
  <c r="AL5" i="41"/>
  <c r="AF5" i="41"/>
  <c r="AD5" i="41"/>
  <c r="AB5" i="41"/>
  <c r="AA5" i="41"/>
  <c r="X5" i="41"/>
  <c r="AN5" i="41" s="1"/>
  <c r="AO5" i="41" s="1"/>
  <c r="AV5" i="41" s="1" a="1"/>
  <c r="AV5" i="41" s="1"/>
  <c r="AZ5" i="41" s="1"/>
  <c r="U5" i="41"/>
  <c r="AS5" i="41" s="1"/>
  <c r="R5" i="41"/>
  <c r="Q5" i="41"/>
  <c r="L5" i="41"/>
  <c r="E5" i="41"/>
  <c r="AU4" i="41"/>
  <c r="AT4" i="41"/>
  <c r="AR4" i="41"/>
  <c r="AL4" i="41"/>
  <c r="AF4" i="41"/>
  <c r="AD4" i="41"/>
  <c r="AO4" i="41" s="1"/>
  <c r="AV4" i="41" s="1" a="1"/>
  <c r="AV4" i="41" s="1"/>
  <c r="AZ4" i="41" s="1"/>
  <c r="AB4" i="41"/>
  <c r="AA4" i="41"/>
  <c r="X4" i="41"/>
  <c r="AN4" i="41" s="1"/>
  <c r="U4" i="41"/>
  <c r="AS4" i="41" s="1"/>
  <c r="R4" i="41"/>
  <c r="Q4" i="41"/>
  <c r="L4" i="41"/>
  <c r="E4" i="41"/>
  <c r="AU3" i="41"/>
  <c r="AT3" i="41"/>
  <c r="AR3" i="41"/>
  <c r="AN3" i="41"/>
  <c r="AL3" i="41"/>
  <c r="AF3" i="41"/>
  <c r="AB3" i="41"/>
  <c r="AA3" i="41"/>
  <c r="X3" i="41"/>
  <c r="U3" i="41"/>
  <c r="U105" i="41" s="1"/>
  <c r="U126" i="41" s="1"/>
  <c r="Q3" i="41"/>
  <c r="E3" i="41"/>
  <c r="E105" i="41" s="1"/>
  <c r="E126" i="41" s="1"/>
  <c r="AJ126" i="40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T126" i="40" s="1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M126" i="40" s="1"/>
  <c r="AK105" i="40"/>
  <c r="AK126" i="40" s="1"/>
  <c r="AJ105" i="40"/>
  <c r="AI105" i="40"/>
  <c r="AI126" i="40" s="1"/>
  <c r="AH105" i="40"/>
  <c r="AH126" i="40" s="1"/>
  <c r="AG105" i="40"/>
  <c r="AG126" i="40" s="1"/>
  <c r="AE105" i="40"/>
  <c r="AE126" i="40" s="1"/>
  <c r="Z105" i="40"/>
  <c r="Z126" i="40" s="1"/>
  <c r="Y105" i="40"/>
  <c r="Y126" i="40" s="1"/>
  <c r="W105" i="40"/>
  <c r="W126" i="40" s="1"/>
  <c r="V105" i="40"/>
  <c r="V126" i="40" s="1"/>
  <c r="T105" i="40"/>
  <c r="S105" i="40"/>
  <c r="S126" i="40" s="1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F103" i="40"/>
  <c r="AD103" i="40"/>
  <c r="AB103" i="40"/>
  <c r="AA103" i="40"/>
  <c r="X103" i="40"/>
  <c r="AN103" i="40" s="1"/>
  <c r="U103" i="40"/>
  <c r="AS103" i="40" s="1"/>
  <c r="R103" i="40"/>
  <c r="Q103" i="40"/>
  <c r="L103" i="40"/>
  <c r="E103" i="40"/>
  <c r="AU102" i="40"/>
  <c r="AT102" i="40"/>
  <c r="AR102" i="40"/>
  <c r="AN102" i="40"/>
  <c r="AF102" i="40"/>
  <c r="AD102" i="40"/>
  <c r="AB102" i="40"/>
  <c r="AA102" i="40"/>
  <c r="X102" i="40"/>
  <c r="U102" i="40"/>
  <c r="AS102" i="40" s="1"/>
  <c r="Q102" i="40"/>
  <c r="L102" i="40"/>
  <c r="E102" i="40"/>
  <c r="AU101" i="40"/>
  <c r="AT101" i="40"/>
  <c r="AR101" i="40"/>
  <c r="AN101" i="40"/>
  <c r="AF101" i="40"/>
  <c r="AD101" i="40"/>
  <c r="AB101" i="40"/>
  <c r="AA101" i="40"/>
  <c r="X101" i="40"/>
  <c r="U101" i="40"/>
  <c r="AS101" i="40" s="1"/>
  <c r="Q101" i="40"/>
  <c r="L101" i="40"/>
  <c r="E101" i="40"/>
  <c r="AU100" i="40"/>
  <c r="AT100" i="40"/>
  <c r="AR100" i="40"/>
  <c r="AN100" i="40"/>
  <c r="AF100" i="40"/>
  <c r="AD100" i="40"/>
  <c r="AB100" i="40"/>
  <c r="AA100" i="40"/>
  <c r="X100" i="40"/>
  <c r="U100" i="40"/>
  <c r="AS100" i="40" s="1"/>
  <c r="R100" i="40"/>
  <c r="Q100" i="40"/>
  <c r="L100" i="40"/>
  <c r="E100" i="40"/>
  <c r="AU99" i="40"/>
  <c r="AT99" i="40"/>
  <c r="AR99" i="40"/>
  <c r="AN99" i="40"/>
  <c r="AF99" i="40"/>
  <c r="AD99" i="40"/>
  <c r="AB99" i="40"/>
  <c r="AA99" i="40"/>
  <c r="X99" i="40"/>
  <c r="U99" i="40"/>
  <c r="AS99" i="40" s="1"/>
  <c r="R99" i="40"/>
  <c r="Q99" i="40"/>
  <c r="L99" i="40"/>
  <c r="E99" i="40"/>
  <c r="AU98" i="40"/>
  <c r="AT98" i="40"/>
  <c r="AR98" i="40"/>
  <c r="AN98" i="40"/>
  <c r="AF98" i="40"/>
  <c r="AD98" i="40"/>
  <c r="AB98" i="40"/>
  <c r="AA98" i="40"/>
  <c r="X98" i="40"/>
  <c r="U98" i="40"/>
  <c r="AS98" i="40" s="1"/>
  <c r="R98" i="40"/>
  <c r="Q98" i="40"/>
  <c r="L98" i="40"/>
  <c r="E98" i="40"/>
  <c r="AU97" i="40"/>
  <c r="AT97" i="40"/>
  <c r="AR97" i="40"/>
  <c r="AN97" i="40"/>
  <c r="AF97" i="40"/>
  <c r="AD97" i="40"/>
  <c r="AB97" i="40"/>
  <c r="AA97" i="40"/>
  <c r="X97" i="40"/>
  <c r="U97" i="40"/>
  <c r="AS97" i="40" s="1"/>
  <c r="R97" i="40"/>
  <c r="Q97" i="40"/>
  <c r="L97" i="40"/>
  <c r="E97" i="40"/>
  <c r="AU96" i="40"/>
  <c r="AT96" i="40"/>
  <c r="AR96" i="40"/>
  <c r="AN96" i="40"/>
  <c r="AF96" i="40"/>
  <c r="AD96" i="40"/>
  <c r="AB96" i="40"/>
  <c r="AA96" i="40"/>
  <c r="X96" i="40"/>
  <c r="U96" i="40"/>
  <c r="AS96" i="40" s="1"/>
  <c r="R96" i="40"/>
  <c r="Q96" i="40"/>
  <c r="L96" i="40"/>
  <c r="E96" i="40"/>
  <c r="AU95" i="40"/>
  <c r="AT95" i="40"/>
  <c r="AR95" i="40"/>
  <c r="AQ95" i="40"/>
  <c r="AW95" i="40" s="1"/>
  <c r="AN95" i="40"/>
  <c r="AF95" i="40"/>
  <c r="AD95" i="40"/>
  <c r="AB95" i="40"/>
  <c r="AA95" i="40"/>
  <c r="X95" i="40"/>
  <c r="U95" i="40"/>
  <c r="AS95" i="40" s="1"/>
  <c r="R95" i="40"/>
  <c r="Q95" i="40"/>
  <c r="L95" i="40"/>
  <c r="E95" i="40"/>
  <c r="AU94" i="40"/>
  <c r="AT94" i="40"/>
  <c r="AR94" i="40"/>
  <c r="AQ94" i="40"/>
  <c r="AW94" i="40" s="1"/>
  <c r="AN94" i="40"/>
  <c r="AF94" i="40"/>
  <c r="AD94" i="40"/>
  <c r="AB94" i="40"/>
  <c r="AA94" i="40"/>
  <c r="X94" i="40"/>
  <c r="U94" i="40"/>
  <c r="AS94" i="40" s="1"/>
  <c r="R94" i="40"/>
  <c r="Q94" i="40"/>
  <c r="L94" i="40"/>
  <c r="E94" i="40"/>
  <c r="AU93" i="40"/>
  <c r="AT93" i="40"/>
  <c r="AR93" i="40"/>
  <c r="AQ93" i="40"/>
  <c r="AW93" i="40" s="1"/>
  <c r="AN93" i="40"/>
  <c r="AF93" i="40"/>
  <c r="AD93" i="40"/>
  <c r="AB93" i="40"/>
  <c r="AA93" i="40"/>
  <c r="X93" i="40"/>
  <c r="U93" i="40"/>
  <c r="AS93" i="40" s="1"/>
  <c r="R93" i="40"/>
  <c r="Q93" i="40"/>
  <c r="L93" i="40"/>
  <c r="E93" i="40"/>
  <c r="AU92" i="40"/>
  <c r="AT92" i="40"/>
  <c r="AR92" i="40"/>
  <c r="AQ92" i="40"/>
  <c r="AW92" i="40" s="1"/>
  <c r="AN92" i="40"/>
  <c r="AF92" i="40"/>
  <c r="AD92" i="40"/>
  <c r="AB92" i="40"/>
  <c r="AA92" i="40"/>
  <c r="X92" i="40"/>
  <c r="U92" i="40"/>
  <c r="AS92" i="40" s="1"/>
  <c r="R92" i="40"/>
  <c r="Q92" i="40"/>
  <c r="L92" i="40"/>
  <c r="E92" i="40"/>
  <c r="AU91" i="40"/>
  <c r="AT91" i="40"/>
  <c r="AR91" i="40"/>
  <c r="AQ91" i="40"/>
  <c r="AW91" i="40" s="1"/>
  <c r="AN91" i="40"/>
  <c r="AF91" i="40"/>
  <c r="AD91" i="40"/>
  <c r="AB91" i="40"/>
  <c r="AA91" i="40"/>
  <c r="X91" i="40"/>
  <c r="U91" i="40"/>
  <c r="AS91" i="40" s="1"/>
  <c r="R91" i="40"/>
  <c r="Q91" i="40"/>
  <c r="L91" i="40"/>
  <c r="E91" i="40"/>
  <c r="AU90" i="40"/>
  <c r="AT90" i="40"/>
  <c r="AR90" i="40"/>
  <c r="AQ90" i="40"/>
  <c r="AW90" i="40" s="1"/>
  <c r="AF90" i="40"/>
  <c r="AD90" i="40"/>
  <c r="AB90" i="40"/>
  <c r="AA90" i="40"/>
  <c r="X90" i="40"/>
  <c r="AN90" i="40" s="1"/>
  <c r="U90" i="40"/>
  <c r="AS90" i="40" s="1"/>
  <c r="R90" i="40"/>
  <c r="Q90" i="40"/>
  <c r="L90" i="40"/>
  <c r="E90" i="40"/>
  <c r="AU89" i="40"/>
  <c r="AT89" i="40"/>
  <c r="AR89" i="40"/>
  <c r="AQ89" i="40"/>
  <c r="AW89" i="40" s="1"/>
  <c r="AF89" i="40"/>
  <c r="AD89" i="40"/>
  <c r="AB89" i="40"/>
  <c r="AA89" i="40"/>
  <c r="X89" i="40"/>
  <c r="AN89" i="40" s="1"/>
  <c r="U89" i="40"/>
  <c r="AS89" i="40" s="1"/>
  <c r="R89" i="40"/>
  <c r="Q89" i="40"/>
  <c r="L89" i="40"/>
  <c r="E89" i="40"/>
  <c r="AU88" i="40"/>
  <c r="AT88" i="40"/>
  <c r="AR88" i="40"/>
  <c r="AQ88" i="40"/>
  <c r="AW88" i="40" s="1"/>
  <c r="AF88" i="40"/>
  <c r="AD88" i="40"/>
  <c r="AB88" i="40"/>
  <c r="AA88" i="40"/>
  <c r="X88" i="40"/>
  <c r="AN88" i="40" s="1"/>
  <c r="U88" i="40"/>
  <c r="AS88" i="40" s="1"/>
  <c r="R88" i="40"/>
  <c r="Q88" i="40"/>
  <c r="L88" i="40"/>
  <c r="E88" i="40"/>
  <c r="AU87" i="40"/>
  <c r="AT87" i="40"/>
  <c r="AR87" i="40"/>
  <c r="AQ87" i="40"/>
  <c r="AW87" i="40" s="1"/>
  <c r="AF87" i="40"/>
  <c r="AD87" i="40"/>
  <c r="AB87" i="40"/>
  <c r="AA87" i="40"/>
  <c r="X87" i="40"/>
  <c r="AN87" i="40" s="1"/>
  <c r="U87" i="40"/>
  <c r="AS87" i="40" s="1"/>
  <c r="R87" i="40"/>
  <c r="Q87" i="40"/>
  <c r="L87" i="40"/>
  <c r="E87" i="40"/>
  <c r="AU86" i="40"/>
  <c r="AT86" i="40"/>
  <c r="AR86" i="40"/>
  <c r="AQ86" i="40"/>
  <c r="AW86" i="40" s="1"/>
  <c r="AF86" i="40"/>
  <c r="AD86" i="40"/>
  <c r="AB86" i="40"/>
  <c r="AA86" i="40"/>
  <c r="X86" i="40"/>
  <c r="AN86" i="40" s="1"/>
  <c r="U86" i="40"/>
  <c r="AS86" i="40" s="1"/>
  <c r="R86" i="40"/>
  <c r="Q86" i="40"/>
  <c r="L86" i="40"/>
  <c r="E86" i="40"/>
  <c r="AU85" i="40"/>
  <c r="AT85" i="40"/>
  <c r="AR85" i="40"/>
  <c r="AQ85" i="40"/>
  <c r="AW85" i="40" s="1"/>
  <c r="AF85" i="40"/>
  <c r="AD85" i="40"/>
  <c r="AB85" i="40"/>
  <c r="AA85" i="40"/>
  <c r="X85" i="40"/>
  <c r="AN85" i="40" s="1"/>
  <c r="U85" i="40"/>
  <c r="AS85" i="40" s="1"/>
  <c r="R85" i="40"/>
  <c r="Q85" i="40"/>
  <c r="L85" i="40"/>
  <c r="E85" i="40"/>
  <c r="AU84" i="40"/>
  <c r="AT84" i="40"/>
  <c r="AS84" i="40"/>
  <c r="AR84" i="40"/>
  <c r="AQ84" i="40"/>
  <c r="AW84" i="40" s="1"/>
  <c r="AF84" i="40"/>
  <c r="AD84" i="40"/>
  <c r="AB84" i="40"/>
  <c r="AA84" i="40"/>
  <c r="X84" i="40"/>
  <c r="AN84" i="40" s="1"/>
  <c r="U84" i="40"/>
  <c r="R84" i="40"/>
  <c r="Q84" i="40"/>
  <c r="L84" i="40"/>
  <c r="E84" i="40"/>
  <c r="AU83" i="40"/>
  <c r="AT83" i="40"/>
  <c r="AS83" i="40"/>
  <c r="AR83" i="40"/>
  <c r="AQ83" i="40"/>
  <c r="AW83" i="40" s="1"/>
  <c r="AF83" i="40"/>
  <c r="AD83" i="40"/>
  <c r="AB83" i="40"/>
  <c r="AA83" i="40"/>
  <c r="X83" i="40"/>
  <c r="AN83" i="40" s="1"/>
  <c r="U83" i="40"/>
  <c r="R83" i="40"/>
  <c r="Q83" i="40"/>
  <c r="L83" i="40"/>
  <c r="E83" i="40"/>
  <c r="AU82" i="40"/>
  <c r="AT82" i="40"/>
  <c r="AS82" i="40"/>
  <c r="AR82" i="40"/>
  <c r="AQ82" i="40"/>
  <c r="AW82" i="40" s="1"/>
  <c r="AF82" i="40"/>
  <c r="AD82" i="40"/>
  <c r="AB82" i="40"/>
  <c r="AA82" i="40"/>
  <c r="X82" i="40"/>
  <c r="AN82" i="40" s="1"/>
  <c r="U82" i="40"/>
  <c r="R82" i="40"/>
  <c r="Q82" i="40"/>
  <c r="L82" i="40"/>
  <c r="E82" i="40"/>
  <c r="AU81" i="40"/>
  <c r="AT81" i="40"/>
  <c r="AS81" i="40"/>
  <c r="AR81" i="40"/>
  <c r="AQ81" i="40"/>
  <c r="AW81" i="40" s="1"/>
  <c r="AF81" i="40"/>
  <c r="AD81" i="40"/>
  <c r="AB81" i="40"/>
  <c r="AA81" i="40"/>
  <c r="X81" i="40"/>
  <c r="AN81" i="40" s="1"/>
  <c r="U81" i="40"/>
  <c r="R81" i="40"/>
  <c r="Q81" i="40"/>
  <c r="E81" i="40"/>
  <c r="L81" i="40" s="1"/>
  <c r="AU80" i="40"/>
  <c r="AT80" i="40"/>
  <c r="AS80" i="40"/>
  <c r="AR80" i="40"/>
  <c r="AQ80" i="40"/>
  <c r="AW80" i="40" s="1"/>
  <c r="AF80" i="40"/>
  <c r="AD80" i="40"/>
  <c r="AB80" i="40"/>
  <c r="AA80" i="40"/>
  <c r="X80" i="40"/>
  <c r="AN80" i="40" s="1"/>
  <c r="U80" i="40"/>
  <c r="R80" i="40"/>
  <c r="Q80" i="40"/>
  <c r="L80" i="40"/>
  <c r="E80" i="40"/>
  <c r="AU79" i="40"/>
  <c r="AT79" i="40"/>
  <c r="AS79" i="40"/>
  <c r="AR79" i="40"/>
  <c r="AQ79" i="40"/>
  <c r="AW79" i="40" s="1"/>
  <c r="AF79" i="40"/>
  <c r="AD79" i="40"/>
  <c r="AB79" i="40"/>
  <c r="AA79" i="40"/>
  <c r="X79" i="40"/>
  <c r="AN79" i="40" s="1"/>
  <c r="U79" i="40"/>
  <c r="R79" i="40"/>
  <c r="Q79" i="40"/>
  <c r="L79" i="40"/>
  <c r="E79" i="40"/>
  <c r="AU78" i="40"/>
  <c r="AT78" i="40"/>
  <c r="AS78" i="40"/>
  <c r="AR78" i="40"/>
  <c r="AQ78" i="40"/>
  <c r="AW78" i="40" s="1"/>
  <c r="AF78" i="40"/>
  <c r="AD78" i="40"/>
  <c r="AB78" i="40"/>
  <c r="AA78" i="40"/>
  <c r="X78" i="40"/>
  <c r="AN78" i="40" s="1"/>
  <c r="U78" i="40"/>
  <c r="R78" i="40"/>
  <c r="Q78" i="40"/>
  <c r="L78" i="40"/>
  <c r="E78" i="40"/>
  <c r="AU77" i="40"/>
  <c r="AT77" i="40"/>
  <c r="AS77" i="40"/>
  <c r="AR77" i="40"/>
  <c r="AQ77" i="40"/>
  <c r="AW77" i="40" s="1"/>
  <c r="AF77" i="40"/>
  <c r="AD77" i="40"/>
  <c r="AB77" i="40"/>
  <c r="AA77" i="40"/>
  <c r="X77" i="40"/>
  <c r="AN77" i="40" s="1"/>
  <c r="U77" i="40"/>
  <c r="R77" i="40"/>
  <c r="Q77" i="40"/>
  <c r="L77" i="40"/>
  <c r="E77" i="40"/>
  <c r="AU76" i="40"/>
  <c r="AT76" i="40"/>
  <c r="AS76" i="40"/>
  <c r="AR76" i="40"/>
  <c r="AQ76" i="40"/>
  <c r="AW76" i="40" s="1"/>
  <c r="AF76" i="40"/>
  <c r="AD76" i="40"/>
  <c r="AB76" i="40"/>
  <c r="AA76" i="40"/>
  <c r="X76" i="40"/>
  <c r="AN76" i="40" s="1"/>
  <c r="U76" i="40"/>
  <c r="R76" i="40"/>
  <c r="Q76" i="40"/>
  <c r="E76" i="40"/>
  <c r="L76" i="40" s="1"/>
  <c r="AU75" i="40"/>
  <c r="AT75" i="40"/>
  <c r="AS75" i="40"/>
  <c r="AR75" i="40"/>
  <c r="AQ75" i="40"/>
  <c r="AW75" i="40" s="1"/>
  <c r="AF75" i="40"/>
  <c r="AD75" i="40"/>
  <c r="AB75" i="40"/>
  <c r="AA75" i="40"/>
  <c r="X75" i="40"/>
  <c r="AN75" i="40" s="1"/>
  <c r="U75" i="40"/>
  <c r="R75" i="40"/>
  <c r="Q75" i="40"/>
  <c r="E75" i="40"/>
  <c r="L75" i="40" s="1"/>
  <c r="AU74" i="40"/>
  <c r="AT74" i="40"/>
  <c r="AS74" i="40"/>
  <c r="AR74" i="40"/>
  <c r="AQ74" i="40"/>
  <c r="AW74" i="40" s="1"/>
  <c r="AF74" i="40"/>
  <c r="AD74" i="40"/>
  <c r="AB74" i="40"/>
  <c r="AA74" i="40"/>
  <c r="X74" i="40"/>
  <c r="AN74" i="40" s="1"/>
  <c r="U74" i="40"/>
  <c r="R74" i="40"/>
  <c r="Q74" i="40"/>
  <c r="E74" i="40"/>
  <c r="L74" i="40" s="1"/>
  <c r="AU73" i="40"/>
  <c r="AT73" i="40"/>
  <c r="AS73" i="40"/>
  <c r="AR73" i="40"/>
  <c r="AQ73" i="40"/>
  <c r="AW73" i="40" s="1"/>
  <c r="AF73" i="40"/>
  <c r="AD73" i="40"/>
  <c r="AB73" i="40"/>
  <c r="AA73" i="40"/>
  <c r="X73" i="40"/>
  <c r="AN73" i="40" s="1"/>
  <c r="U73" i="40"/>
  <c r="R73" i="40"/>
  <c r="Q73" i="40"/>
  <c r="E73" i="40"/>
  <c r="L73" i="40" s="1"/>
  <c r="AU72" i="40"/>
  <c r="AT72" i="40"/>
  <c r="AS72" i="40"/>
  <c r="AR72" i="40"/>
  <c r="AQ72" i="40"/>
  <c r="AW72" i="40" s="1"/>
  <c r="AF72" i="40"/>
  <c r="AD72" i="40"/>
  <c r="AB72" i="40"/>
  <c r="AA72" i="40"/>
  <c r="X72" i="40"/>
  <c r="AN72" i="40" s="1"/>
  <c r="U72" i="40"/>
  <c r="R72" i="40"/>
  <c r="Q72" i="40"/>
  <c r="E72" i="40"/>
  <c r="L72" i="40" s="1"/>
  <c r="AU71" i="40"/>
  <c r="AT71" i="40"/>
  <c r="AS71" i="40"/>
  <c r="AR71" i="40"/>
  <c r="AQ71" i="40"/>
  <c r="AW71" i="40" s="1"/>
  <c r="AL71" i="40"/>
  <c r="AF71" i="40"/>
  <c r="AD71" i="40"/>
  <c r="AB71" i="40"/>
  <c r="AA71" i="40"/>
  <c r="X71" i="40"/>
  <c r="AN71" i="40" s="1"/>
  <c r="U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D70" i="40"/>
  <c r="AB70" i="40"/>
  <c r="AA70" i="40"/>
  <c r="X70" i="40"/>
  <c r="AN70" i="40" s="1"/>
  <c r="U70" i="40"/>
  <c r="R70" i="40"/>
  <c r="Q70" i="40"/>
  <c r="E70" i="40"/>
  <c r="L70" i="40" s="1"/>
  <c r="AU69" i="40"/>
  <c r="AT69" i="40"/>
  <c r="AS69" i="40"/>
  <c r="AR69" i="40"/>
  <c r="AQ69" i="40"/>
  <c r="AW69" i="40" s="1"/>
  <c r="AL69" i="40"/>
  <c r="AF69" i="40"/>
  <c r="AD69" i="40"/>
  <c r="AB69" i="40"/>
  <c r="AA69" i="40"/>
  <c r="X69" i="40"/>
  <c r="AN69" i="40" s="1"/>
  <c r="U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D68" i="40"/>
  <c r="AB68" i="40"/>
  <c r="AA68" i="40"/>
  <c r="X68" i="40"/>
  <c r="AN68" i="40" s="1"/>
  <c r="U68" i="40"/>
  <c r="R68" i="40"/>
  <c r="Q68" i="40"/>
  <c r="L68" i="40"/>
  <c r="E68" i="40"/>
  <c r="AU67" i="40"/>
  <c r="AT67" i="40"/>
  <c r="AS67" i="40"/>
  <c r="AR67" i="40"/>
  <c r="AQ67" i="40"/>
  <c r="AW67" i="40" s="1"/>
  <c r="AL67" i="40"/>
  <c r="AF67" i="40"/>
  <c r="AD67" i="40"/>
  <c r="AB67" i="40"/>
  <c r="AA67" i="40"/>
  <c r="X67" i="40"/>
  <c r="AN67" i="40" s="1"/>
  <c r="U67" i="40"/>
  <c r="R67" i="40"/>
  <c r="Q67" i="40"/>
  <c r="L67" i="40"/>
  <c r="E67" i="40"/>
  <c r="AU66" i="40"/>
  <c r="AT66" i="40"/>
  <c r="AS66" i="40"/>
  <c r="AR66" i="40"/>
  <c r="AQ66" i="40"/>
  <c r="AW66" i="40" s="1"/>
  <c r="AL66" i="40"/>
  <c r="AD66" i="40"/>
  <c r="AB66" i="40"/>
  <c r="AA66" i="40"/>
  <c r="X66" i="40"/>
  <c r="AN66" i="40" s="1"/>
  <c r="U66" i="40"/>
  <c r="R66" i="40"/>
  <c r="Q66" i="40"/>
  <c r="L66" i="40"/>
  <c r="E66" i="40"/>
  <c r="AU65" i="40"/>
  <c r="AT65" i="40"/>
  <c r="AR65" i="40"/>
  <c r="AL65" i="40"/>
  <c r="AF65" i="40"/>
  <c r="AB65" i="40"/>
  <c r="AA65" i="40"/>
  <c r="X65" i="40"/>
  <c r="AN65" i="40" s="1"/>
  <c r="U65" i="40"/>
  <c r="AD65" i="40" s="1"/>
  <c r="AO65" i="40" s="1"/>
  <c r="AV65" i="40" s="1" a="1"/>
  <c r="AV65" i="40" s="1"/>
  <c r="Q65" i="40"/>
  <c r="E65" i="40"/>
  <c r="L65" i="40" s="1"/>
  <c r="AU64" i="40"/>
  <c r="AT64" i="40"/>
  <c r="AR64" i="40"/>
  <c r="AN64" i="40"/>
  <c r="AL64" i="40"/>
  <c r="AF64" i="40"/>
  <c r="AB64" i="40"/>
  <c r="AA64" i="40"/>
  <c r="AO64" i="40" s="1"/>
  <c r="X64" i="40"/>
  <c r="U64" i="40"/>
  <c r="AD64" i="40" s="1"/>
  <c r="Q64" i="40"/>
  <c r="E64" i="40"/>
  <c r="L64" i="40" s="1"/>
  <c r="AU63" i="40"/>
  <c r="AT63" i="40"/>
  <c r="AR63" i="40"/>
  <c r="AN63" i="40"/>
  <c r="AL63" i="40"/>
  <c r="AF63" i="40"/>
  <c r="AB63" i="40"/>
  <c r="AA63" i="40"/>
  <c r="X63" i="40"/>
  <c r="U63" i="40"/>
  <c r="AD63" i="40" s="1"/>
  <c r="Q63" i="40"/>
  <c r="E63" i="40"/>
  <c r="L63" i="40" s="1"/>
  <c r="AU62" i="40"/>
  <c r="AT62" i="40"/>
  <c r="AR62" i="40"/>
  <c r="AN62" i="40"/>
  <c r="AL62" i="40"/>
  <c r="AF62" i="40"/>
  <c r="AB62" i="40"/>
  <c r="AA62" i="40"/>
  <c r="AO62" i="40" s="1"/>
  <c r="X62" i="40"/>
  <c r="U62" i="40"/>
  <c r="AD62" i="40" s="1"/>
  <c r="Q62" i="40"/>
  <c r="E62" i="40"/>
  <c r="L62" i="40" s="1"/>
  <c r="AU61" i="40"/>
  <c r="AT61" i="40"/>
  <c r="AR61" i="40"/>
  <c r="AN61" i="40"/>
  <c r="AL61" i="40"/>
  <c r="AF61" i="40"/>
  <c r="AB61" i="40"/>
  <c r="AA61" i="40"/>
  <c r="X61" i="40"/>
  <c r="U61" i="40"/>
  <c r="AD61" i="40" s="1"/>
  <c r="Q61" i="40"/>
  <c r="E61" i="40"/>
  <c r="L61" i="40" s="1"/>
  <c r="AU60" i="40"/>
  <c r="AT60" i="40"/>
  <c r="AR60" i="40"/>
  <c r="AN60" i="40"/>
  <c r="AL60" i="40"/>
  <c r="AF60" i="40"/>
  <c r="AB60" i="40"/>
  <c r="AA60" i="40"/>
  <c r="AO60" i="40" s="1"/>
  <c r="X60" i="40"/>
  <c r="U60" i="40"/>
  <c r="AD60" i="40" s="1"/>
  <c r="Q60" i="40"/>
  <c r="E60" i="40"/>
  <c r="L60" i="40" s="1"/>
  <c r="AU59" i="40"/>
  <c r="AT59" i="40"/>
  <c r="AR59" i="40"/>
  <c r="AN59" i="40"/>
  <c r="AL59" i="40"/>
  <c r="AF59" i="40"/>
  <c r="AB59" i="40"/>
  <c r="AA59" i="40"/>
  <c r="X59" i="40"/>
  <c r="U59" i="40"/>
  <c r="AD59" i="40" s="1"/>
  <c r="Q59" i="40"/>
  <c r="E59" i="40"/>
  <c r="L59" i="40" s="1"/>
  <c r="AU58" i="40"/>
  <c r="AT58" i="40"/>
  <c r="AR58" i="40"/>
  <c r="AN58" i="40"/>
  <c r="AL58" i="40"/>
  <c r="AF58" i="40"/>
  <c r="AB58" i="40"/>
  <c r="AA58" i="40"/>
  <c r="AO58" i="40" s="1"/>
  <c r="X58" i="40"/>
  <c r="U58" i="40"/>
  <c r="AD58" i="40" s="1"/>
  <c r="Q58" i="40"/>
  <c r="E58" i="40"/>
  <c r="L58" i="40" s="1"/>
  <c r="AU57" i="40"/>
  <c r="AT57" i="40"/>
  <c r="AR57" i="40"/>
  <c r="AN57" i="40"/>
  <c r="AL57" i="40"/>
  <c r="AF57" i="40"/>
  <c r="AB57" i="40"/>
  <c r="AA57" i="40"/>
  <c r="X57" i="40"/>
  <c r="U57" i="40"/>
  <c r="AD57" i="40" s="1"/>
  <c r="Q57" i="40"/>
  <c r="E57" i="40"/>
  <c r="L57" i="40" s="1"/>
  <c r="AU56" i="40"/>
  <c r="AT56" i="40"/>
  <c r="AR56" i="40"/>
  <c r="AN56" i="40"/>
  <c r="AL56" i="40"/>
  <c r="AF56" i="40"/>
  <c r="AB56" i="40"/>
  <c r="AA56" i="40"/>
  <c r="AO56" i="40" s="1"/>
  <c r="X56" i="40"/>
  <c r="U56" i="40"/>
  <c r="AD56" i="40" s="1"/>
  <c r="Q56" i="40"/>
  <c r="E56" i="40"/>
  <c r="L56" i="40" s="1"/>
  <c r="AU55" i="40"/>
  <c r="AT55" i="40"/>
  <c r="AR55" i="40"/>
  <c r="AN55" i="40"/>
  <c r="AL55" i="40"/>
  <c r="AF55" i="40"/>
  <c r="AB55" i="40"/>
  <c r="AA55" i="40"/>
  <c r="X55" i="40"/>
  <c r="U55" i="40"/>
  <c r="AD55" i="40" s="1"/>
  <c r="Q55" i="40"/>
  <c r="E55" i="40"/>
  <c r="L55" i="40" s="1"/>
  <c r="AU54" i="40"/>
  <c r="AT54" i="40"/>
  <c r="AR54" i="40"/>
  <c r="AN54" i="40"/>
  <c r="AL54" i="40"/>
  <c r="AF54" i="40"/>
  <c r="AB54" i="40"/>
  <c r="AA54" i="40"/>
  <c r="AO54" i="40" s="1"/>
  <c r="X54" i="40"/>
  <c r="U54" i="40"/>
  <c r="AD54" i="40" s="1"/>
  <c r="Q54" i="40"/>
  <c r="E54" i="40"/>
  <c r="L54" i="40" s="1"/>
  <c r="AU53" i="40"/>
  <c r="AT53" i="40"/>
  <c r="AR53" i="40"/>
  <c r="AN53" i="40"/>
  <c r="AL53" i="40"/>
  <c r="AF53" i="40"/>
  <c r="AB53" i="40"/>
  <c r="AA53" i="40"/>
  <c r="X53" i="40"/>
  <c r="U53" i="40"/>
  <c r="AD53" i="40" s="1"/>
  <c r="Q53" i="40"/>
  <c r="E53" i="40"/>
  <c r="L53" i="40" s="1"/>
  <c r="AU52" i="40"/>
  <c r="AT52" i="40"/>
  <c r="AR52" i="40"/>
  <c r="AN52" i="40"/>
  <c r="AL52" i="40"/>
  <c r="AF52" i="40"/>
  <c r="AB52" i="40"/>
  <c r="AA52" i="40"/>
  <c r="AO52" i="40" s="1"/>
  <c r="X52" i="40"/>
  <c r="U52" i="40"/>
  <c r="AD52" i="40" s="1"/>
  <c r="Q52" i="40"/>
  <c r="E52" i="40"/>
  <c r="L52" i="40" s="1"/>
  <c r="AU51" i="40"/>
  <c r="AT51" i="40"/>
  <c r="AR51" i="40"/>
  <c r="AN51" i="40"/>
  <c r="AL51" i="40"/>
  <c r="AF51" i="40"/>
  <c r="AB51" i="40"/>
  <c r="AA51" i="40"/>
  <c r="X51" i="40"/>
  <c r="U51" i="40"/>
  <c r="AD51" i="40" s="1"/>
  <c r="R51" i="40"/>
  <c r="Q51" i="40"/>
  <c r="E51" i="40"/>
  <c r="L51" i="40" s="1"/>
  <c r="AU50" i="40"/>
  <c r="AT50" i="40"/>
  <c r="AR50" i="40"/>
  <c r="AN50" i="40"/>
  <c r="AL50" i="40"/>
  <c r="AF50" i="40"/>
  <c r="AB50" i="40"/>
  <c r="AA50" i="40"/>
  <c r="X50" i="40"/>
  <c r="U50" i="40"/>
  <c r="R50" i="40"/>
  <c r="Q50" i="40"/>
  <c r="E50" i="40"/>
  <c r="L50" i="40" s="1"/>
  <c r="AU49" i="40"/>
  <c r="AT49" i="40"/>
  <c r="AR49" i="40"/>
  <c r="AN49" i="40"/>
  <c r="AL49" i="40"/>
  <c r="AF49" i="40"/>
  <c r="AB49" i="40"/>
  <c r="AA49" i="40"/>
  <c r="X49" i="40"/>
  <c r="U49" i="40"/>
  <c r="R49" i="40" s="1"/>
  <c r="Q49" i="40"/>
  <c r="E49" i="40"/>
  <c r="L49" i="40" s="1"/>
  <c r="AU48" i="40"/>
  <c r="AT48" i="40"/>
  <c r="AR48" i="40"/>
  <c r="AN48" i="40"/>
  <c r="AL48" i="40"/>
  <c r="AF48" i="40"/>
  <c r="AB48" i="40"/>
  <c r="AA48" i="40"/>
  <c r="X48" i="40"/>
  <c r="U48" i="40"/>
  <c r="R48" i="40" s="1"/>
  <c r="Q48" i="40"/>
  <c r="E48" i="40"/>
  <c r="L48" i="40" s="1"/>
  <c r="AU47" i="40"/>
  <c r="AT47" i="40"/>
  <c r="AR47" i="40"/>
  <c r="AN47" i="40"/>
  <c r="AL47" i="40"/>
  <c r="AF47" i="40"/>
  <c r="AB47" i="40"/>
  <c r="AA47" i="40"/>
  <c r="X47" i="40"/>
  <c r="U47" i="40"/>
  <c r="R47" i="40"/>
  <c r="Q47" i="40"/>
  <c r="E47" i="40"/>
  <c r="L47" i="40" s="1"/>
  <c r="AU46" i="40"/>
  <c r="AT46" i="40"/>
  <c r="AR46" i="40"/>
  <c r="AN46" i="40"/>
  <c r="AL46" i="40"/>
  <c r="AF46" i="40"/>
  <c r="AB46" i="40"/>
  <c r="AA46" i="40"/>
  <c r="X46" i="40"/>
  <c r="U46" i="40"/>
  <c r="R46" i="40"/>
  <c r="Q46" i="40"/>
  <c r="E46" i="40"/>
  <c r="L46" i="40" s="1"/>
  <c r="AU45" i="40"/>
  <c r="AT45" i="40"/>
  <c r="AR45" i="40"/>
  <c r="AN45" i="40"/>
  <c r="AL45" i="40"/>
  <c r="AF45" i="40"/>
  <c r="AB45" i="40"/>
  <c r="AA45" i="40"/>
  <c r="X45" i="40"/>
  <c r="U45" i="40"/>
  <c r="R45" i="40" s="1"/>
  <c r="Q45" i="40"/>
  <c r="E45" i="40"/>
  <c r="L45" i="40" s="1"/>
  <c r="AU44" i="40"/>
  <c r="AT44" i="40"/>
  <c r="AR44" i="40"/>
  <c r="AN44" i="40"/>
  <c r="AL44" i="40"/>
  <c r="AF44" i="40"/>
  <c r="AB44" i="40"/>
  <c r="AA44" i="40"/>
  <c r="X44" i="40"/>
  <c r="U44" i="40"/>
  <c r="R44" i="40"/>
  <c r="Q44" i="40"/>
  <c r="E44" i="40"/>
  <c r="L44" i="40" s="1"/>
  <c r="AU43" i="40"/>
  <c r="AT43" i="40"/>
  <c r="AR43" i="40"/>
  <c r="AN43" i="40"/>
  <c r="AL43" i="40"/>
  <c r="AF43" i="40"/>
  <c r="AB43" i="40"/>
  <c r="AA43" i="40"/>
  <c r="X43" i="40"/>
  <c r="U43" i="40"/>
  <c r="R43" i="40" s="1"/>
  <c r="Q43" i="40"/>
  <c r="E43" i="40"/>
  <c r="L43" i="40" s="1"/>
  <c r="AU42" i="40"/>
  <c r="AT42" i="40"/>
  <c r="AR42" i="40"/>
  <c r="AN42" i="40"/>
  <c r="AL42" i="40"/>
  <c r="AF42" i="40"/>
  <c r="AB42" i="40"/>
  <c r="AA42" i="40"/>
  <c r="X42" i="40"/>
  <c r="U42" i="40"/>
  <c r="R42" i="40"/>
  <c r="Q42" i="40"/>
  <c r="E42" i="40"/>
  <c r="L42" i="40" s="1"/>
  <c r="AU41" i="40"/>
  <c r="AT41" i="40"/>
  <c r="AR41" i="40"/>
  <c r="AN41" i="40"/>
  <c r="AL41" i="40"/>
  <c r="AF41" i="40"/>
  <c r="AB41" i="40"/>
  <c r="AA41" i="40"/>
  <c r="X41" i="40"/>
  <c r="U41" i="40"/>
  <c r="R41" i="40" s="1"/>
  <c r="Q41" i="40"/>
  <c r="E41" i="40"/>
  <c r="L41" i="40" s="1"/>
  <c r="AU40" i="40"/>
  <c r="AT40" i="40"/>
  <c r="AS40" i="40"/>
  <c r="AR40" i="40"/>
  <c r="AN40" i="40"/>
  <c r="AL40" i="40"/>
  <c r="AF40" i="40"/>
  <c r="AB40" i="40"/>
  <c r="AA40" i="40"/>
  <c r="X40" i="40"/>
  <c r="U40" i="40"/>
  <c r="R40" i="40"/>
  <c r="Q40" i="40"/>
  <c r="E40" i="40"/>
  <c r="L40" i="40" s="1"/>
  <c r="AU39" i="40"/>
  <c r="AT39" i="40"/>
  <c r="AR39" i="40"/>
  <c r="AN39" i="40"/>
  <c r="AL39" i="40"/>
  <c r="AF39" i="40"/>
  <c r="AB39" i="40"/>
  <c r="AA39" i="40"/>
  <c r="X39" i="40"/>
  <c r="U39" i="40"/>
  <c r="R39" i="40" s="1"/>
  <c r="Q39" i="40"/>
  <c r="E39" i="40"/>
  <c r="L39" i="40" s="1"/>
  <c r="AU38" i="40"/>
  <c r="AT38" i="40"/>
  <c r="AS38" i="40"/>
  <c r="AR38" i="40"/>
  <c r="AN38" i="40"/>
  <c r="AL38" i="40"/>
  <c r="AF38" i="40"/>
  <c r="AB38" i="40"/>
  <c r="AA38" i="40"/>
  <c r="X38" i="40"/>
  <c r="U38" i="40"/>
  <c r="R38" i="40"/>
  <c r="Q38" i="40"/>
  <c r="E38" i="40"/>
  <c r="L38" i="40" s="1"/>
  <c r="AU37" i="40"/>
  <c r="AT37" i="40"/>
  <c r="AR37" i="40"/>
  <c r="AN37" i="40"/>
  <c r="AL37" i="40"/>
  <c r="AF37" i="40"/>
  <c r="AB37" i="40"/>
  <c r="AA37" i="40"/>
  <c r="X37" i="40"/>
  <c r="U37" i="40"/>
  <c r="AS37" i="40" s="1"/>
  <c r="R37" i="40"/>
  <c r="Q37" i="40"/>
  <c r="E37" i="40"/>
  <c r="L37" i="40" s="1"/>
  <c r="AU36" i="40"/>
  <c r="AT36" i="40"/>
  <c r="AR36" i="40"/>
  <c r="AN36" i="40"/>
  <c r="AL36" i="40"/>
  <c r="AF36" i="40"/>
  <c r="AB36" i="40"/>
  <c r="AA36" i="40"/>
  <c r="X36" i="40"/>
  <c r="U36" i="40"/>
  <c r="R36" i="40" s="1"/>
  <c r="Q36" i="40"/>
  <c r="E36" i="40"/>
  <c r="L36" i="40" s="1"/>
  <c r="AU35" i="40"/>
  <c r="AT35" i="40"/>
  <c r="AS35" i="40"/>
  <c r="AR35" i="40"/>
  <c r="AN35" i="40"/>
  <c r="AL35" i="40"/>
  <c r="AF35" i="40"/>
  <c r="AB35" i="40"/>
  <c r="AA35" i="40"/>
  <c r="X35" i="40"/>
  <c r="U35" i="40"/>
  <c r="R35" i="40"/>
  <c r="Q35" i="40"/>
  <c r="E35" i="40"/>
  <c r="L35" i="40" s="1"/>
  <c r="AU34" i="40"/>
  <c r="AT34" i="40"/>
  <c r="AS34" i="40"/>
  <c r="AR34" i="40"/>
  <c r="AN34" i="40"/>
  <c r="AL34" i="40"/>
  <c r="AF34" i="40"/>
  <c r="AB34" i="40"/>
  <c r="AA34" i="40"/>
  <c r="X34" i="40"/>
  <c r="U34" i="40"/>
  <c r="R34" i="40"/>
  <c r="Q34" i="40"/>
  <c r="E34" i="40"/>
  <c r="L34" i="40" s="1"/>
  <c r="AU33" i="40"/>
  <c r="AT33" i="40"/>
  <c r="AR33" i="40"/>
  <c r="AN33" i="40"/>
  <c r="AL33" i="40"/>
  <c r="AF33" i="40"/>
  <c r="AB33" i="40"/>
  <c r="AA33" i="40"/>
  <c r="X33" i="40"/>
  <c r="U33" i="40"/>
  <c r="AD33" i="40" s="1"/>
  <c r="Q33" i="40"/>
  <c r="E33" i="40"/>
  <c r="L33" i="40" s="1"/>
  <c r="AU32" i="40"/>
  <c r="AT32" i="40"/>
  <c r="AR32" i="40"/>
  <c r="AN32" i="40"/>
  <c r="AL32" i="40"/>
  <c r="AF32" i="40"/>
  <c r="AB32" i="40"/>
  <c r="AA32" i="40"/>
  <c r="X32" i="40"/>
  <c r="U32" i="40"/>
  <c r="AD32" i="40" s="1"/>
  <c r="R32" i="40"/>
  <c r="Q32" i="40"/>
  <c r="E32" i="40"/>
  <c r="L32" i="40" s="1"/>
  <c r="AU31" i="40"/>
  <c r="AT31" i="40"/>
  <c r="AR31" i="40"/>
  <c r="AN31" i="40"/>
  <c r="AL31" i="40"/>
  <c r="AF31" i="40"/>
  <c r="AB31" i="40"/>
  <c r="AA31" i="40"/>
  <c r="X31" i="40"/>
  <c r="U31" i="40"/>
  <c r="AD31" i="40" s="1"/>
  <c r="Q31" i="40"/>
  <c r="E31" i="40"/>
  <c r="L31" i="40" s="1"/>
  <c r="AU30" i="40"/>
  <c r="AT30" i="40"/>
  <c r="AR30" i="40"/>
  <c r="AN30" i="40"/>
  <c r="AL30" i="40"/>
  <c r="AF30" i="40"/>
  <c r="AB30" i="40"/>
  <c r="AA30" i="40"/>
  <c r="X30" i="40"/>
  <c r="U30" i="40"/>
  <c r="AD30" i="40" s="1"/>
  <c r="R30" i="40"/>
  <c r="Q30" i="40"/>
  <c r="E30" i="40"/>
  <c r="L30" i="40" s="1"/>
  <c r="AU29" i="40"/>
  <c r="AT29" i="40"/>
  <c r="AR29" i="40"/>
  <c r="AN29" i="40"/>
  <c r="AL29" i="40"/>
  <c r="AF29" i="40"/>
  <c r="AB29" i="40"/>
  <c r="AA29" i="40"/>
  <c r="X29" i="40"/>
  <c r="U29" i="40"/>
  <c r="AD29" i="40" s="1"/>
  <c r="R29" i="40"/>
  <c r="Q29" i="40"/>
  <c r="L29" i="40"/>
  <c r="E29" i="40"/>
  <c r="AU28" i="40"/>
  <c r="AT28" i="40"/>
  <c r="AS28" i="40"/>
  <c r="AR28" i="40"/>
  <c r="AQ28" i="40"/>
  <c r="AW28" i="40" s="1"/>
  <c r="AN28" i="40"/>
  <c r="AL28" i="40"/>
  <c r="AF28" i="40"/>
  <c r="AB28" i="40"/>
  <c r="AA28" i="40"/>
  <c r="X28" i="40"/>
  <c r="U28" i="40"/>
  <c r="AD28" i="40" s="1"/>
  <c r="R28" i="40"/>
  <c r="Q28" i="40"/>
  <c r="E28" i="40"/>
  <c r="L28" i="40" s="1"/>
  <c r="AU27" i="40"/>
  <c r="AT27" i="40"/>
  <c r="AS27" i="40"/>
  <c r="AR27" i="40"/>
  <c r="AQ27" i="40"/>
  <c r="AW27" i="40" s="1"/>
  <c r="AN27" i="40"/>
  <c r="AL27" i="40"/>
  <c r="AF27" i="40"/>
  <c r="AB27" i="40"/>
  <c r="AA27" i="40"/>
  <c r="X27" i="40"/>
  <c r="U27" i="40"/>
  <c r="AD27" i="40" s="1"/>
  <c r="R27" i="40"/>
  <c r="Q27" i="40"/>
  <c r="E27" i="40"/>
  <c r="L27" i="40" s="1"/>
  <c r="AU26" i="40"/>
  <c r="AT26" i="40"/>
  <c r="AS26" i="40"/>
  <c r="AR26" i="40"/>
  <c r="AQ26" i="40"/>
  <c r="AW26" i="40" s="1"/>
  <c r="AN26" i="40"/>
  <c r="AL26" i="40"/>
  <c r="AF26" i="40"/>
  <c r="AB26" i="40"/>
  <c r="AA26" i="40"/>
  <c r="X26" i="40"/>
  <c r="U26" i="40"/>
  <c r="AD26" i="40" s="1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F25" i="40"/>
  <c r="AB25" i="40"/>
  <c r="AA25" i="40"/>
  <c r="AO25" i="40" s="1"/>
  <c r="AV25" i="40" s="1" a="1"/>
  <c r="AV25" i="40" s="1"/>
  <c r="X25" i="40"/>
  <c r="U25" i="40"/>
  <c r="AD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AF24" i="40"/>
  <c r="AB24" i="40"/>
  <c r="AA24" i="40"/>
  <c r="AO24" i="40" s="1"/>
  <c r="AV24" i="40" s="1" a="1"/>
  <c r="AV24" i="40" s="1"/>
  <c r="X24" i="40"/>
  <c r="U24" i="40"/>
  <c r="AD24" i="40" s="1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AF23" i="40"/>
  <c r="AB23" i="40"/>
  <c r="AA23" i="40"/>
  <c r="X23" i="40"/>
  <c r="U23" i="40"/>
  <c r="AD23" i="40" s="1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AF22" i="40"/>
  <c r="AB22" i="40"/>
  <c r="AA22" i="40"/>
  <c r="X22" i="40"/>
  <c r="U22" i="40"/>
  <c r="AD22" i="40" s="1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AF21" i="40"/>
  <c r="AB21" i="40"/>
  <c r="AA21" i="40"/>
  <c r="X21" i="40"/>
  <c r="U21" i="40"/>
  <c r="AD21" i="40" s="1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AF20" i="40"/>
  <c r="AB20" i="40"/>
  <c r="AA20" i="40"/>
  <c r="X20" i="40"/>
  <c r="U20" i="40"/>
  <c r="AD20" i="40" s="1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AF19" i="40"/>
  <c r="AB19" i="40"/>
  <c r="AA19" i="40"/>
  <c r="X19" i="40"/>
  <c r="U19" i="40"/>
  <c r="AD19" i="40" s="1"/>
  <c r="R19" i="40"/>
  <c r="Q19" i="40"/>
  <c r="E19" i="40"/>
  <c r="L19" i="40" s="1"/>
  <c r="AU18" i="40"/>
  <c r="AT18" i="40"/>
  <c r="AS18" i="40"/>
  <c r="AR18" i="40"/>
  <c r="AQ18" i="40"/>
  <c r="AW18" i="40" s="1"/>
  <c r="AN18" i="40"/>
  <c r="AL18" i="40"/>
  <c r="AF18" i="40"/>
  <c r="AB18" i="40"/>
  <c r="AA18" i="40"/>
  <c r="X18" i="40"/>
  <c r="U18" i="40"/>
  <c r="AD18" i="40" s="1"/>
  <c r="R18" i="40"/>
  <c r="Q18" i="40"/>
  <c r="E18" i="40"/>
  <c r="L18" i="40" s="1"/>
  <c r="AU17" i="40"/>
  <c r="AT17" i="40"/>
  <c r="AS17" i="40"/>
  <c r="AR17" i="40"/>
  <c r="AQ17" i="40"/>
  <c r="AW17" i="40" s="1"/>
  <c r="AN17" i="40"/>
  <c r="AL17" i="40"/>
  <c r="AF17" i="40"/>
  <c r="AB17" i="40"/>
  <c r="AA17" i="40"/>
  <c r="AO17" i="40" s="1"/>
  <c r="AV17" i="40" s="1" a="1"/>
  <c r="AV17" i="40" s="1"/>
  <c r="X17" i="40"/>
  <c r="U17" i="40"/>
  <c r="AD17" i="40" s="1"/>
  <c r="R17" i="40"/>
  <c r="Q17" i="40"/>
  <c r="E17" i="40"/>
  <c r="L17" i="40" s="1"/>
  <c r="AU16" i="40"/>
  <c r="AT16" i="40"/>
  <c r="AS16" i="40"/>
  <c r="AR16" i="40"/>
  <c r="AQ16" i="40"/>
  <c r="AW16" i="40" s="1"/>
  <c r="AN16" i="40"/>
  <c r="AL16" i="40"/>
  <c r="AF16" i="40"/>
  <c r="AB16" i="40"/>
  <c r="AA16" i="40"/>
  <c r="AO16" i="40" s="1"/>
  <c r="AV16" i="40" s="1" a="1"/>
  <c r="AV16" i="40" s="1"/>
  <c r="X16" i="40"/>
  <c r="U16" i="40"/>
  <c r="AD16" i="40" s="1"/>
  <c r="R16" i="40"/>
  <c r="Q16" i="40"/>
  <c r="E16" i="40"/>
  <c r="L16" i="40" s="1"/>
  <c r="AU15" i="40"/>
  <c r="AT15" i="40"/>
  <c r="AS15" i="40"/>
  <c r="AR15" i="40"/>
  <c r="AQ15" i="40"/>
  <c r="AW15" i="40" s="1"/>
  <c r="AN15" i="40"/>
  <c r="AL15" i="40"/>
  <c r="AF15" i="40"/>
  <c r="AB15" i="40"/>
  <c r="AA15" i="40"/>
  <c r="X15" i="40"/>
  <c r="U15" i="40"/>
  <c r="AD15" i="40" s="1"/>
  <c r="R15" i="40"/>
  <c r="Q15" i="40"/>
  <c r="E15" i="40"/>
  <c r="L15" i="40" s="1"/>
  <c r="AU14" i="40"/>
  <c r="AT14" i="40"/>
  <c r="AS14" i="40"/>
  <c r="AR14" i="40"/>
  <c r="AQ14" i="40"/>
  <c r="AW14" i="40" s="1"/>
  <c r="AL14" i="40"/>
  <c r="AF14" i="40"/>
  <c r="AB14" i="40"/>
  <c r="AA14" i="40"/>
  <c r="X14" i="40"/>
  <c r="AN14" i="40" s="1"/>
  <c r="U14" i="40"/>
  <c r="AD14" i="40" s="1"/>
  <c r="R14" i="40"/>
  <c r="Q14" i="40"/>
  <c r="E14" i="40"/>
  <c r="L14" i="40" s="1"/>
  <c r="AU13" i="40"/>
  <c r="AT13" i="40"/>
  <c r="AS13" i="40"/>
  <c r="AR13" i="40"/>
  <c r="AQ13" i="40"/>
  <c r="AW13" i="40" s="1"/>
  <c r="AL13" i="40"/>
  <c r="AF13" i="40"/>
  <c r="AD13" i="40"/>
  <c r="AB13" i="40"/>
  <c r="AA13" i="40"/>
  <c r="X13" i="40"/>
  <c r="AN13" i="40" s="1"/>
  <c r="U13" i="40"/>
  <c r="R13" i="40"/>
  <c r="Q13" i="40"/>
  <c r="E13" i="40"/>
  <c r="L13" i="40" s="1"/>
  <c r="AU12" i="40"/>
  <c r="AT12" i="40"/>
  <c r="AS12" i="40"/>
  <c r="AR12" i="40"/>
  <c r="AQ12" i="40"/>
  <c r="AW12" i="40" s="1"/>
  <c r="AN12" i="40"/>
  <c r="AL12" i="40"/>
  <c r="AF12" i="40"/>
  <c r="AD12" i="40"/>
  <c r="AB12" i="40"/>
  <c r="AA12" i="40"/>
  <c r="AO12" i="40" s="1"/>
  <c r="AV12" i="40" s="1" a="1"/>
  <c r="AV12" i="40" s="1"/>
  <c r="X12" i="40"/>
  <c r="U12" i="40"/>
  <c r="R12" i="40"/>
  <c r="Q12" i="40"/>
  <c r="E12" i="40"/>
  <c r="L12" i="40" s="1"/>
  <c r="AU11" i="40"/>
  <c r="AT11" i="40"/>
  <c r="AS11" i="40"/>
  <c r="AR11" i="40"/>
  <c r="AQ11" i="40"/>
  <c r="AW11" i="40" s="1"/>
  <c r="AN11" i="40"/>
  <c r="AL11" i="40"/>
  <c r="AF11" i="40"/>
  <c r="AD11" i="40"/>
  <c r="AB11" i="40"/>
  <c r="AA11" i="40"/>
  <c r="AO11" i="40" s="1"/>
  <c r="AV11" i="40" s="1" a="1"/>
  <c r="AV11" i="40" s="1"/>
  <c r="X11" i="40"/>
  <c r="U11" i="40"/>
  <c r="R11" i="40"/>
  <c r="Q11" i="40"/>
  <c r="E11" i="40"/>
  <c r="L11" i="40" s="1"/>
  <c r="AU10" i="40"/>
  <c r="AT10" i="40"/>
  <c r="AS10" i="40"/>
  <c r="AR10" i="40"/>
  <c r="AQ10" i="40"/>
  <c r="AW10" i="40" s="1"/>
  <c r="AN10" i="40"/>
  <c r="AL10" i="40"/>
  <c r="AF10" i="40"/>
  <c r="AD10" i="40"/>
  <c r="AB10" i="40"/>
  <c r="AA10" i="40"/>
  <c r="AO10" i="40" s="1"/>
  <c r="AV10" i="40" s="1" a="1"/>
  <c r="AV10" i="40" s="1"/>
  <c r="X10" i="40"/>
  <c r="U10" i="40"/>
  <c r="R10" i="40"/>
  <c r="Q10" i="40"/>
  <c r="E10" i="40"/>
  <c r="L10" i="40" s="1"/>
  <c r="AU9" i="40"/>
  <c r="AT9" i="40"/>
  <c r="AS9" i="40"/>
  <c r="AR9" i="40"/>
  <c r="AQ9" i="40"/>
  <c r="AW9" i="40" s="1"/>
  <c r="AN9" i="40"/>
  <c r="AL9" i="40"/>
  <c r="AF9" i="40"/>
  <c r="AD9" i="40"/>
  <c r="AB9" i="40"/>
  <c r="AA9" i="40"/>
  <c r="AO9" i="40" s="1"/>
  <c r="AV9" i="40" s="1" a="1"/>
  <c r="AV9" i="40" s="1"/>
  <c r="X9" i="40"/>
  <c r="U9" i="40"/>
  <c r="R9" i="40"/>
  <c r="Q9" i="40"/>
  <c r="E9" i="40"/>
  <c r="L9" i="40" s="1"/>
  <c r="AU8" i="40"/>
  <c r="AT8" i="40"/>
  <c r="AS8" i="40"/>
  <c r="AR8" i="40"/>
  <c r="AQ8" i="40"/>
  <c r="AW8" i="40" s="1"/>
  <c r="AL8" i="40"/>
  <c r="AF8" i="40"/>
  <c r="AD8" i="40"/>
  <c r="AB8" i="40"/>
  <c r="AA8" i="40"/>
  <c r="X8" i="40"/>
  <c r="AN8" i="40" s="1"/>
  <c r="U8" i="40"/>
  <c r="R8" i="40"/>
  <c r="Q8" i="40"/>
  <c r="E8" i="40"/>
  <c r="L8" i="40" s="1"/>
  <c r="AU7" i="40"/>
  <c r="AU104" i="40" s="1"/>
  <c r="AT7" i="40"/>
  <c r="AT104" i="40" s="1"/>
  <c r="AS7" i="40"/>
  <c r="AR7" i="40"/>
  <c r="AR104" i="40" s="1"/>
  <c r="AQ7" i="40"/>
  <c r="AW7" i="40" s="1"/>
  <c r="AL7" i="40"/>
  <c r="AF7" i="40"/>
  <c r="AD7" i="40"/>
  <c r="AB7" i="40"/>
  <c r="AA7" i="40"/>
  <c r="AO7" i="40" s="1"/>
  <c r="AV7" i="40" s="1" a="1"/>
  <c r="AV7" i="40" s="1"/>
  <c r="X7" i="40"/>
  <c r="AN7" i="40" s="1"/>
  <c r="U7" i="40"/>
  <c r="R7" i="40"/>
  <c r="Q7" i="40"/>
  <c r="E7" i="40"/>
  <c r="L7" i="40" s="1"/>
  <c r="AU6" i="40"/>
  <c r="AT6" i="40"/>
  <c r="AS6" i="40"/>
  <c r="AR6" i="40"/>
  <c r="AQ6" i="40"/>
  <c r="AW6" i="40" s="1"/>
  <c r="AL6" i="40"/>
  <c r="AF6" i="40"/>
  <c r="AD6" i="40"/>
  <c r="AB6" i="40"/>
  <c r="AA6" i="40"/>
  <c r="X6" i="40"/>
  <c r="AN6" i="40" s="1"/>
  <c r="U6" i="40"/>
  <c r="R6" i="40"/>
  <c r="Q6" i="40"/>
  <c r="E6" i="40"/>
  <c r="L6" i="40" s="1"/>
  <c r="AU5" i="40"/>
  <c r="AT5" i="40"/>
  <c r="AS5" i="40"/>
  <c r="AR5" i="40"/>
  <c r="AQ5" i="40"/>
  <c r="AW5" i="40" s="1"/>
  <c r="AL5" i="40"/>
  <c r="AF5" i="40"/>
  <c r="AD5" i="40"/>
  <c r="AB5" i="40"/>
  <c r="AA5" i="40"/>
  <c r="AO5" i="40" s="1"/>
  <c r="AV5" i="40" s="1" a="1"/>
  <c r="AV5" i="40" s="1"/>
  <c r="X5" i="40"/>
  <c r="AN5" i="40" s="1"/>
  <c r="U5" i="40"/>
  <c r="R5" i="40"/>
  <c r="Q5" i="40"/>
  <c r="E5" i="40"/>
  <c r="L5" i="40" s="1"/>
  <c r="AU4" i="40"/>
  <c r="AT4" i="40"/>
  <c r="AS4" i="40"/>
  <c r="AR4" i="40"/>
  <c r="AQ4" i="40"/>
  <c r="AW4" i="40" s="1"/>
  <c r="AL4" i="40"/>
  <c r="AF4" i="40"/>
  <c r="AD4" i="40"/>
  <c r="AB4" i="40"/>
  <c r="AA4" i="40"/>
  <c r="X4" i="40"/>
  <c r="AN4" i="40" s="1"/>
  <c r="U4" i="40"/>
  <c r="R4" i="40"/>
  <c r="Q4" i="40"/>
  <c r="E4" i="40"/>
  <c r="L4" i="40" s="1"/>
  <c r="AU3" i="40"/>
  <c r="AT3" i="40"/>
  <c r="AS3" i="40"/>
  <c r="AR3" i="40"/>
  <c r="AQ3" i="40"/>
  <c r="AW3" i="40" s="1"/>
  <c r="AL3" i="40"/>
  <c r="AF3" i="40"/>
  <c r="AD3" i="40"/>
  <c r="AB3" i="40"/>
  <c r="AB105" i="40" s="1"/>
  <c r="AB126" i="40" s="1"/>
  <c r="AA3" i="40"/>
  <c r="X3" i="40"/>
  <c r="X105" i="40" s="1"/>
  <c r="X126" i="40" s="1"/>
  <c r="U3" i="40"/>
  <c r="U105" i="40" s="1"/>
  <c r="U126" i="40" s="1"/>
  <c r="R3" i="40"/>
  <c r="Q3" i="40"/>
  <c r="L3" i="40"/>
  <c r="E3" i="40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O17" i="3" s="1"/>
  <c r="W105" i="39"/>
  <c r="K17" i="3" s="1"/>
  <c r="V105" i="39"/>
  <c r="J17" i="3" s="1"/>
  <c r="L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K8" i="44" l="1"/>
  <c r="R67" i="43"/>
  <c r="U13" i="43"/>
  <c r="R13" i="43" s="1"/>
  <c r="U21" i="43"/>
  <c r="R21" i="43" s="1"/>
  <c r="U29" i="43"/>
  <c r="AQ29" i="43" s="1"/>
  <c r="AW29" i="43" s="1"/>
  <c r="X19" i="43"/>
  <c r="AN19" i="43" s="1"/>
  <c r="X43" i="43"/>
  <c r="AN43" i="43" s="1"/>
  <c r="X51" i="43"/>
  <c r="AN51" i="43" s="1"/>
  <c r="AU33" i="43"/>
  <c r="AU81" i="43"/>
  <c r="AU4" i="43"/>
  <c r="U45" i="43"/>
  <c r="U53" i="43"/>
  <c r="U61" i="43"/>
  <c r="AS61" i="43" s="1"/>
  <c r="U69" i="43"/>
  <c r="AS69" i="43" s="1"/>
  <c r="U77" i="43"/>
  <c r="AS77" i="43" s="1"/>
  <c r="U85" i="43"/>
  <c r="AS85" i="43" s="1"/>
  <c r="U93" i="43"/>
  <c r="AS93" i="43" s="1"/>
  <c r="U101" i="43"/>
  <c r="AS101" i="43" s="1"/>
  <c r="X27" i="43"/>
  <c r="AN27" i="43" s="1"/>
  <c r="X59" i="43"/>
  <c r="AN59" i="43" s="1"/>
  <c r="X67" i="43"/>
  <c r="AN67" i="43" s="1"/>
  <c r="X75" i="43"/>
  <c r="AN75" i="43" s="1"/>
  <c r="X83" i="43"/>
  <c r="AN83" i="43" s="1"/>
  <c r="X99" i="43"/>
  <c r="AN99" i="43" s="1"/>
  <c r="AA9" i="43"/>
  <c r="AF9" i="43" s="1"/>
  <c r="AA17" i="43"/>
  <c r="AF17" i="43" s="1"/>
  <c r="AA25" i="43"/>
  <c r="AF25" i="43" s="1"/>
  <c r="AA33" i="43"/>
  <c r="AF33" i="43" s="1"/>
  <c r="AA49" i="43"/>
  <c r="AQ49" i="43" s="1"/>
  <c r="AA65" i="43"/>
  <c r="AA73" i="43"/>
  <c r="AF73" i="43" s="1"/>
  <c r="AA81" i="43"/>
  <c r="AF81" i="43" s="1"/>
  <c r="AA89" i="43"/>
  <c r="AF89" i="43" s="1"/>
  <c r="AA97" i="43"/>
  <c r="AT7" i="43"/>
  <c r="AT15" i="43"/>
  <c r="AT23" i="43"/>
  <c r="AT31" i="43"/>
  <c r="AT39" i="43"/>
  <c r="AT47" i="43"/>
  <c r="AT55" i="43"/>
  <c r="AT63" i="43"/>
  <c r="AT79" i="43"/>
  <c r="AT87" i="43"/>
  <c r="AT95" i="43"/>
  <c r="AT103" i="43"/>
  <c r="AU5" i="43"/>
  <c r="AU37" i="43"/>
  <c r="AU45" i="43"/>
  <c r="AU77" i="43"/>
  <c r="AU85" i="43"/>
  <c r="AU93" i="43"/>
  <c r="AD67" i="43"/>
  <c r="AO67" i="43" s="1"/>
  <c r="AV67" i="43" s="1" a="1"/>
  <c r="AV67" i="43" s="1"/>
  <c r="AQ68" i="43"/>
  <c r="AW68" i="43" s="1"/>
  <c r="AU17" i="43"/>
  <c r="AU26" i="43"/>
  <c r="AU13" i="43"/>
  <c r="AH105" i="43"/>
  <c r="AH126" i="43" s="1"/>
  <c r="AF12" i="43"/>
  <c r="AS28" i="43"/>
  <c r="U66" i="43"/>
  <c r="AS66" i="43" s="1"/>
  <c r="AT82" i="43"/>
  <c r="AU98" i="43"/>
  <c r="AG105" i="43"/>
  <c r="AG126" i="43" s="1"/>
  <c r="AQ33" i="43"/>
  <c r="AF4" i="43"/>
  <c r="AT18" i="43"/>
  <c r="U26" i="43"/>
  <c r="AS26" i="43" s="1"/>
  <c r="AF76" i="43"/>
  <c r="AU82" i="43"/>
  <c r="AI126" i="39"/>
  <c r="X17" i="3"/>
  <c r="AT10" i="43"/>
  <c r="AU18" i="43"/>
  <c r="AF28" i="43"/>
  <c r="AF52" i="43"/>
  <c r="AT58" i="43"/>
  <c r="T105" i="43"/>
  <c r="T126" i="43" s="1"/>
  <c r="U24" i="43"/>
  <c r="AS24" i="43" s="1"/>
  <c r="AI105" i="43"/>
  <c r="AI126" i="43" s="1"/>
  <c r="AU10" i="43"/>
  <c r="AT42" i="43"/>
  <c r="AU58" i="43"/>
  <c r="AQ74" i="43"/>
  <c r="AW74" i="43" s="1"/>
  <c r="U10" i="43"/>
  <c r="AS10" i="43" s="1"/>
  <c r="AT34" i="43"/>
  <c r="AU42" i="43"/>
  <c r="AD87" i="43"/>
  <c r="AT90" i="43"/>
  <c r="AJ126" i="39"/>
  <c r="AT50" i="43"/>
  <c r="AT66" i="43"/>
  <c r="AT74" i="43"/>
  <c r="AU72" i="43"/>
  <c r="AU80" i="43"/>
  <c r="AU88" i="43"/>
  <c r="AS12" i="43"/>
  <c r="AA24" i="43"/>
  <c r="AF24" i="43" s="1"/>
  <c r="AM105" i="43"/>
  <c r="AM126" i="43" s="1"/>
  <c r="Z105" i="43"/>
  <c r="Z126" i="43" s="1"/>
  <c r="W105" i="43"/>
  <c r="W126" i="43" s="1"/>
  <c r="V105" i="43"/>
  <c r="V126" i="43" s="1"/>
  <c r="AS3" i="39"/>
  <c r="R3" i="39"/>
  <c r="AJ105" i="43"/>
  <c r="AJ126" i="43" s="1"/>
  <c r="AT32" i="43"/>
  <c r="AT40" i="43"/>
  <c r="AA8" i="43"/>
  <c r="AF8" i="43" s="1"/>
  <c r="AA16" i="43"/>
  <c r="AF16" i="43" s="1"/>
  <c r="AA32" i="43"/>
  <c r="AF32" i="43" s="1"/>
  <c r="AA40" i="43"/>
  <c r="AF40" i="43" s="1"/>
  <c r="AA48" i="43"/>
  <c r="AF48" i="43" s="1"/>
  <c r="AA56" i="43"/>
  <c r="AF56" i="43" s="1"/>
  <c r="AA64" i="43"/>
  <c r="AF64" i="43" s="1"/>
  <c r="AA72" i="43"/>
  <c r="AA80" i="43"/>
  <c r="AF80" i="43" s="1"/>
  <c r="AA88" i="43"/>
  <c r="AF88" i="43" s="1"/>
  <c r="AA96" i="43"/>
  <c r="X8" i="43"/>
  <c r="AN8" i="43" s="1"/>
  <c r="X16" i="43"/>
  <c r="AN16" i="43" s="1"/>
  <c r="X24" i="43"/>
  <c r="AN24" i="43" s="1"/>
  <c r="X32" i="43"/>
  <c r="AN32" i="43" s="1"/>
  <c r="X40" i="43"/>
  <c r="AN40" i="43" s="1"/>
  <c r="X48" i="43"/>
  <c r="AN48" i="43" s="1"/>
  <c r="X56" i="43"/>
  <c r="X64" i="43"/>
  <c r="AN64" i="43" s="1"/>
  <c r="X72" i="43"/>
  <c r="AN72" i="43" s="1"/>
  <c r="X80" i="43"/>
  <c r="AN80" i="43" s="1"/>
  <c r="X88" i="43"/>
  <c r="AN88" i="43" s="1"/>
  <c r="X96" i="43"/>
  <c r="AN96" i="43" s="1"/>
  <c r="AS75" i="43"/>
  <c r="AQ76" i="43"/>
  <c r="AQ86" i="43"/>
  <c r="AW86" i="43" s="1"/>
  <c r="AS68" i="43"/>
  <c r="R74" i="43"/>
  <c r="AQ81" i="43"/>
  <c r="AS92" i="43"/>
  <c r="R20" i="43"/>
  <c r="R68" i="43"/>
  <c r="AD78" i="43"/>
  <c r="AQ83" i="43"/>
  <c r="AW83" i="43" s="1"/>
  <c r="R86" i="43"/>
  <c r="AD90" i="43"/>
  <c r="AQ94" i="43"/>
  <c r="AW94" i="43" s="1"/>
  <c r="U8" i="43"/>
  <c r="AD8" i="43" s="1"/>
  <c r="AO8" i="43" s="1"/>
  <c r="AV8" i="43" s="1" a="1"/>
  <c r="AV8" i="43" s="1"/>
  <c r="AZ8" i="43" s="1"/>
  <c r="U16" i="43"/>
  <c r="U48" i="43"/>
  <c r="U56" i="43"/>
  <c r="R12" i="43"/>
  <c r="R28" i="43"/>
  <c r="AD65" i="43"/>
  <c r="AO65" i="43" s="1"/>
  <c r="AV65" i="43" s="1" a="1"/>
  <c r="AV65" i="43" s="1"/>
  <c r="AZ65" i="43" s="1"/>
  <c r="AD73" i="43"/>
  <c r="R75" i="43"/>
  <c r="AD85" i="43"/>
  <c r="AD98" i="43"/>
  <c r="AQ65" i="43"/>
  <c r="AW65" i="43" s="1"/>
  <c r="AQ71" i="43"/>
  <c r="AW71" i="43" s="1"/>
  <c r="AQ98" i="43"/>
  <c r="AW98" i="43" s="1"/>
  <c r="AQ100" i="43"/>
  <c r="AW100" i="43" s="1"/>
  <c r="R6" i="43"/>
  <c r="AD102" i="43"/>
  <c r="R22" i="43"/>
  <c r="R98" i="43"/>
  <c r="AQ102" i="43"/>
  <c r="AS8" i="43"/>
  <c r="AS16" i="43"/>
  <c r="R16" i="43"/>
  <c r="AT16" i="43"/>
  <c r="U40" i="43"/>
  <c r="R40" i="43" s="1"/>
  <c r="AQ67" i="43"/>
  <c r="AD70" i="43"/>
  <c r="AO70" i="43" s="1"/>
  <c r="AV70" i="43" s="1" a="1"/>
  <c r="AV70" i="43" s="1"/>
  <c r="R71" i="43"/>
  <c r="AS71" i="43"/>
  <c r="AQ73" i="43"/>
  <c r="AS74" i="43"/>
  <c r="AD75" i="43"/>
  <c r="AS76" i="43"/>
  <c r="AQ78" i="43"/>
  <c r="R81" i="43"/>
  <c r="AS81" i="43"/>
  <c r="AQ85" i="43"/>
  <c r="AS86" i="43"/>
  <c r="AQ90" i="43"/>
  <c r="AW90" i="43" s="1"/>
  <c r="R92" i="43"/>
  <c r="R94" i="43"/>
  <c r="AS94" i="43"/>
  <c r="AD95" i="43"/>
  <c r="R100" i="43"/>
  <c r="AS100" i="43"/>
  <c r="AS102" i="43"/>
  <c r="AD103" i="43"/>
  <c r="AU16" i="43"/>
  <c r="U32" i="43"/>
  <c r="AD32" i="43" s="1"/>
  <c r="R65" i="43"/>
  <c r="AD69" i="43"/>
  <c r="AQ70" i="43"/>
  <c r="AW70" i="43" s="1"/>
  <c r="R76" i="43"/>
  <c r="R83" i="43"/>
  <c r="AS83" i="43"/>
  <c r="AD84" i="43"/>
  <c r="AO84" i="43" s="1"/>
  <c r="AV84" i="43" s="1" a="1"/>
  <c r="AV84" i="43" s="1"/>
  <c r="R85" i="43"/>
  <c r="AQ87" i="43"/>
  <c r="U88" i="43"/>
  <c r="AD91" i="43"/>
  <c r="AQ95" i="43"/>
  <c r="AW95" i="43" s="1"/>
  <c r="U96" i="43"/>
  <c r="AT96" i="43"/>
  <c r="AD99" i="43"/>
  <c r="AD101" i="43"/>
  <c r="AT8" i="43"/>
  <c r="R26" i="43"/>
  <c r="AT56" i="43"/>
  <c r="R73" i="43"/>
  <c r="AD77" i="43"/>
  <c r="R78" i="43"/>
  <c r="AD79" i="43"/>
  <c r="AT88" i="43"/>
  <c r="R90" i="43"/>
  <c r="AQ91" i="43"/>
  <c r="AW91" i="43" s="1"/>
  <c r="AQ99" i="43"/>
  <c r="AW99" i="43" s="1"/>
  <c r="AQ101" i="43"/>
  <c r="AW101" i="43" s="1"/>
  <c r="AQ103" i="43"/>
  <c r="AW103" i="43" s="1"/>
  <c r="AU8" i="43"/>
  <c r="AT48" i="43"/>
  <c r="AU56" i="43"/>
  <c r="AD66" i="43"/>
  <c r="AQ69" i="43"/>
  <c r="AW69" i="43" s="1"/>
  <c r="R70" i="43"/>
  <c r="AQ77" i="43"/>
  <c r="AQ79" i="43"/>
  <c r="AW79" i="43" s="1"/>
  <c r="U80" i="43"/>
  <c r="AD82" i="43"/>
  <c r="AQ84" i="43"/>
  <c r="AW84" i="43" s="1"/>
  <c r="R87" i="43"/>
  <c r="AD89" i="43"/>
  <c r="R95" i="43"/>
  <c r="AD97" i="43"/>
  <c r="AU48" i="43"/>
  <c r="AT64" i="43"/>
  <c r="R69" i="43"/>
  <c r="AT80" i="43"/>
  <c r="AQ82" i="43"/>
  <c r="AQ89" i="43"/>
  <c r="AW89" i="43" s="1"/>
  <c r="AS91" i="43"/>
  <c r="AD92" i="43"/>
  <c r="AQ97" i="43"/>
  <c r="AW97" i="43" s="1"/>
  <c r="AS99" i="43"/>
  <c r="R101" i="43"/>
  <c r="R103" i="43"/>
  <c r="S126" i="43"/>
  <c r="R18" i="43"/>
  <c r="AT24" i="43"/>
  <c r="U64" i="43"/>
  <c r="AD64" i="43" s="1"/>
  <c r="U72" i="43"/>
  <c r="AT72" i="43"/>
  <c r="R77" i="43"/>
  <c r="R79" i="43"/>
  <c r="R84" i="43"/>
  <c r="R14" i="43"/>
  <c r="R24" i="43"/>
  <c r="R82" i="43"/>
  <c r="R97" i="43"/>
  <c r="AB43" i="43"/>
  <c r="Q91" i="43"/>
  <c r="Q27" i="43"/>
  <c r="Q47" i="43"/>
  <c r="Q60" i="43"/>
  <c r="AB84" i="43"/>
  <c r="AB87" i="43"/>
  <c r="Q19" i="43"/>
  <c r="AB51" i="43"/>
  <c r="AB68" i="43"/>
  <c r="AB75" i="43"/>
  <c r="AB92" i="43"/>
  <c r="AB99" i="43"/>
  <c r="AB83" i="43"/>
  <c r="Q3" i="43"/>
  <c r="N105" i="43"/>
  <c r="N126" i="43" s="1"/>
  <c r="E8" i="43"/>
  <c r="L8" i="43" s="1"/>
  <c r="E11" i="43"/>
  <c r="L11" i="43" s="1"/>
  <c r="F105" i="43"/>
  <c r="E5" i="43"/>
  <c r="L5" i="43" s="1"/>
  <c r="G105" i="43"/>
  <c r="G126" i="43" s="1"/>
  <c r="AL103" i="43"/>
  <c r="AL72" i="43"/>
  <c r="AL71" i="43"/>
  <c r="AO71" i="43" s="1"/>
  <c r="AV71" i="43" s="1" a="1"/>
  <c r="AV71" i="43" s="1"/>
  <c r="AZ71" i="43" s="1"/>
  <c r="AL70" i="43"/>
  <c r="AL68" i="43"/>
  <c r="AO68" i="43" s="1"/>
  <c r="AV68" i="43" s="1" a="1"/>
  <c r="AV68" i="43" s="1"/>
  <c r="AZ68" i="43" s="1"/>
  <c r="AL67" i="43"/>
  <c r="AL65" i="43"/>
  <c r="AL59" i="43"/>
  <c r="AL56" i="43"/>
  <c r="AL36" i="43"/>
  <c r="AO36" i="43" s="1"/>
  <c r="AV36" i="43" s="1" a="1"/>
  <c r="AV36" i="43" s="1"/>
  <c r="AL31" i="43"/>
  <c r="AL26" i="43"/>
  <c r="AL17" i="43"/>
  <c r="AL10" i="43"/>
  <c r="AL60" i="43"/>
  <c r="AL37" i="43"/>
  <c r="AL32" i="43"/>
  <c r="AO32" i="43" s="1"/>
  <c r="AV32" i="43" s="1" a="1"/>
  <c r="AV32" i="43" s="1"/>
  <c r="AL20" i="43"/>
  <c r="AL11" i="43"/>
  <c r="AL4" i="43"/>
  <c r="AL75" i="43"/>
  <c r="AL74" i="43"/>
  <c r="AO74" i="43" s="1"/>
  <c r="AV74" i="43" s="1" a="1"/>
  <c r="AV74" i="43" s="1"/>
  <c r="AZ74" i="43" s="1"/>
  <c r="AL73" i="43"/>
  <c r="AO73" i="43" s="1"/>
  <c r="AV73" i="43" s="1" a="1"/>
  <c r="AV73" i="43" s="1"/>
  <c r="AX73" i="43" s="1"/>
  <c r="AL66" i="43"/>
  <c r="AL53" i="43"/>
  <c r="AL50" i="43"/>
  <c r="AL47" i="43"/>
  <c r="AL44" i="43"/>
  <c r="AL28" i="43"/>
  <c r="AL19" i="43"/>
  <c r="AL12" i="43"/>
  <c r="AL3" i="43"/>
  <c r="AL77" i="43"/>
  <c r="AL76" i="43"/>
  <c r="AO76" i="43" s="1"/>
  <c r="AV76" i="43" s="1" a="1"/>
  <c r="AV76" i="43" s="1"/>
  <c r="AX76" i="43" s="1"/>
  <c r="AL41" i="43"/>
  <c r="AL38" i="43"/>
  <c r="AL33" i="43"/>
  <c r="AL21" i="43"/>
  <c r="AL14" i="43"/>
  <c r="AL5" i="43"/>
  <c r="AL63" i="43"/>
  <c r="AL61" i="43"/>
  <c r="AL58" i="43"/>
  <c r="AL55" i="43"/>
  <c r="AL52" i="43"/>
  <c r="AL30" i="43"/>
  <c r="AO30" i="43" s="1"/>
  <c r="AV30" i="43" s="1" a="1"/>
  <c r="AV30" i="43" s="1"/>
  <c r="AL23" i="43"/>
  <c r="AL16" i="43"/>
  <c r="AL7" i="43"/>
  <c r="AL49" i="43"/>
  <c r="AL46" i="43"/>
  <c r="AL43" i="43"/>
  <c r="AL40" i="43"/>
  <c r="AL35" i="43"/>
  <c r="AL25" i="43"/>
  <c r="AL18" i="43"/>
  <c r="AL9" i="43"/>
  <c r="AL27" i="43"/>
  <c r="AL64" i="43"/>
  <c r="AL57" i="43"/>
  <c r="AL54" i="43"/>
  <c r="AL51" i="43"/>
  <c r="AL48" i="43"/>
  <c r="AL29" i="43"/>
  <c r="AL22" i="43"/>
  <c r="AL13" i="43"/>
  <c r="AL6" i="43"/>
  <c r="AL69" i="43"/>
  <c r="AL62" i="43"/>
  <c r="AL45" i="43"/>
  <c r="AL42" i="43"/>
  <c r="AL39" i="43"/>
  <c r="AL34" i="43"/>
  <c r="AO34" i="43" s="1"/>
  <c r="AV34" i="43" s="1" a="1"/>
  <c r="AV34" i="43" s="1"/>
  <c r="AL24" i="43"/>
  <c r="AL15" i="43"/>
  <c r="AL8" i="43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D3" i="43"/>
  <c r="AS4" i="43"/>
  <c r="AS30" i="43"/>
  <c r="AS32" i="43"/>
  <c r="AS34" i="43"/>
  <c r="AS36" i="43"/>
  <c r="AF41" i="43"/>
  <c r="R51" i="43"/>
  <c r="AD51" i="43"/>
  <c r="AS51" i="43"/>
  <c r="AQ51" i="43"/>
  <c r="AW51" i="43" s="1"/>
  <c r="R52" i="43"/>
  <c r="AD52" i="43"/>
  <c r="AO52" i="43" s="1"/>
  <c r="AV52" i="43" s="1" a="1"/>
  <c r="AV52" i="43" s="1"/>
  <c r="AS52" i="43"/>
  <c r="AQ52" i="43"/>
  <c r="AF57" i="43"/>
  <c r="AS64" i="43"/>
  <c r="L105" i="43"/>
  <c r="L126" i="43" s="1"/>
  <c r="R29" i="43"/>
  <c r="R31" i="43"/>
  <c r="R33" i="43"/>
  <c r="R35" i="43"/>
  <c r="AD37" i="43"/>
  <c r="R37" i="43"/>
  <c r="AS37" i="43"/>
  <c r="AQ37" i="43"/>
  <c r="R38" i="43"/>
  <c r="AD38" i="43"/>
  <c r="AO38" i="43" s="1"/>
  <c r="AV38" i="43" s="1" a="1"/>
  <c r="AV38" i="43" s="1"/>
  <c r="AS38" i="43"/>
  <c r="AQ38" i="43"/>
  <c r="AW38" i="43" s="1"/>
  <c r="R53" i="43"/>
  <c r="AD53" i="43"/>
  <c r="AS53" i="43"/>
  <c r="AQ53" i="43"/>
  <c r="AW53" i="43" s="1"/>
  <c r="R54" i="43"/>
  <c r="AD54" i="43"/>
  <c r="AO54" i="43" s="1"/>
  <c r="AV54" i="43" s="1" a="1"/>
  <c r="AV54" i="43" s="1"/>
  <c r="AS54" i="43"/>
  <c r="AQ54" i="43"/>
  <c r="AD5" i="43"/>
  <c r="AQ5" i="43"/>
  <c r="AD7" i="43"/>
  <c r="AQ7" i="43"/>
  <c r="AD9" i="43"/>
  <c r="AD11" i="43"/>
  <c r="AQ11" i="43"/>
  <c r="AD13" i="43"/>
  <c r="AQ13" i="43"/>
  <c r="AD15" i="43"/>
  <c r="AQ15" i="43"/>
  <c r="AD17" i="43"/>
  <c r="AQ17" i="43"/>
  <c r="AD19" i="43"/>
  <c r="AQ19" i="43"/>
  <c r="AW19" i="43" s="1"/>
  <c r="AD21" i="43"/>
  <c r="AQ21" i="43"/>
  <c r="AW21" i="43" s="1"/>
  <c r="AD23" i="43"/>
  <c r="AO23" i="43" s="1"/>
  <c r="AV23" i="43" s="1" a="1"/>
  <c r="AV23" i="43" s="1"/>
  <c r="AZ23" i="43" s="1"/>
  <c r="AQ23" i="43"/>
  <c r="AW23" i="43" s="1"/>
  <c r="AD25" i="43"/>
  <c r="AO25" i="43" s="1"/>
  <c r="AV25" i="43" s="1" a="1"/>
  <c r="AV25" i="43" s="1"/>
  <c r="AZ25" i="43" s="1"/>
  <c r="AQ25" i="43"/>
  <c r="AW25" i="43" s="1"/>
  <c r="AD27" i="43"/>
  <c r="AQ27" i="43"/>
  <c r="R39" i="43"/>
  <c r="AD39" i="43"/>
  <c r="AS39" i="43"/>
  <c r="AQ39" i="43"/>
  <c r="AF45" i="43"/>
  <c r="R55" i="43"/>
  <c r="AD55" i="43"/>
  <c r="AO55" i="43" s="1"/>
  <c r="AV55" i="43" s="1" a="1"/>
  <c r="AV55" i="43" s="1"/>
  <c r="AS55" i="43"/>
  <c r="AQ55" i="43"/>
  <c r="AW55" i="43" s="1"/>
  <c r="R56" i="43"/>
  <c r="AD56" i="43"/>
  <c r="AS56" i="43"/>
  <c r="AQ56" i="43"/>
  <c r="AW56" i="43" s="1"/>
  <c r="AR104" i="43"/>
  <c r="R41" i="43"/>
  <c r="AD41" i="43"/>
  <c r="AS41" i="43"/>
  <c r="AQ41" i="43"/>
  <c r="R42" i="43"/>
  <c r="AD42" i="43"/>
  <c r="AO42" i="43" s="1"/>
  <c r="AV42" i="43" s="1" a="1"/>
  <c r="AV42" i="43" s="1"/>
  <c r="AS42" i="43"/>
  <c r="AQ42" i="43"/>
  <c r="AW42" i="43" s="1"/>
  <c r="R57" i="43"/>
  <c r="AD57" i="43"/>
  <c r="AO57" i="43" s="1"/>
  <c r="AV57" i="43" s="1" a="1"/>
  <c r="AV57" i="43" s="1"/>
  <c r="AS57" i="43"/>
  <c r="AQ57" i="43"/>
  <c r="AW57" i="43" s="1"/>
  <c r="R58" i="43"/>
  <c r="AD58" i="43"/>
  <c r="AS58" i="43"/>
  <c r="AQ58" i="43"/>
  <c r="R62" i="43"/>
  <c r="AD62" i="43"/>
  <c r="AS62" i="43"/>
  <c r="AS3" i="43"/>
  <c r="AQ3" i="43"/>
  <c r="AS5" i="43"/>
  <c r="AS7" i="43"/>
  <c r="AS9" i="43"/>
  <c r="AS11" i="43"/>
  <c r="AS13" i="43"/>
  <c r="AS15" i="43"/>
  <c r="AS17" i="43"/>
  <c r="AS19" i="43"/>
  <c r="AS21" i="43"/>
  <c r="AS23" i="43"/>
  <c r="AS25" i="43"/>
  <c r="AS27" i="43"/>
  <c r="AS29" i="43"/>
  <c r="AS31" i="43"/>
  <c r="AS33" i="43"/>
  <c r="AS35" i="43"/>
  <c r="R43" i="43"/>
  <c r="AD43" i="43"/>
  <c r="AO43" i="43" s="1"/>
  <c r="AV43" i="43" s="1" a="1"/>
  <c r="AV43" i="43" s="1"/>
  <c r="AS43" i="43"/>
  <c r="AQ43" i="43"/>
  <c r="R44" i="43"/>
  <c r="AD44" i="43"/>
  <c r="AO44" i="43" s="1"/>
  <c r="AV44" i="43" s="1" a="1"/>
  <c r="AV44" i="43" s="1"/>
  <c r="AS44" i="43"/>
  <c r="AQ44" i="43"/>
  <c r="R59" i="43"/>
  <c r="AD59" i="43"/>
  <c r="AO59" i="43" s="1"/>
  <c r="AV59" i="43" s="1" a="1"/>
  <c r="AV59" i="43" s="1"/>
  <c r="AZ59" i="43" s="1"/>
  <c r="AS59" i="43"/>
  <c r="AQ59" i="43"/>
  <c r="AW59" i="43" s="1"/>
  <c r="R60" i="43"/>
  <c r="AD60" i="43"/>
  <c r="AO60" i="43" s="1"/>
  <c r="AV60" i="43" s="1" a="1"/>
  <c r="AV60" i="43" s="1"/>
  <c r="AS60" i="43"/>
  <c r="AQ60" i="43"/>
  <c r="AW60" i="43" s="1"/>
  <c r="AF72" i="43"/>
  <c r="AF78" i="43"/>
  <c r="R30" i="43"/>
  <c r="R32" i="43"/>
  <c r="R34" i="43"/>
  <c r="R36" i="43"/>
  <c r="R45" i="43"/>
  <c r="AD45" i="43"/>
  <c r="AO45" i="43" s="1"/>
  <c r="AV45" i="43" s="1" a="1"/>
  <c r="AV45" i="43" s="1"/>
  <c r="AS45" i="43"/>
  <c r="AQ45" i="43"/>
  <c r="R46" i="43"/>
  <c r="AD46" i="43"/>
  <c r="AO46" i="43" s="1"/>
  <c r="AV46" i="43" s="1" a="1"/>
  <c r="AV46" i="43" s="1"/>
  <c r="AS46" i="43"/>
  <c r="AQ46" i="43"/>
  <c r="AW46" i="43" s="1"/>
  <c r="AZ73" i="43"/>
  <c r="AD4" i="43"/>
  <c r="AO4" i="43" s="1"/>
  <c r="AV4" i="43" s="1" a="1"/>
  <c r="AV4" i="43" s="1"/>
  <c r="AZ4" i="43" s="1"/>
  <c r="AQ4" i="43"/>
  <c r="AD6" i="43"/>
  <c r="AO6" i="43" s="1"/>
  <c r="AV6" i="43" s="1" a="1"/>
  <c r="AV6" i="43" s="1"/>
  <c r="AZ6" i="43" s="1"/>
  <c r="AQ6" i="43"/>
  <c r="AQ8" i="43"/>
  <c r="AD12" i="43"/>
  <c r="AO12" i="43" s="1"/>
  <c r="AV12" i="43" s="1" a="1"/>
  <c r="AV12" i="43" s="1"/>
  <c r="AZ12" i="43" s="1"/>
  <c r="AQ12" i="43"/>
  <c r="AD14" i="43"/>
  <c r="AO14" i="43" s="1"/>
  <c r="AV14" i="43" s="1" a="1"/>
  <c r="AV14" i="43" s="1"/>
  <c r="AZ14" i="43" s="1"/>
  <c r="AQ14" i="43"/>
  <c r="AD16" i="43"/>
  <c r="AD18" i="43"/>
  <c r="AQ18" i="43"/>
  <c r="AD20" i="43"/>
  <c r="AQ20" i="43"/>
  <c r="AW20" i="43" s="1"/>
  <c r="AD22" i="43"/>
  <c r="AQ22" i="43"/>
  <c r="AD24" i="43"/>
  <c r="AQ24" i="43"/>
  <c r="AW24" i="43" s="1"/>
  <c r="AD26" i="43"/>
  <c r="AO26" i="43" s="1"/>
  <c r="AV26" i="43" s="1" a="1"/>
  <c r="AV26" i="43" s="1"/>
  <c r="AZ26" i="43" s="1"/>
  <c r="AQ26" i="43"/>
  <c r="AD28" i="43"/>
  <c r="AQ28" i="43"/>
  <c r="AD29" i="43"/>
  <c r="AO29" i="43" s="1"/>
  <c r="AV29" i="43" s="1" a="1"/>
  <c r="AV29" i="43" s="1"/>
  <c r="AQ30" i="43"/>
  <c r="AW30" i="43" s="1"/>
  <c r="AD31" i="43"/>
  <c r="AQ32" i="43"/>
  <c r="AW32" i="43" s="1"/>
  <c r="AD33" i="43"/>
  <c r="AQ34" i="43"/>
  <c r="AW34" i="43" s="1"/>
  <c r="AD35" i="43"/>
  <c r="AQ36" i="43"/>
  <c r="AW36" i="43" s="1"/>
  <c r="R47" i="43"/>
  <c r="AD47" i="43"/>
  <c r="AS47" i="43"/>
  <c r="AQ47" i="43"/>
  <c r="R48" i="43"/>
  <c r="AD48" i="43"/>
  <c r="AO48" i="43" s="1"/>
  <c r="AV48" i="43" s="1" a="1"/>
  <c r="AV48" i="43" s="1"/>
  <c r="AS48" i="43"/>
  <c r="AQ48" i="43"/>
  <c r="AO69" i="43"/>
  <c r="AV69" i="43" s="1" a="1"/>
  <c r="AV69" i="43" s="1"/>
  <c r="AF75" i="43"/>
  <c r="R49" i="43"/>
  <c r="AD49" i="43"/>
  <c r="AS49" i="43"/>
  <c r="R50" i="43"/>
  <c r="AD50" i="43"/>
  <c r="AS50" i="43"/>
  <c r="AQ50" i="43"/>
  <c r="AF79" i="43"/>
  <c r="R63" i="43"/>
  <c r="AD63" i="43"/>
  <c r="AQ63" i="43"/>
  <c r="AW63" i="43" s="1"/>
  <c r="AF93" i="43"/>
  <c r="AF97" i="43"/>
  <c r="AF101" i="43"/>
  <c r="AF92" i="43"/>
  <c r="AF96" i="43"/>
  <c r="AF100" i="43"/>
  <c r="E105" i="43"/>
  <c r="E126" i="43" s="1"/>
  <c r="AF62" i="43"/>
  <c r="AD61" i="43"/>
  <c r="AF67" i="43"/>
  <c r="AF82" i="43"/>
  <c r="AF91" i="43"/>
  <c r="AF95" i="43"/>
  <c r="AO99" i="43"/>
  <c r="AV99" i="43" s="1" a="1"/>
  <c r="AV99" i="43" s="1"/>
  <c r="AF99" i="43"/>
  <c r="AF90" i="43"/>
  <c r="AF94" i="43"/>
  <c r="AF98" i="43"/>
  <c r="AF102" i="43"/>
  <c r="AF65" i="43"/>
  <c r="F126" i="43"/>
  <c r="AU124" i="43"/>
  <c r="AL78" i="43"/>
  <c r="AO78" i="43" s="1"/>
  <c r="AV78" i="43" s="1" a="1"/>
  <c r="AV78" i="43" s="1"/>
  <c r="AL79" i="43"/>
  <c r="AO79" i="43" s="1"/>
  <c r="AV79" i="43" s="1" a="1"/>
  <c r="AV79" i="43" s="1"/>
  <c r="AL80" i="43"/>
  <c r="AL81" i="43"/>
  <c r="AO81" i="43" s="1"/>
  <c r="AV81" i="43" s="1" a="1"/>
  <c r="AV81" i="43" s="1"/>
  <c r="AL82" i="43"/>
  <c r="AO82" i="43" s="1"/>
  <c r="AV82" i="43" s="1" a="1"/>
  <c r="AV82" i="43" s="1"/>
  <c r="AL83" i="43"/>
  <c r="AO83" i="43" s="1"/>
  <c r="AV83" i="43" s="1" a="1"/>
  <c r="AV83" i="43" s="1"/>
  <c r="AL84" i="43"/>
  <c r="AL85" i="43"/>
  <c r="AO85" i="43" s="1"/>
  <c r="AV85" i="43" s="1" a="1"/>
  <c r="AV85" i="43" s="1"/>
  <c r="AL86" i="43"/>
  <c r="AO86" i="43" s="1"/>
  <c r="AV86" i="43" s="1" a="1"/>
  <c r="AV86" i="43" s="1"/>
  <c r="AL87" i="43"/>
  <c r="AO87" i="43" s="1"/>
  <c r="AV87" i="43" s="1" a="1"/>
  <c r="AV87" i="43" s="1"/>
  <c r="AL88" i="43"/>
  <c r="R89" i="43"/>
  <c r="AL89" i="43"/>
  <c r="AO89" i="43" s="1"/>
  <c r="AV89" i="43" s="1" a="1"/>
  <c r="AV89" i="43" s="1"/>
  <c r="AL90" i="43"/>
  <c r="AL91" i="43"/>
  <c r="AL92" i="43"/>
  <c r="AL93" i="43"/>
  <c r="AL94" i="43"/>
  <c r="AO94" i="43" s="1"/>
  <c r="AV94" i="43" s="1" a="1"/>
  <c r="AV94" i="43" s="1"/>
  <c r="AL95" i="43"/>
  <c r="AL96" i="43"/>
  <c r="AL97" i="43"/>
  <c r="AO97" i="43" s="1"/>
  <c r="AV97" i="43" s="1" a="1"/>
  <c r="AV97" i="43" s="1"/>
  <c r="AL98" i="43"/>
  <c r="AO98" i="43" s="1"/>
  <c r="AV98" i="43" s="1" a="1"/>
  <c r="AV98" i="43" s="1"/>
  <c r="AL99" i="43"/>
  <c r="AL100" i="43"/>
  <c r="AO100" i="43" s="1"/>
  <c r="AV100" i="43" s="1" a="1"/>
  <c r="AV100" i="43" s="1"/>
  <c r="AL101" i="43"/>
  <c r="AL102" i="43"/>
  <c r="AZ65" i="42"/>
  <c r="AX65" i="42"/>
  <c r="AZ29" i="42"/>
  <c r="AX29" i="42"/>
  <c r="AZ30" i="42"/>
  <c r="AX30" i="42"/>
  <c r="AX40" i="42"/>
  <c r="AW7" i="42"/>
  <c r="AX39" i="42"/>
  <c r="AF3" i="42"/>
  <c r="R4" i="42"/>
  <c r="AV4" i="42" a="1"/>
  <c r="AV4" i="42" s="1"/>
  <c r="AZ4" i="42" s="1"/>
  <c r="R5" i="42"/>
  <c r="AV5" i="42" a="1"/>
  <c r="AV5" i="42" s="1"/>
  <c r="AZ5" i="42" s="1"/>
  <c r="R6" i="42"/>
  <c r="AV6" i="42" a="1"/>
  <c r="AV6" i="42" s="1"/>
  <c r="AZ6" i="42" s="1"/>
  <c r="R7" i="42"/>
  <c r="AV7" i="42" a="1"/>
  <c r="AV7" i="42" s="1"/>
  <c r="R8" i="42"/>
  <c r="AV8" i="42" a="1"/>
  <c r="AV8" i="42" s="1"/>
  <c r="AZ8" i="42" s="1"/>
  <c r="R9" i="42"/>
  <c r="AV9" i="42" a="1"/>
  <c r="AV9" i="42" s="1"/>
  <c r="AZ9" i="42" s="1"/>
  <c r="R10" i="42"/>
  <c r="AV10" i="42" a="1"/>
  <c r="AV10" i="42" s="1"/>
  <c r="AZ10" i="42" s="1"/>
  <c r="R11" i="42"/>
  <c r="AV11" i="42" a="1"/>
  <c r="AV11" i="42" s="1"/>
  <c r="AZ11" i="42" s="1"/>
  <c r="R12" i="42"/>
  <c r="AV12" i="42" a="1"/>
  <c r="AV12" i="42" s="1"/>
  <c r="AZ12" i="42" s="1"/>
  <c r="R13" i="42"/>
  <c r="AV13" i="42" a="1"/>
  <c r="AV13" i="42" s="1"/>
  <c r="AZ13" i="42" s="1"/>
  <c r="R14" i="42"/>
  <c r="AV14" i="42" a="1"/>
  <c r="AV14" i="42" s="1"/>
  <c r="AZ14" i="42" s="1"/>
  <c r="R15" i="42"/>
  <c r="AV15" i="42" a="1"/>
  <c r="AV15" i="42" s="1"/>
  <c r="AZ15" i="42" s="1"/>
  <c r="R16" i="42"/>
  <c r="AV16" i="42" a="1"/>
  <c r="AV16" i="42" s="1"/>
  <c r="AZ16" i="42" s="1"/>
  <c r="R17" i="42"/>
  <c r="AV17" i="42" a="1"/>
  <c r="AV17" i="42" s="1"/>
  <c r="AZ17" i="42" s="1"/>
  <c r="R18" i="42"/>
  <c r="AV18" i="42" a="1"/>
  <c r="AV18" i="42" s="1"/>
  <c r="AZ18" i="42" s="1"/>
  <c r="R19" i="42"/>
  <c r="AV19" i="42" a="1"/>
  <c r="AV19" i="42" s="1"/>
  <c r="AZ19" i="42" s="1"/>
  <c r="R20" i="42"/>
  <c r="AV20" i="42" a="1"/>
  <c r="AV20" i="42" s="1"/>
  <c r="AZ20" i="42" s="1"/>
  <c r="R21" i="42"/>
  <c r="AV21" i="42" a="1"/>
  <c r="AV21" i="42" s="1"/>
  <c r="AZ21" i="42" s="1"/>
  <c r="R22" i="42"/>
  <c r="AV22" i="42" a="1"/>
  <c r="AV22" i="42" s="1"/>
  <c r="AZ22" i="42" s="1"/>
  <c r="R23" i="42"/>
  <c r="AV23" i="42" a="1"/>
  <c r="AV23" i="42" s="1"/>
  <c r="AZ23" i="42" s="1"/>
  <c r="R24" i="42"/>
  <c r="AV24" i="42" a="1"/>
  <c r="AV24" i="42" s="1"/>
  <c r="AZ24" i="42" s="1"/>
  <c r="R25" i="42"/>
  <c r="AV25" i="42" a="1"/>
  <c r="AV25" i="42" s="1"/>
  <c r="AZ25" i="42" s="1"/>
  <c r="R26" i="42"/>
  <c r="AV26" i="42" a="1"/>
  <c r="AV26" i="42" s="1"/>
  <c r="AZ26" i="42" s="1"/>
  <c r="R27" i="42"/>
  <c r="AV27" i="42" a="1"/>
  <c r="AV27" i="42" s="1"/>
  <c r="AZ27" i="42" s="1"/>
  <c r="R28" i="42"/>
  <c r="AF31" i="42"/>
  <c r="AO32" i="42"/>
  <c r="AV32" i="42" s="1" a="1"/>
  <c r="AV32" i="42" s="1"/>
  <c r="AZ32" i="42" s="1"/>
  <c r="AO40" i="42"/>
  <c r="AV40" i="42" s="1" a="1"/>
  <c r="AV40" i="42" s="1"/>
  <c r="AZ40" i="42" s="1"/>
  <c r="AO46" i="42"/>
  <c r="AV46" i="42" s="1" a="1"/>
  <c r="AV46" i="42" s="1"/>
  <c r="AC63" i="42"/>
  <c r="AO64" i="42"/>
  <c r="AV64" i="42" s="1" a="1"/>
  <c r="AV64" i="42" s="1"/>
  <c r="AZ64" i="42" s="1"/>
  <c r="R3" i="42"/>
  <c r="AO28" i="42"/>
  <c r="AV28" i="42" s="1"/>
  <c r="AO35" i="42"/>
  <c r="AV35" i="42" s="1" a="1"/>
  <c r="AV35" i="42" s="1"/>
  <c r="AC37" i="42"/>
  <c r="AO43" i="42"/>
  <c r="AV43" i="42" s="1" a="1"/>
  <c r="AV43" i="42" s="1"/>
  <c r="AC50" i="42"/>
  <c r="AC55" i="42"/>
  <c r="AC59" i="42"/>
  <c r="AN105" i="42"/>
  <c r="AN126" i="42" s="1"/>
  <c r="AC29" i="42"/>
  <c r="AO31" i="42"/>
  <c r="AV31" i="42" s="1" a="1"/>
  <c r="AV31" i="42" s="1"/>
  <c r="AZ31" i="42" s="1"/>
  <c r="AC32" i="42"/>
  <c r="AX37" i="42"/>
  <c r="AO38" i="42"/>
  <c r="AV38" i="42" s="1" a="1"/>
  <c r="AV38" i="42" s="1"/>
  <c r="AC40" i="42"/>
  <c r="AC46" i="42"/>
  <c r="AO52" i="42"/>
  <c r="AV52" i="42" s="1" a="1"/>
  <c r="AV52" i="42" s="1"/>
  <c r="AC64" i="42"/>
  <c r="X105" i="42"/>
  <c r="X126" i="42" s="1"/>
  <c r="AO3" i="42"/>
  <c r="AV3" i="42" s="1"/>
  <c r="AX7" i="42"/>
  <c r="AO33" i="42"/>
  <c r="AV33" i="42" s="1" a="1"/>
  <c r="AV33" i="42" s="1"/>
  <c r="AZ33" i="42" s="1"/>
  <c r="AC35" i="42"/>
  <c r="AF37" i="42"/>
  <c r="AO41" i="42"/>
  <c r="AV41" i="42" s="1" a="1"/>
  <c r="AV41" i="42" s="1"/>
  <c r="AZ41" i="42" s="1"/>
  <c r="AC43" i="42"/>
  <c r="AC51" i="42"/>
  <c r="AC56" i="42"/>
  <c r="AC60" i="42"/>
  <c r="AC100" i="42"/>
  <c r="AC99" i="42"/>
  <c r="AC97" i="42"/>
  <c r="AC96" i="42"/>
  <c r="AC95" i="42"/>
  <c r="AC94" i="42"/>
  <c r="AC93" i="42"/>
  <c r="AC28" i="42"/>
  <c r="AO36" i="42"/>
  <c r="AV36" i="42" s="1" a="1"/>
  <c r="AV36" i="42" s="1"/>
  <c r="AC38" i="42"/>
  <c r="AC47" i="42"/>
  <c r="AC52" i="42"/>
  <c r="AC61" i="42"/>
  <c r="AO62" i="42"/>
  <c r="AV62" i="42" s="1" a="1"/>
  <c r="AV62" i="42" s="1"/>
  <c r="AC70" i="42"/>
  <c r="AF126" i="42"/>
  <c r="AC4" i="42"/>
  <c r="AC5" i="42"/>
  <c r="AC6" i="42"/>
  <c r="AC7" i="42"/>
  <c r="AC8" i="42"/>
  <c r="AC9" i="42"/>
  <c r="AC10" i="42"/>
  <c r="AC11" i="42"/>
  <c r="AC12" i="42"/>
  <c r="AC13" i="42"/>
  <c r="AC14" i="42"/>
  <c r="AC15" i="42"/>
  <c r="AC16" i="42"/>
  <c r="AC17" i="42"/>
  <c r="AC18" i="42"/>
  <c r="AC19" i="42"/>
  <c r="AC20" i="42"/>
  <c r="AC21" i="42"/>
  <c r="AC22" i="42"/>
  <c r="AC23" i="42"/>
  <c r="AC24" i="42"/>
  <c r="AC25" i="42"/>
  <c r="AC26" i="42"/>
  <c r="AC27" i="42"/>
  <c r="AC33" i="42"/>
  <c r="AO39" i="42"/>
  <c r="AV39" i="42" s="1" a="1"/>
  <c r="AV39" i="42" s="1"/>
  <c r="AZ39" i="42" s="1"/>
  <c r="AC41" i="42"/>
  <c r="AV55" i="42" a="1"/>
  <c r="AV55" i="42" s="1"/>
  <c r="AZ55" i="42" s="1"/>
  <c r="AC57" i="42"/>
  <c r="AV59" i="42" a="1"/>
  <c r="AV59" i="42" s="1"/>
  <c r="AZ59" i="42" s="1"/>
  <c r="AO66" i="42"/>
  <c r="AV66" i="42" s="1" a="1"/>
  <c r="AV66" i="42" s="1"/>
  <c r="AZ66" i="42" s="1"/>
  <c r="AF66" i="42"/>
  <c r="AC66" i="42"/>
  <c r="E105" i="42"/>
  <c r="E126" i="42" s="1"/>
  <c r="AC3" i="42"/>
  <c r="AC105" i="42" s="1"/>
  <c r="AC126" i="42" s="1"/>
  <c r="AS3" i="42"/>
  <c r="AT104" i="42"/>
  <c r="AO34" i="42"/>
  <c r="AV34" i="42" s="1" a="1"/>
  <c r="AV34" i="42" s="1"/>
  <c r="AZ34" i="42" s="1"/>
  <c r="AC36" i="42"/>
  <c r="AF38" i="42"/>
  <c r="AO42" i="42"/>
  <c r="AV42" i="42" s="1" a="1"/>
  <c r="AV42" i="42" s="1"/>
  <c r="AZ42" i="42" s="1"/>
  <c r="AC44" i="42"/>
  <c r="AF47" i="42"/>
  <c r="AC48" i="42"/>
  <c r="AF52" i="42"/>
  <c r="AC53" i="42"/>
  <c r="AF61" i="42"/>
  <c r="AC62" i="42"/>
  <c r="AX64" i="42"/>
  <c r="AC77" i="42"/>
  <c r="AC81" i="42"/>
  <c r="AC85" i="42"/>
  <c r="AC92" i="42"/>
  <c r="AO97" i="42"/>
  <c r="AV97" i="42" s="1" a="1"/>
  <c r="AV97" i="42" s="1"/>
  <c r="AZ97" i="42" s="1"/>
  <c r="L105" i="42"/>
  <c r="L126" i="42" s="1"/>
  <c r="AC39" i="42"/>
  <c r="AO50" i="42"/>
  <c r="AV50" i="42" s="1" a="1"/>
  <c r="AV50" i="42" s="1"/>
  <c r="AO55" i="42"/>
  <c r="AC58" i="42"/>
  <c r="AO59" i="42"/>
  <c r="AL44" i="42"/>
  <c r="AL105" i="42" s="1"/>
  <c r="AL45" i="42"/>
  <c r="AO45" i="42" s="1"/>
  <c r="AV45" i="42" s="1" a="1"/>
  <c r="AV45" i="42" s="1"/>
  <c r="AL46" i="42"/>
  <c r="AL47" i="42"/>
  <c r="AO47" i="42" s="1"/>
  <c r="AV47" i="42" s="1" a="1"/>
  <c r="AV47" i="42" s="1"/>
  <c r="AL48" i="42"/>
  <c r="AO48" i="42" s="1"/>
  <c r="AV48" i="42" s="1" a="1"/>
  <c r="AV48" i="42" s="1"/>
  <c r="AL49" i="42"/>
  <c r="AO49" i="42" s="1"/>
  <c r="AV49" i="42" s="1" a="1"/>
  <c r="AV49" i="42" s="1"/>
  <c r="R50" i="42"/>
  <c r="AL50" i="42"/>
  <c r="AL51" i="42"/>
  <c r="AO51" i="42" s="1"/>
  <c r="AV51" i="42" s="1" a="1"/>
  <c r="AV51" i="42" s="1"/>
  <c r="R52" i="42"/>
  <c r="AL52" i="42"/>
  <c r="AL53" i="42"/>
  <c r="AO53" i="42" s="1"/>
  <c r="AV53" i="42" s="1" a="1"/>
  <c r="AV53" i="42" s="1"/>
  <c r="AL54" i="42"/>
  <c r="AO54" i="42" s="1"/>
  <c r="AV54" i="42" s="1" a="1"/>
  <c r="AV54" i="42" s="1"/>
  <c r="R55" i="42"/>
  <c r="AL55" i="42"/>
  <c r="AL56" i="42"/>
  <c r="AO56" i="42" s="1"/>
  <c r="AV56" i="42" s="1" a="1"/>
  <c r="AV56" i="42" s="1"/>
  <c r="AL57" i="42"/>
  <c r="AO57" i="42" s="1"/>
  <c r="AV57" i="42" s="1" a="1"/>
  <c r="AV57" i="42" s="1"/>
  <c r="AL58" i="42"/>
  <c r="AO58" i="42" s="1"/>
  <c r="AV58" i="42" s="1" a="1"/>
  <c r="AV58" i="42" s="1"/>
  <c r="AL59" i="42"/>
  <c r="AL60" i="42"/>
  <c r="AO60" i="42" s="1"/>
  <c r="AV60" i="42" s="1" a="1"/>
  <c r="AV60" i="42" s="1"/>
  <c r="R61" i="42"/>
  <c r="AL61" i="42"/>
  <c r="AO61" i="42" s="1"/>
  <c r="AV61" i="42" s="1" a="1"/>
  <c r="AV61" i="42" s="1"/>
  <c r="AL62" i="42"/>
  <c r="AL63" i="42"/>
  <c r="AO63" i="42" s="1"/>
  <c r="AV63" i="42" s="1" a="1"/>
  <c r="AV63" i="42" s="1"/>
  <c r="AC67" i="42"/>
  <c r="AO67" i="42"/>
  <c r="AV67" i="42" s="1" a="1"/>
  <c r="AV67" i="42" s="1"/>
  <c r="AO94" i="42"/>
  <c r="AV94" i="42" s="1" a="1"/>
  <c r="AV94" i="42" s="1"/>
  <c r="AZ94" i="42" s="1"/>
  <c r="AC103" i="42"/>
  <c r="AC68" i="42"/>
  <c r="AO68" i="42"/>
  <c r="AV68" i="42" s="1" a="1"/>
  <c r="AV68" i="42" s="1"/>
  <c r="AC76" i="42"/>
  <c r="AC80" i="42"/>
  <c r="AC84" i="42"/>
  <c r="AC88" i="42"/>
  <c r="AC91" i="42"/>
  <c r="F126" i="42"/>
  <c r="AF124" i="42"/>
  <c r="AC69" i="42"/>
  <c r="AO69" i="42"/>
  <c r="AV69" i="42" s="1" a="1"/>
  <c r="AV69" i="42" s="1"/>
  <c r="AC102" i="42"/>
  <c r="AI126" i="42"/>
  <c r="AU126" i="42" s="1"/>
  <c r="AC71" i="42"/>
  <c r="AC72" i="42"/>
  <c r="AC73" i="42"/>
  <c r="AC74" i="42"/>
  <c r="AC75" i="42"/>
  <c r="AC79" i="42"/>
  <c r="AC83" i="42"/>
  <c r="AC87" i="42"/>
  <c r="AC90" i="42"/>
  <c r="AX94" i="42"/>
  <c r="AL103" i="42"/>
  <c r="AO103" i="42" s="1"/>
  <c r="AV103" i="42" s="1" a="1"/>
  <c r="AV103" i="42" s="1"/>
  <c r="AL102" i="42"/>
  <c r="AL101" i="42"/>
  <c r="AL100" i="42"/>
  <c r="AO100" i="42" s="1"/>
  <c r="AV100" i="42" s="1" a="1"/>
  <c r="AV100" i="42" s="1"/>
  <c r="AL99" i="42"/>
  <c r="AO99" i="42" s="1"/>
  <c r="AV99" i="42" s="1" a="1"/>
  <c r="AV99" i="42" s="1"/>
  <c r="AL98" i="42"/>
  <c r="AL97" i="42"/>
  <c r="AL96" i="42"/>
  <c r="AO96" i="42" s="1"/>
  <c r="AV96" i="42" s="1" a="1"/>
  <c r="AV96" i="42" s="1"/>
  <c r="AL95" i="42"/>
  <c r="AO95" i="42" s="1"/>
  <c r="AV95" i="42" s="1" a="1"/>
  <c r="AV95" i="42" s="1"/>
  <c r="AL94" i="42"/>
  <c r="AL93" i="42"/>
  <c r="AO93" i="42" s="1"/>
  <c r="AV93" i="42" s="1" a="1"/>
  <c r="AV93" i="42" s="1"/>
  <c r="AL92" i="42"/>
  <c r="AL91" i="42"/>
  <c r="AO91" i="42" s="1"/>
  <c r="AV91" i="42" s="1" a="1"/>
  <c r="AV91" i="42" s="1"/>
  <c r="AL90" i="42"/>
  <c r="AL89" i="42"/>
  <c r="AL88" i="42"/>
  <c r="AL87" i="42"/>
  <c r="AO87" i="42" s="1"/>
  <c r="AV87" i="42" s="1" a="1"/>
  <c r="AV87" i="42" s="1"/>
  <c r="AL86" i="42"/>
  <c r="AL85" i="42"/>
  <c r="AL84" i="42"/>
  <c r="AL83" i="42"/>
  <c r="AO83" i="42" s="1"/>
  <c r="AV83" i="42" s="1" a="1"/>
  <c r="AV83" i="42" s="1"/>
  <c r="AL82" i="42"/>
  <c r="AL81" i="42"/>
  <c r="AL80" i="42"/>
  <c r="AL79" i="42"/>
  <c r="AO79" i="42" s="1"/>
  <c r="AV79" i="42" s="1" a="1"/>
  <c r="AV79" i="42" s="1"/>
  <c r="AL78" i="42"/>
  <c r="AL77" i="42"/>
  <c r="AL76" i="42"/>
  <c r="AL75" i="42"/>
  <c r="AO75" i="42" s="1"/>
  <c r="AV75" i="42" s="1" a="1"/>
  <c r="AV75" i="42" s="1"/>
  <c r="AU113" i="42"/>
  <c r="AC78" i="42"/>
  <c r="AC82" i="42"/>
  <c r="AC86" i="42"/>
  <c r="AC89" i="42"/>
  <c r="AC98" i="42"/>
  <c r="AC101" i="42"/>
  <c r="R100" i="42"/>
  <c r="R101" i="42"/>
  <c r="R102" i="42"/>
  <c r="AV102" i="42" a="1"/>
  <c r="AV102" i="42" s="1"/>
  <c r="AZ102" i="42" s="1"/>
  <c r="AO70" i="42"/>
  <c r="AV70" i="42" s="1" a="1"/>
  <c r="AV70" i="42" s="1"/>
  <c r="AO71" i="42"/>
  <c r="AV71" i="42" s="1" a="1"/>
  <c r="AV71" i="42" s="1"/>
  <c r="AO72" i="42"/>
  <c r="AV72" i="42" s="1" a="1"/>
  <c r="AV72" i="42" s="1"/>
  <c r="AO73" i="42"/>
  <c r="AV73" i="42" s="1" a="1"/>
  <c r="AV73" i="42" s="1"/>
  <c r="AO74" i="42"/>
  <c r="AV74" i="42" s="1" a="1"/>
  <c r="AV74" i="42" s="1"/>
  <c r="AO76" i="42"/>
  <c r="AV76" i="42" s="1" a="1"/>
  <c r="AV76" i="42" s="1"/>
  <c r="AO77" i="42"/>
  <c r="AV77" i="42" s="1" a="1"/>
  <c r="AV77" i="42" s="1"/>
  <c r="AO78" i="42"/>
  <c r="AV78" i="42" s="1" a="1"/>
  <c r="AV78" i="42" s="1"/>
  <c r="AO80" i="42"/>
  <c r="AV80" i="42" s="1" a="1"/>
  <c r="AV80" i="42" s="1"/>
  <c r="AO81" i="42"/>
  <c r="AV81" i="42" s="1" a="1"/>
  <c r="AV81" i="42" s="1"/>
  <c r="AO82" i="42"/>
  <c r="AV82" i="42" s="1" a="1"/>
  <c r="AV82" i="42" s="1"/>
  <c r="AO84" i="42"/>
  <c r="AV84" i="42" s="1" a="1"/>
  <c r="AV84" i="42" s="1"/>
  <c r="AO85" i="42"/>
  <c r="AV85" i="42" s="1" a="1"/>
  <c r="AV85" i="42" s="1"/>
  <c r="AO86" i="42"/>
  <c r="AV86" i="42" s="1" a="1"/>
  <c r="AV86" i="42" s="1"/>
  <c r="AO88" i="42"/>
  <c r="AV88" i="42" s="1" a="1"/>
  <c r="AV88" i="42" s="1"/>
  <c r="AO89" i="42"/>
  <c r="AV89" i="42" s="1" a="1"/>
  <c r="AV89" i="42" s="1"/>
  <c r="AO90" i="42"/>
  <c r="AV90" i="42" s="1" a="1"/>
  <c r="AV90" i="42" s="1"/>
  <c r="AO92" i="42"/>
  <c r="AV92" i="42" s="1" a="1"/>
  <c r="AV92" i="42" s="1"/>
  <c r="AZ92" i="42" s="1"/>
  <c r="AO98" i="42"/>
  <c r="AV98" i="42" s="1" a="1"/>
  <c r="AV98" i="42" s="1"/>
  <c r="AZ98" i="42" s="1"/>
  <c r="AO101" i="42"/>
  <c r="AV101" i="42" s="1" a="1"/>
  <c r="AV101" i="42" s="1"/>
  <c r="AO102" i="42"/>
  <c r="AF105" i="42"/>
  <c r="AQ93" i="42"/>
  <c r="AW93" i="42" s="1"/>
  <c r="AQ94" i="42"/>
  <c r="AW94" i="42" s="1"/>
  <c r="AQ96" i="42"/>
  <c r="AW96" i="42" s="1"/>
  <c r="AQ97" i="42"/>
  <c r="AW97" i="42" s="1"/>
  <c r="AQ98" i="42"/>
  <c r="AW98" i="42" s="1"/>
  <c r="AQ99" i="42"/>
  <c r="AW99" i="42" s="1"/>
  <c r="AQ100" i="42"/>
  <c r="AW100" i="42" s="1"/>
  <c r="AQ101" i="42"/>
  <c r="AW101" i="42" s="1"/>
  <c r="AQ102" i="42"/>
  <c r="AW102" i="42" s="1"/>
  <c r="AQ103" i="42"/>
  <c r="AW103" i="42" s="1"/>
  <c r="AU105" i="42"/>
  <c r="AS88" i="42"/>
  <c r="AS104" i="42" s="1"/>
  <c r="AO6" i="41"/>
  <c r="AV6" i="41" s="1" a="1"/>
  <c r="AV6" i="41" s="1"/>
  <c r="AZ6" i="41" s="1"/>
  <c r="AO10" i="41"/>
  <c r="AV10" i="41" s="1" a="1"/>
  <c r="AV10" i="41" s="1"/>
  <c r="AZ10" i="41" s="1"/>
  <c r="AX6" i="41"/>
  <c r="AX10" i="4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W6" i="41" s="1"/>
  <c r="AQ7" i="41"/>
  <c r="AQ8" i="41"/>
  <c r="AW8" i="41" s="1"/>
  <c r="AQ9" i="41"/>
  <c r="AW9" i="41" s="1"/>
  <c r="AQ10" i="41"/>
  <c r="AW10" i="41" s="1"/>
  <c r="AQ11" i="41"/>
  <c r="AW11" i="41" s="1"/>
  <c r="AF22" i="41"/>
  <c r="AO22" i="41"/>
  <c r="AV22" i="41" s="1" a="1"/>
  <c r="AV22" i="41" s="1"/>
  <c r="AZ22" i="41" s="1"/>
  <c r="AF31" i="41"/>
  <c r="AA105" i="41"/>
  <c r="AA126" i="41" s="1"/>
  <c r="AC22" i="41" s="1"/>
  <c r="AQ3" i="41"/>
  <c r="AW3" i="41" s="1"/>
  <c r="AR104" i="41"/>
  <c r="AF23" i="41"/>
  <c r="AO23" i="41"/>
  <c r="AV23" i="41" s="1" a="1"/>
  <c r="AV23" i="41" s="1"/>
  <c r="AZ23" i="41" s="1"/>
  <c r="AD30" i="41"/>
  <c r="AQ30" i="41"/>
  <c r="AW30" i="41" s="1"/>
  <c r="R30" i="41"/>
  <c r="AD39" i="41"/>
  <c r="AS39" i="41"/>
  <c r="AQ39" i="41"/>
  <c r="AW39" i="41" s="1"/>
  <c r="R39" i="41"/>
  <c r="AF43" i="41"/>
  <c r="AN105" i="41"/>
  <c r="AN126" i="41" s="1"/>
  <c r="AB105" i="41"/>
  <c r="AB126" i="41" s="1"/>
  <c r="AF16" i="41"/>
  <c r="AO16" i="41"/>
  <c r="AV16" i="41" s="1" a="1"/>
  <c r="AV16" i="41" s="1"/>
  <c r="AZ16" i="41" s="1"/>
  <c r="AF24" i="41"/>
  <c r="AC24" i="41"/>
  <c r="AO24" i="41"/>
  <c r="AV24" i="41" s="1" a="1"/>
  <c r="AV24" i="41" s="1"/>
  <c r="AZ24" i="41" s="1"/>
  <c r="AX27" i="41"/>
  <c r="AO35" i="41"/>
  <c r="AV35" i="41" s="1" a="1"/>
  <c r="AV35" i="41" s="1"/>
  <c r="AF35" i="41"/>
  <c r="AC36" i="41"/>
  <c r="AS3" i="41"/>
  <c r="AF17" i="41"/>
  <c r="AO17" i="41"/>
  <c r="AV17" i="41" s="1" a="1"/>
  <c r="AV17" i="41" s="1"/>
  <c r="AF25" i="41"/>
  <c r="AC25" i="41"/>
  <c r="AO25" i="41"/>
  <c r="AV25" i="41" s="1" a="1"/>
  <c r="AV25" i="41" s="1"/>
  <c r="AD33" i="41"/>
  <c r="AO33" i="41" s="1"/>
  <c r="AV33" i="41" s="1" a="1"/>
  <c r="AV33" i="41" s="1"/>
  <c r="AS33" i="41"/>
  <c r="AQ33" i="41"/>
  <c r="AW33" i="41" s="1"/>
  <c r="R33" i="41"/>
  <c r="AO39" i="41"/>
  <c r="AV39" i="41" s="1" a="1"/>
  <c r="AV39" i="41" s="1"/>
  <c r="AF39" i="41"/>
  <c r="AC39" i="41"/>
  <c r="R41" i="41"/>
  <c r="AD41" i="41"/>
  <c r="AQ41" i="41"/>
  <c r="AW41" i="41" s="1"/>
  <c r="AS41" i="41"/>
  <c r="R45" i="41"/>
  <c r="AD45" i="41"/>
  <c r="AS45" i="41"/>
  <c r="AQ45" i="41"/>
  <c r="AW45" i="41" s="1"/>
  <c r="L3" i="41"/>
  <c r="L105" i="41" s="1"/>
  <c r="L126" i="41" s="1"/>
  <c r="AD3" i="41"/>
  <c r="AO3" i="41" s="1"/>
  <c r="AU104" i="41"/>
  <c r="AF18" i="41"/>
  <c r="AC18" i="41"/>
  <c r="AO18" i="41"/>
  <c r="AV18" i="41" s="1" a="1"/>
  <c r="AV18" i="41" s="1"/>
  <c r="AF26" i="41"/>
  <c r="AC26" i="41"/>
  <c r="AO26" i="41"/>
  <c r="AV26" i="41" s="1" a="1"/>
  <c r="AV26" i="41" s="1"/>
  <c r="AX28" i="41"/>
  <c r="AC80" i="41"/>
  <c r="AC88" i="41"/>
  <c r="AF19" i="41"/>
  <c r="AC19" i="41"/>
  <c r="AO19" i="41"/>
  <c r="AV19" i="41" s="1" a="1"/>
  <c r="AV19" i="41" s="1"/>
  <c r="AF27" i="41"/>
  <c r="AC27" i="41"/>
  <c r="AO27" i="41"/>
  <c r="AV27" i="41" s="1" a="1"/>
  <c r="AV27" i="41" s="1"/>
  <c r="AZ27" i="41" s="1"/>
  <c r="AF33" i="41"/>
  <c r="AO45" i="41"/>
  <c r="AV45" i="41" s="1" a="1"/>
  <c r="AV45" i="41" s="1"/>
  <c r="AF45" i="41"/>
  <c r="AC71" i="41"/>
  <c r="AO71" i="41"/>
  <c r="AV71" i="41" s="1" a="1"/>
  <c r="AV71" i="41" s="1"/>
  <c r="AF71" i="41"/>
  <c r="R3" i="41"/>
  <c r="AC13" i="41"/>
  <c r="AC15" i="41"/>
  <c r="AF20" i="41"/>
  <c r="AC20" i="41"/>
  <c r="AO20" i="41"/>
  <c r="AV20" i="41" s="1" a="1"/>
  <c r="AV20" i="41" s="1"/>
  <c r="AD31" i="41"/>
  <c r="AO31" i="41" s="1"/>
  <c r="AV31" i="41" s="1" a="1"/>
  <c r="AV31" i="41" s="1"/>
  <c r="AS31" i="41"/>
  <c r="AS104" i="41" s="1"/>
  <c r="AQ31" i="41"/>
  <c r="AW31" i="41" s="1"/>
  <c r="R31" i="41"/>
  <c r="AO32" i="41"/>
  <c r="AF32" i="41"/>
  <c r="AC32" i="41"/>
  <c r="AD37" i="41"/>
  <c r="AQ37" i="41"/>
  <c r="AW37" i="41" s="1"/>
  <c r="R37" i="41"/>
  <c r="AS37" i="41"/>
  <c r="AC78" i="41"/>
  <c r="AC86" i="41"/>
  <c r="AC94" i="41"/>
  <c r="AC98" i="41"/>
  <c r="AC101" i="41"/>
  <c r="AF21" i="41"/>
  <c r="AC21" i="41"/>
  <c r="AO21" i="41"/>
  <c r="AV21" i="41" s="1" a="1"/>
  <c r="AV21" i="41" s="1"/>
  <c r="AZ21" i="41" s="1"/>
  <c r="AF65" i="41"/>
  <c r="AC65" i="41"/>
  <c r="AC67" i="41"/>
  <c r="AF67" i="41"/>
  <c r="AO34" i="41"/>
  <c r="AV34" i="41" s="1" a="1"/>
  <c r="AV34" i="41" s="1"/>
  <c r="AZ34" i="41" s="1"/>
  <c r="AF34" i="41"/>
  <c r="R35" i="41"/>
  <c r="AQ35" i="41"/>
  <c r="AW35" i="41" s="1"/>
  <c r="AF40" i="41"/>
  <c r="R42" i="41"/>
  <c r="AD42" i="41"/>
  <c r="AO37" i="41"/>
  <c r="AV37" i="41" s="1" a="1"/>
  <c r="AV37" i="41" s="1"/>
  <c r="AF37" i="41"/>
  <c r="R38" i="41"/>
  <c r="AQ38" i="41"/>
  <c r="AW38" i="41" s="1"/>
  <c r="AO41" i="41"/>
  <c r="AV41" i="41" s="1" a="1"/>
  <c r="AV41" i="41" s="1"/>
  <c r="AF41" i="41"/>
  <c r="R43" i="41"/>
  <c r="AD43" i="41"/>
  <c r="AO43" i="41" s="1"/>
  <c r="AV43" i="41" s="1" a="1"/>
  <c r="AV43" i="41" s="1"/>
  <c r="AC74" i="41"/>
  <c r="AC82" i="41"/>
  <c r="AO42" i="41"/>
  <c r="AV42" i="41" s="1" a="1"/>
  <c r="AV42" i="41" s="1"/>
  <c r="AF42" i="41"/>
  <c r="R44" i="41"/>
  <c r="AD44" i="41"/>
  <c r="AF126" i="41"/>
  <c r="AO30" i="41"/>
  <c r="AV30" i="41" s="1" a="1"/>
  <c r="AV30" i="41" s="1"/>
  <c r="AF30" i="41"/>
  <c r="AV32" i="41" a="1"/>
  <c r="AV32" i="41" s="1"/>
  <c r="AO38" i="41"/>
  <c r="AF38" i="41"/>
  <c r="AC42" i="41"/>
  <c r="AO44" i="41"/>
  <c r="AV44" i="41" s="1" a="1"/>
  <c r="AV44" i="41" s="1"/>
  <c r="AF44" i="41"/>
  <c r="R46" i="41"/>
  <c r="AD46" i="41"/>
  <c r="AS46" i="41"/>
  <c r="R47" i="41"/>
  <c r="AD47" i="41"/>
  <c r="AS47" i="41"/>
  <c r="R48" i="41"/>
  <c r="AD48" i="41"/>
  <c r="AO48" i="41" s="1"/>
  <c r="AV48" i="41" s="1" a="1"/>
  <c r="AV48" i="41" s="1"/>
  <c r="AS48" i="41"/>
  <c r="R49" i="41"/>
  <c r="AD49" i="41"/>
  <c r="AS49" i="41"/>
  <c r="R50" i="41"/>
  <c r="AD50" i="41"/>
  <c r="AS50" i="41"/>
  <c r="R51" i="41"/>
  <c r="AD51" i="41"/>
  <c r="AS51" i="41"/>
  <c r="R52" i="41"/>
  <c r="AD52" i="41"/>
  <c r="AO52" i="41" s="1"/>
  <c r="AV52" i="41" s="1" a="1"/>
  <c r="AV52" i="41" s="1"/>
  <c r="AS52" i="41"/>
  <c r="R53" i="41"/>
  <c r="AD53" i="41"/>
  <c r="AS53" i="41"/>
  <c r="R54" i="41"/>
  <c r="AD54" i="41"/>
  <c r="AS54" i="41"/>
  <c r="R55" i="41"/>
  <c r="AD55" i="41"/>
  <c r="AS55" i="41"/>
  <c r="R56" i="41"/>
  <c r="AD56" i="41"/>
  <c r="AO56" i="41" s="1"/>
  <c r="AV56" i="41" s="1" a="1"/>
  <c r="AV56" i="41" s="1"/>
  <c r="AS56" i="41"/>
  <c r="R57" i="41"/>
  <c r="AD57" i="41"/>
  <c r="AS57" i="41"/>
  <c r="R58" i="41"/>
  <c r="AD58" i="41"/>
  <c r="AS58" i="41"/>
  <c r="R59" i="41"/>
  <c r="AD59" i="41"/>
  <c r="AS59" i="41"/>
  <c r="R60" i="41"/>
  <c r="AD60" i="41"/>
  <c r="AO60" i="41" s="1"/>
  <c r="AV60" i="41" s="1" a="1"/>
  <c r="AV60" i="41" s="1"/>
  <c r="AS60" i="41"/>
  <c r="R61" i="41"/>
  <c r="AD61" i="41"/>
  <c r="AS61" i="41"/>
  <c r="R62" i="41"/>
  <c r="AD62" i="41"/>
  <c r="AS62" i="41"/>
  <c r="R63" i="41"/>
  <c r="AD63" i="41"/>
  <c r="AS63" i="41"/>
  <c r="R64" i="41"/>
  <c r="AD64" i="41"/>
  <c r="AO64" i="41" s="1"/>
  <c r="AV64" i="41" s="1" a="1"/>
  <c r="AV64" i="41" s="1"/>
  <c r="AS64" i="41"/>
  <c r="AO29" i="41"/>
  <c r="AV29" i="41" s="1" a="1"/>
  <c r="AV29" i="41" s="1"/>
  <c r="AZ29" i="41" s="1"/>
  <c r="AO36" i="41"/>
  <c r="AV36" i="41" s="1" a="1"/>
  <c r="AV36" i="41" s="1"/>
  <c r="AF36" i="41"/>
  <c r="AV38" i="41" a="1"/>
  <c r="AV38" i="41" s="1"/>
  <c r="AZ38" i="41" s="1"/>
  <c r="R40" i="41"/>
  <c r="AD40" i="41"/>
  <c r="AO40" i="41" s="1"/>
  <c r="AV40" i="41" s="1" a="1"/>
  <c r="AV40" i="41" s="1"/>
  <c r="AC44" i="41"/>
  <c r="AF46" i="41"/>
  <c r="AF47" i="41"/>
  <c r="AF48" i="41"/>
  <c r="AO49" i="41"/>
  <c r="AV49" i="41" s="1" a="1"/>
  <c r="AV49" i="41" s="1"/>
  <c r="AF49" i="41"/>
  <c r="AF50" i="41"/>
  <c r="AF51" i="41"/>
  <c r="AF52" i="41"/>
  <c r="AO53" i="41"/>
  <c r="AV53" i="41" s="1" a="1"/>
  <c r="AV53" i="41" s="1"/>
  <c r="AF53" i="41"/>
  <c r="AF54" i="41"/>
  <c r="AF55" i="41"/>
  <c r="AF56" i="41"/>
  <c r="AO57" i="41"/>
  <c r="AV57" i="41" s="1" a="1"/>
  <c r="AV57" i="41" s="1"/>
  <c r="AF57" i="41"/>
  <c r="AF58" i="41"/>
  <c r="AF59" i="41"/>
  <c r="AF60" i="41"/>
  <c r="AO61" i="41"/>
  <c r="AV61" i="41" s="1" a="1"/>
  <c r="AV61" i="41" s="1"/>
  <c r="AF61" i="41"/>
  <c r="AF62" i="41"/>
  <c r="AF63" i="41"/>
  <c r="AF64" i="41"/>
  <c r="AC68" i="41"/>
  <c r="AL70" i="41"/>
  <c r="AC72" i="41"/>
  <c r="AC77" i="41"/>
  <c r="AC85" i="41"/>
  <c r="AC93" i="41"/>
  <c r="AC76" i="41"/>
  <c r="AC84" i="41"/>
  <c r="AC92" i="41"/>
  <c r="AC97" i="41"/>
  <c r="AC103" i="41"/>
  <c r="F126" i="41"/>
  <c r="AU126" i="41"/>
  <c r="AF124" i="41"/>
  <c r="AL46" i="41"/>
  <c r="AO46" i="41" s="1"/>
  <c r="AV46" i="41" s="1" a="1"/>
  <c r="AV46" i="41" s="1"/>
  <c r="AL47" i="41"/>
  <c r="AO47" i="41" s="1"/>
  <c r="AV47" i="41" s="1" a="1"/>
  <c r="AV47" i="41" s="1"/>
  <c r="AL48" i="41"/>
  <c r="AL49" i="41"/>
  <c r="AL50" i="41"/>
  <c r="AO50" i="41" s="1"/>
  <c r="AV50" i="41" s="1" a="1"/>
  <c r="AV50" i="41" s="1"/>
  <c r="AL51" i="41"/>
  <c r="AO51" i="41" s="1"/>
  <c r="AV51" i="41" s="1" a="1"/>
  <c r="AV51" i="41" s="1"/>
  <c r="AL52" i="41"/>
  <c r="AL53" i="41"/>
  <c r="AL54" i="41"/>
  <c r="AO54" i="41" s="1"/>
  <c r="AV54" i="41" s="1" a="1"/>
  <c r="AV54" i="41" s="1"/>
  <c r="AL55" i="41"/>
  <c r="AO55" i="41" s="1"/>
  <c r="AV55" i="41" s="1" a="1"/>
  <c r="AV55" i="41" s="1"/>
  <c r="AL56" i="41"/>
  <c r="AL57" i="41"/>
  <c r="AL58" i="41"/>
  <c r="AO58" i="41" s="1"/>
  <c r="AV58" i="41" s="1" a="1"/>
  <c r="AV58" i="41" s="1"/>
  <c r="AL59" i="41"/>
  <c r="AO59" i="41" s="1"/>
  <c r="AV59" i="41" s="1" a="1"/>
  <c r="AV59" i="41" s="1"/>
  <c r="AL60" i="41"/>
  <c r="AL61" i="41"/>
  <c r="AL62" i="41"/>
  <c r="AO62" i="41" s="1"/>
  <c r="AV62" i="41" s="1" a="1"/>
  <c r="AV62" i="41" s="1"/>
  <c r="AL63" i="41"/>
  <c r="AO63" i="41" s="1"/>
  <c r="AV63" i="41" s="1" a="1"/>
  <c r="AV63" i="41" s="1"/>
  <c r="AL64" i="41"/>
  <c r="AL65" i="41"/>
  <c r="AO65" i="41" s="1"/>
  <c r="AV65" i="41" s="1" a="1"/>
  <c r="AV65" i="41" s="1"/>
  <c r="AO66" i="41"/>
  <c r="AV66" i="41" s="1" a="1"/>
  <c r="AV66" i="41" s="1"/>
  <c r="AL67" i="41"/>
  <c r="AO67" i="41" s="1"/>
  <c r="AV67" i="41" s="1" a="1"/>
  <c r="AV67" i="41" s="1"/>
  <c r="AC69" i="41"/>
  <c r="AO69" i="41"/>
  <c r="AV69" i="41" s="1" a="1"/>
  <c r="AV69" i="41" s="1"/>
  <c r="AC73" i="41"/>
  <c r="AC75" i="41"/>
  <c r="AC83" i="41"/>
  <c r="AC91" i="41"/>
  <c r="AC100" i="41"/>
  <c r="AC90" i="41"/>
  <c r="AC96" i="41"/>
  <c r="AL103" i="41"/>
  <c r="AL102" i="41"/>
  <c r="AL101" i="41"/>
  <c r="AL100" i="41"/>
  <c r="AL99" i="41"/>
  <c r="AL98" i="41"/>
  <c r="AL97" i="41"/>
  <c r="AL96" i="41"/>
  <c r="AL95" i="41"/>
  <c r="AL94" i="41"/>
  <c r="AL93" i="41"/>
  <c r="AL92" i="41"/>
  <c r="AL91" i="41"/>
  <c r="AL90" i="41"/>
  <c r="AL89" i="41"/>
  <c r="AL88" i="41"/>
  <c r="AL87" i="41"/>
  <c r="AL86" i="41"/>
  <c r="AL85" i="41"/>
  <c r="AL84" i="41"/>
  <c r="AL83" i="41"/>
  <c r="AL82" i="41"/>
  <c r="AL81" i="41"/>
  <c r="AL80" i="41"/>
  <c r="AL79" i="41"/>
  <c r="AL78" i="41"/>
  <c r="AL77" i="41"/>
  <c r="AL76" i="41"/>
  <c r="AL75" i="41"/>
  <c r="AL74" i="41"/>
  <c r="AU124" i="41"/>
  <c r="AC66" i="41"/>
  <c r="AL68" i="41"/>
  <c r="AO68" i="41" s="1"/>
  <c r="AV68" i="41" s="1" a="1"/>
  <c r="AV68" i="41" s="1"/>
  <c r="AC70" i="41"/>
  <c r="AO70" i="41"/>
  <c r="AV70" i="41" s="1" a="1"/>
  <c r="AV70" i="41" s="1"/>
  <c r="AL72" i="41"/>
  <c r="AO72" i="41" s="1"/>
  <c r="AV72" i="41" s="1" a="1"/>
  <c r="AV72" i="41" s="1"/>
  <c r="AC81" i="41"/>
  <c r="AC89" i="41"/>
  <c r="AC102" i="41"/>
  <c r="AC95" i="41"/>
  <c r="AC99" i="41"/>
  <c r="AC79" i="41"/>
  <c r="AC87" i="41"/>
  <c r="AO73" i="41"/>
  <c r="AV73" i="41" s="1" a="1"/>
  <c r="AV73" i="41" s="1"/>
  <c r="AO74" i="41"/>
  <c r="AV74" i="41" s="1" a="1"/>
  <c r="AV74" i="41" s="1"/>
  <c r="AO75" i="41"/>
  <c r="AV75" i="41" s="1" a="1"/>
  <c r="AV75" i="41" s="1"/>
  <c r="AO76" i="41"/>
  <c r="AV76" i="41" s="1" a="1"/>
  <c r="AV76" i="41" s="1"/>
  <c r="AO77" i="41"/>
  <c r="AV77" i="41" s="1" a="1"/>
  <c r="AV77" i="41" s="1"/>
  <c r="AO78" i="41"/>
  <c r="AV78" i="41" s="1" a="1"/>
  <c r="AV78" i="41" s="1"/>
  <c r="AO79" i="41"/>
  <c r="AV79" i="41" s="1" a="1"/>
  <c r="AV79" i="41" s="1"/>
  <c r="AO80" i="41"/>
  <c r="AV80" i="41" s="1" a="1"/>
  <c r="AV80" i="41" s="1"/>
  <c r="AO81" i="41"/>
  <c r="AV81" i="41" s="1" a="1"/>
  <c r="AV81" i="41" s="1"/>
  <c r="AO82" i="41"/>
  <c r="AV82" i="41" s="1" a="1"/>
  <c r="AV82" i="41" s="1"/>
  <c r="AO83" i="41"/>
  <c r="AV83" i="41" s="1" a="1"/>
  <c r="AV83" i="41" s="1"/>
  <c r="AO84" i="41"/>
  <c r="AV84" i="41" s="1" a="1"/>
  <c r="AV84" i="41" s="1"/>
  <c r="AO85" i="41"/>
  <c r="AV85" i="41" s="1" a="1"/>
  <c r="AV85" i="41" s="1"/>
  <c r="AO86" i="41"/>
  <c r="AV86" i="41" s="1" a="1"/>
  <c r="AV86" i="41" s="1"/>
  <c r="AO87" i="41"/>
  <c r="AV87" i="41" s="1" a="1"/>
  <c r="AV87" i="41" s="1"/>
  <c r="AO88" i="41"/>
  <c r="AV88" i="41" s="1" a="1"/>
  <c r="AV88" i="41" s="1"/>
  <c r="AO89" i="41"/>
  <c r="AV89" i="41" s="1" a="1"/>
  <c r="AV89" i="41" s="1"/>
  <c r="AO90" i="41"/>
  <c r="AV90" i="41" s="1" a="1"/>
  <c r="AV90" i="41" s="1"/>
  <c r="AO91" i="41"/>
  <c r="AV91" i="41" s="1" a="1"/>
  <c r="AV91" i="41" s="1"/>
  <c r="AO92" i="41"/>
  <c r="AV92" i="41" s="1" a="1"/>
  <c r="AV92" i="41" s="1"/>
  <c r="AO93" i="41"/>
  <c r="AV93" i="41" s="1" a="1"/>
  <c r="AV93" i="41" s="1"/>
  <c r="AO94" i="41"/>
  <c r="AV94" i="41" s="1" a="1"/>
  <c r="AV94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O98" i="41"/>
  <c r="AV98" i="41" s="1" a="1"/>
  <c r="AV98" i="41" s="1"/>
  <c r="AZ98" i="41" s="1"/>
  <c r="AO99" i="41"/>
  <c r="AV99" i="41" s="1" a="1"/>
  <c r="AV99" i="41" s="1"/>
  <c r="AZ99" i="41" s="1"/>
  <c r="AO100" i="41"/>
  <c r="AV100" i="41" s="1" a="1"/>
  <c r="AV100" i="41" s="1"/>
  <c r="AZ100" i="41" s="1"/>
  <c r="AO101" i="41"/>
  <c r="AV101" i="41" s="1" a="1"/>
  <c r="AV101" i="41" s="1"/>
  <c r="AZ101" i="41" s="1"/>
  <c r="AO102" i="41"/>
  <c r="AV102" i="41" s="1" a="1"/>
  <c r="AV102" i="41" s="1"/>
  <c r="AZ102" i="41" s="1"/>
  <c r="AO103" i="41"/>
  <c r="AV103" i="41" s="1" a="1"/>
  <c r="AV103" i="41" s="1"/>
  <c r="AZ103" i="41" s="1"/>
  <c r="AF105" i="41"/>
  <c r="AQ99" i="41"/>
  <c r="AW99" i="41" s="1"/>
  <c r="AQ100" i="41"/>
  <c r="AW100" i="41" s="1"/>
  <c r="AQ101" i="41"/>
  <c r="AW101" i="41" s="1"/>
  <c r="AQ102" i="41"/>
  <c r="AW102" i="41" s="1"/>
  <c r="AQ103" i="41"/>
  <c r="AW103" i="41" s="1"/>
  <c r="AU105" i="41"/>
  <c r="AZ5" i="40"/>
  <c r="AX5" i="40"/>
  <c r="AZ16" i="40"/>
  <c r="AX16" i="40"/>
  <c r="AZ24" i="40"/>
  <c r="AX24" i="40"/>
  <c r="AO4" i="40"/>
  <c r="AV4" i="40" s="1" a="1"/>
  <c r="AV4" i="40" s="1"/>
  <c r="AO15" i="40"/>
  <c r="AV15" i="40" s="1" a="1"/>
  <c r="AV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O21" i="40"/>
  <c r="AV21" i="40" s="1" a="1"/>
  <c r="AV21" i="40" s="1"/>
  <c r="AZ9" i="40"/>
  <c r="AX9" i="40"/>
  <c r="AZ10" i="40"/>
  <c r="AX10" i="40"/>
  <c r="AZ11" i="40"/>
  <c r="AX11" i="40"/>
  <c r="AZ12" i="40"/>
  <c r="AX12" i="40"/>
  <c r="AO13" i="40"/>
  <c r="AV13" i="40" s="1" a="1"/>
  <c r="AV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O19" i="40"/>
  <c r="AV19" i="40" s="1" a="1"/>
  <c r="AV19" i="40" s="1"/>
  <c r="AO27" i="40"/>
  <c r="AV27" i="40" s="1" a="1"/>
  <c r="AV27" i="40" s="1"/>
  <c r="AZ7" i="40"/>
  <c r="AX7" i="40"/>
  <c r="AO18" i="40"/>
  <c r="AV18" i="40" s="1" a="1"/>
  <c r="AV18" i="40" s="1"/>
  <c r="AO26" i="40"/>
  <c r="AV26" i="40" s="1" a="1"/>
  <c r="AV26" i="40" s="1"/>
  <c r="AO6" i="40"/>
  <c r="AV6" i="40" s="1" a="1"/>
  <c r="AV6" i="40" s="1"/>
  <c r="AZ17" i="40"/>
  <c r="AX17" i="40"/>
  <c r="AZ25" i="40"/>
  <c r="AX25" i="40"/>
  <c r="AN3" i="40"/>
  <c r="AN105" i="40" s="1"/>
  <c r="AN126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D38" i="40"/>
  <c r="AQ38" i="40"/>
  <c r="AW38" i="40" s="1"/>
  <c r="AD46" i="40"/>
  <c r="AS46" i="40"/>
  <c r="AQ46" i="40"/>
  <c r="AW46" i="40" s="1"/>
  <c r="AD39" i="40"/>
  <c r="AQ39" i="40"/>
  <c r="AW39" i="40" s="1"/>
  <c r="AD45" i="40"/>
  <c r="AS45" i="40"/>
  <c r="AQ45" i="40"/>
  <c r="AW45" i="40" s="1"/>
  <c r="AA105" i="40"/>
  <c r="AA126" i="40" s="1"/>
  <c r="AQ30" i="40"/>
  <c r="AW30" i="40" s="1"/>
  <c r="AQ32" i="40"/>
  <c r="AW32" i="40" s="1"/>
  <c r="AD34" i="40"/>
  <c r="AQ34" i="40"/>
  <c r="AW34" i="40" s="1"/>
  <c r="AO38" i="40"/>
  <c r="AS39" i="40"/>
  <c r="AD40" i="40"/>
  <c r="AQ40" i="40"/>
  <c r="AW40" i="40" s="1"/>
  <c r="AD44" i="40"/>
  <c r="AS44" i="40"/>
  <c r="AQ44" i="40"/>
  <c r="AW44" i="40" s="1"/>
  <c r="AO46" i="40"/>
  <c r="AV46" i="40" s="1" a="1"/>
  <c r="AV46" i="40" s="1"/>
  <c r="AZ46" i="40" s="1"/>
  <c r="AO39" i="40"/>
  <c r="AD41" i="40"/>
  <c r="AQ41" i="40"/>
  <c r="AW41" i="40" s="1"/>
  <c r="AD43" i="40"/>
  <c r="AO43" i="40" s="1"/>
  <c r="AV43" i="40" s="1" a="1"/>
  <c r="AV43" i="40" s="1"/>
  <c r="AS43" i="40"/>
  <c r="AQ43" i="40"/>
  <c r="AW43" i="40" s="1"/>
  <c r="AO45" i="40"/>
  <c r="AV45" i="40" s="1" a="1"/>
  <c r="AV45" i="40" s="1"/>
  <c r="AZ45" i="40" s="1"/>
  <c r="AZ65" i="40"/>
  <c r="AX65" i="40"/>
  <c r="E105" i="40"/>
  <c r="E126" i="40" s="1"/>
  <c r="AC3" i="40"/>
  <c r="AC105" i="40" s="1"/>
  <c r="AC126" i="40" s="1"/>
  <c r="AO30" i="40"/>
  <c r="AS30" i="40"/>
  <c r="AS104" i="40" s="1"/>
  <c r="AO32" i="40"/>
  <c r="AS32" i="40"/>
  <c r="AO34" i="40"/>
  <c r="AV34" i="40" s="1" a="1"/>
  <c r="AV34" i="40" s="1"/>
  <c r="AD35" i="40"/>
  <c r="AQ35" i="40"/>
  <c r="AW35" i="40" s="1"/>
  <c r="AV38" i="40" a="1"/>
  <c r="AV38" i="40" s="1"/>
  <c r="AZ38" i="40" s="1"/>
  <c r="AO40" i="40"/>
  <c r="AS41" i="40"/>
  <c r="AD42" i="40"/>
  <c r="AS42" i="40"/>
  <c r="AQ42" i="40"/>
  <c r="AW42" i="40" s="1"/>
  <c r="AO44" i="40"/>
  <c r="AV44" i="40" a="1"/>
  <c r="AV44" i="40" s="1"/>
  <c r="AZ44" i="40" s="1"/>
  <c r="AD50" i="40"/>
  <c r="AO50" i="40" s="1"/>
  <c r="AV50" i="40" s="1" a="1"/>
  <c r="AV50" i="40" s="1"/>
  <c r="AS50" i="40"/>
  <c r="AQ50" i="40"/>
  <c r="AW50" i="40" s="1"/>
  <c r="L105" i="40"/>
  <c r="L126" i="40" s="1"/>
  <c r="R31" i="40"/>
  <c r="R33" i="40"/>
  <c r="AV39" i="40" a="1"/>
  <c r="AV39" i="40" s="1"/>
  <c r="AZ39" i="40" s="1"/>
  <c r="AO41" i="40"/>
  <c r="AV41" i="40" s="1" a="1"/>
  <c r="AV41" i="40" s="1"/>
  <c r="AD49" i="40"/>
  <c r="AS49" i="40"/>
  <c r="AQ49" i="40"/>
  <c r="AW49" i="40" s="1"/>
  <c r="AO51" i="40"/>
  <c r="AO53" i="40"/>
  <c r="AO55" i="40"/>
  <c r="AO57" i="40"/>
  <c r="AO59" i="40"/>
  <c r="AO61" i="40"/>
  <c r="AO63" i="40"/>
  <c r="AQ29" i="40"/>
  <c r="AW29" i="40" s="1"/>
  <c r="AW104" i="40" s="1"/>
  <c r="AQ31" i="40"/>
  <c r="AW31" i="40" s="1"/>
  <c r="AQ33" i="40"/>
  <c r="AW33" i="40" s="1"/>
  <c r="AO35" i="40"/>
  <c r="AV35" i="40" s="1" a="1"/>
  <c r="AV35" i="40" s="1"/>
  <c r="AD36" i="40"/>
  <c r="AO36" i="40" s="1"/>
  <c r="AV36" i="40" s="1" a="1"/>
  <c r="AV36" i="40" s="1"/>
  <c r="AQ36" i="40"/>
  <c r="AW36" i="40" s="1"/>
  <c r="AV40" i="40" a="1"/>
  <c r="AV40" i="40" s="1"/>
  <c r="AZ40" i="40" s="1"/>
  <c r="AO42" i="40"/>
  <c r="AV42" i="40" s="1" a="1"/>
  <c r="AV42" i="40" s="1"/>
  <c r="AZ42" i="40" s="1"/>
  <c r="AD48" i="40"/>
  <c r="AO48" i="40" s="1"/>
  <c r="AV48" i="40" s="1" a="1"/>
  <c r="AV48" i="40" s="1"/>
  <c r="AS48" i="40"/>
  <c r="AQ48" i="40"/>
  <c r="AW48" i="40" s="1"/>
  <c r="AX54" i="40"/>
  <c r="AV30" i="40" a="1"/>
  <c r="AV30" i="40" s="1"/>
  <c r="AZ30" i="40" s="1"/>
  <c r="AV32" i="40" a="1"/>
  <c r="AV32" i="40" s="1"/>
  <c r="AZ32" i="40" s="1"/>
  <c r="AS36" i="40"/>
  <c r="AD37" i="40"/>
  <c r="AO37" i="40" s="1"/>
  <c r="AV37" i="40" s="1" a="1"/>
  <c r="AV37" i="40" s="1"/>
  <c r="AQ37" i="40"/>
  <c r="AW37" i="40" s="1"/>
  <c r="AX46" i="40"/>
  <c r="AD47" i="40"/>
  <c r="AO47" i="40" s="1"/>
  <c r="AV47" i="40" s="1" a="1"/>
  <c r="AV47" i="40" s="1"/>
  <c r="AS47" i="40"/>
  <c r="AQ47" i="40"/>
  <c r="AW47" i="40" s="1"/>
  <c r="AO49" i="40"/>
  <c r="AV49" i="40" a="1"/>
  <c r="AV49" i="40" s="1"/>
  <c r="AZ49" i="40" s="1"/>
  <c r="AC97" i="40"/>
  <c r="AF126" i="40"/>
  <c r="AV51" i="40" a="1"/>
  <c r="AV51" i="40" s="1"/>
  <c r="AZ51" i="40" s="1"/>
  <c r="R52" i="40"/>
  <c r="AV52" i="40" a="1"/>
  <c r="AV52" i="40" s="1"/>
  <c r="AZ52" i="40" s="1"/>
  <c r="R53" i="40"/>
  <c r="AV53" i="40" a="1"/>
  <c r="AV53" i="40" s="1"/>
  <c r="AZ53" i="40" s="1"/>
  <c r="R54" i="40"/>
  <c r="AV54" i="40" a="1"/>
  <c r="AV54" i="40" s="1"/>
  <c r="AZ54" i="40" s="1"/>
  <c r="R55" i="40"/>
  <c r="AV55" i="40" a="1"/>
  <c r="AV55" i="40" s="1"/>
  <c r="AZ55" i="40" s="1"/>
  <c r="R56" i="40"/>
  <c r="AV56" i="40" a="1"/>
  <c r="AV56" i="40" s="1"/>
  <c r="AZ56" i="40" s="1"/>
  <c r="R57" i="40"/>
  <c r="AV57" i="40" a="1"/>
  <c r="AV57" i="40" s="1"/>
  <c r="AZ57" i="40" s="1"/>
  <c r="R58" i="40"/>
  <c r="AV58" i="40" a="1"/>
  <c r="AV58" i="40" s="1"/>
  <c r="AZ58" i="40" s="1"/>
  <c r="R59" i="40"/>
  <c r="AV59" i="40" a="1"/>
  <c r="AV59" i="40" s="1"/>
  <c r="AZ59" i="40" s="1"/>
  <c r="R60" i="40"/>
  <c r="AV60" i="40" a="1"/>
  <c r="AV60" i="40" s="1"/>
  <c r="AZ60" i="40" s="1"/>
  <c r="R61" i="40"/>
  <c r="AV61" i="40" a="1"/>
  <c r="AV61" i="40" s="1"/>
  <c r="AZ61" i="40" s="1"/>
  <c r="R62" i="40"/>
  <c r="AV62" i="40" a="1"/>
  <c r="AV62" i="40" s="1"/>
  <c r="AZ62" i="40" s="1"/>
  <c r="R63" i="40"/>
  <c r="AV63" i="40" a="1"/>
  <c r="AV63" i="40" s="1"/>
  <c r="AZ63" i="40" s="1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AC74" i="40"/>
  <c r="AC80" i="40"/>
  <c r="AC86" i="40"/>
  <c r="AC90" i="40"/>
  <c r="AC79" i="40"/>
  <c r="AC96" i="40"/>
  <c r="AC100" i="40"/>
  <c r="AC103" i="40"/>
  <c r="F126" i="40"/>
  <c r="AU126" i="40"/>
  <c r="AQ65" i="40"/>
  <c r="AW65" i="40" s="1"/>
  <c r="AC66" i="40"/>
  <c r="AC68" i="40"/>
  <c r="AC69" i="40"/>
  <c r="AO69" i="40"/>
  <c r="AV69" i="40" s="1" a="1"/>
  <c r="AV69" i="40" s="1"/>
  <c r="AC73" i="40"/>
  <c r="AC78" i="40"/>
  <c r="AC85" i="40"/>
  <c r="AC89" i="40"/>
  <c r="AC95" i="40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W60" i="40" s="1"/>
  <c r="AQ61" i="40"/>
  <c r="AW61" i="40" s="1"/>
  <c r="AQ62" i="40"/>
  <c r="AW62" i="40" s="1"/>
  <c r="AQ63" i="40"/>
  <c r="AW63" i="40" s="1"/>
  <c r="AQ64" i="40"/>
  <c r="AW64" i="40" s="1"/>
  <c r="AC70" i="40"/>
  <c r="AO70" i="40"/>
  <c r="AV70" i="40" s="1" a="1"/>
  <c r="AV70" i="40" s="1"/>
  <c r="AC77" i="40"/>
  <c r="AC84" i="40"/>
  <c r="AC94" i="40"/>
  <c r="AC99" i="40"/>
  <c r="AC102" i="40"/>
  <c r="AL103" i="40"/>
  <c r="AL102" i="40"/>
  <c r="AL101" i="40"/>
  <c r="AL100" i="40"/>
  <c r="AL99" i="40"/>
  <c r="AO99" i="40" s="1"/>
  <c r="AV99" i="40" s="1" a="1"/>
  <c r="AV99" i="40" s="1"/>
  <c r="AL98" i="40"/>
  <c r="AL97" i="40"/>
  <c r="AO97" i="40" s="1"/>
  <c r="AV97" i="40" s="1" a="1"/>
  <c r="AV97" i="40" s="1"/>
  <c r="AL96" i="40"/>
  <c r="AL95" i="40"/>
  <c r="AL94" i="40"/>
  <c r="AL93" i="40"/>
  <c r="AL92" i="40"/>
  <c r="AL91" i="40"/>
  <c r="AO91" i="40" s="1"/>
  <c r="AV91" i="40" s="1" a="1"/>
  <c r="AV91" i="40" s="1"/>
  <c r="AL90" i="40"/>
  <c r="AL89" i="40"/>
  <c r="AO89" i="40" s="1"/>
  <c r="AV89" i="40" s="1" a="1"/>
  <c r="AV89" i="40" s="1"/>
  <c r="AL88" i="40"/>
  <c r="AL87" i="40"/>
  <c r="AO87" i="40" s="1"/>
  <c r="AV87" i="40" s="1" a="1"/>
  <c r="AV87" i="40" s="1"/>
  <c r="AL86" i="40"/>
  <c r="AL85" i="40"/>
  <c r="AL84" i="40"/>
  <c r="AL83" i="40"/>
  <c r="AO83" i="40" s="1"/>
  <c r="AV83" i="40" s="1" a="1"/>
  <c r="AV83" i="40" s="1"/>
  <c r="AL82" i="40"/>
  <c r="AL81" i="40"/>
  <c r="AO81" i="40" s="1"/>
  <c r="AV81" i="40" s="1" a="1"/>
  <c r="AV81" i="40" s="1"/>
  <c r="AL80" i="40"/>
  <c r="AL79" i="40"/>
  <c r="AO79" i="40" s="1"/>
  <c r="AV79" i="40" s="1" a="1"/>
  <c r="AV79" i="40" s="1"/>
  <c r="AL78" i="40"/>
  <c r="AL77" i="40"/>
  <c r="AL76" i="40"/>
  <c r="AL75" i="40"/>
  <c r="AO75" i="40" s="1"/>
  <c r="AV75" i="40" s="1" a="1"/>
  <c r="AV75" i="40" s="1"/>
  <c r="AL74" i="40"/>
  <c r="AL73" i="40"/>
  <c r="AO73" i="40" s="1"/>
  <c r="AV73" i="40" s="1" a="1"/>
  <c r="AV73" i="40" s="1"/>
  <c r="AL72" i="40"/>
  <c r="AL105" i="40" s="1"/>
  <c r="AU124" i="40"/>
  <c r="AS65" i="40"/>
  <c r="AF66" i="40"/>
  <c r="AO67" i="40"/>
  <c r="AV67" i="40" s="1" a="1"/>
  <c r="AV67" i="40" s="1"/>
  <c r="AF68" i="40"/>
  <c r="AC71" i="40"/>
  <c r="AO71" i="40"/>
  <c r="AV71" i="40" s="1" a="1"/>
  <c r="AV71" i="40" s="1"/>
  <c r="AC72" i="40"/>
  <c r="AC76" i="40"/>
  <c r="AC83" i="40"/>
  <c r="AC88" i="40"/>
  <c r="AC93" i="40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AC82" i="40"/>
  <c r="AC92" i="40"/>
  <c r="AC98" i="40"/>
  <c r="AC67" i="40"/>
  <c r="AF70" i="40"/>
  <c r="AC75" i="40"/>
  <c r="AC81" i="40"/>
  <c r="AC87" i="40"/>
  <c r="AC91" i="40"/>
  <c r="AC101" i="40"/>
  <c r="R101" i="40"/>
  <c r="R102" i="40"/>
  <c r="AO72" i="40"/>
  <c r="AV72" i="40" s="1" a="1"/>
  <c r="AV72" i="40" s="1"/>
  <c r="AO74" i="40"/>
  <c r="AV74" i="40" s="1" a="1"/>
  <c r="AV74" i="40" s="1"/>
  <c r="AO76" i="40"/>
  <c r="AV76" i="40" s="1" a="1"/>
  <c r="AV76" i="40" s="1"/>
  <c r="AO77" i="40"/>
  <c r="AV77" i="40" s="1" a="1"/>
  <c r="AV77" i="40" s="1"/>
  <c r="AO78" i="40"/>
  <c r="AV78" i="40" s="1" a="1"/>
  <c r="AV78" i="40" s="1"/>
  <c r="AO80" i="40"/>
  <c r="AV80" i="40" s="1" a="1"/>
  <c r="AV80" i="40" s="1"/>
  <c r="AO82" i="40"/>
  <c r="AV82" i="40" s="1" a="1"/>
  <c r="AV82" i="40" s="1"/>
  <c r="AO84" i="40"/>
  <c r="AV84" i="40" s="1" a="1"/>
  <c r="AV84" i="40" s="1"/>
  <c r="AO85" i="40"/>
  <c r="AV85" i="40" s="1" a="1"/>
  <c r="AV85" i="40" s="1"/>
  <c r="AO86" i="40"/>
  <c r="AV86" i="40" s="1" a="1"/>
  <c r="AV86" i="40" s="1"/>
  <c r="AO88" i="40"/>
  <c r="AV88" i="40" s="1" a="1"/>
  <c r="AV88" i="40" s="1"/>
  <c r="AO90" i="40"/>
  <c r="AV90" i="40" s="1" a="1"/>
  <c r="AV90" i="40" s="1"/>
  <c r="AO92" i="40"/>
  <c r="AV92" i="40" s="1" a="1"/>
  <c r="AV92" i="40" s="1"/>
  <c r="AO93" i="40"/>
  <c r="AV93" i="40" s="1" a="1"/>
  <c r="AV93" i="40" s="1"/>
  <c r="AO94" i="40"/>
  <c r="AV94" i="40" s="1" a="1"/>
  <c r="AV94" i="40" s="1"/>
  <c r="AO95" i="40"/>
  <c r="AV95" i="40" s="1" a="1"/>
  <c r="AV95" i="40" s="1"/>
  <c r="AZ95" i="40" s="1"/>
  <c r="AO96" i="40"/>
  <c r="AV96" i="40" s="1" a="1"/>
  <c r="AV96" i="40" s="1"/>
  <c r="AZ96" i="40" s="1"/>
  <c r="AO98" i="40"/>
  <c r="AV98" i="40" s="1" a="1"/>
  <c r="AV98" i="40" s="1"/>
  <c r="AZ98" i="40" s="1"/>
  <c r="AO100" i="40"/>
  <c r="AV100" i="40" s="1" a="1"/>
  <c r="AV100" i="40" s="1"/>
  <c r="AO101" i="40"/>
  <c r="AV101" i="40" s="1" a="1"/>
  <c r="AV101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W102" i="40" s="1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Z17" i="3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Q31" i="3"/>
  <c r="P32" i="3"/>
  <c r="D54" i="44" l="1"/>
  <c r="D83" i="44"/>
  <c r="R61" i="43"/>
  <c r="AF49" i="43"/>
  <c r="R93" i="43"/>
  <c r="AQ93" i="43"/>
  <c r="AW73" i="43"/>
  <c r="AQ10" i="43"/>
  <c r="R8" i="43"/>
  <c r="AQ16" i="43"/>
  <c r="AQ66" i="43"/>
  <c r="AW66" i="43" s="1"/>
  <c r="AO95" i="43"/>
  <c r="AV95" i="43" s="1" a="1"/>
  <c r="AV95" i="43" s="1"/>
  <c r="AO102" i="43"/>
  <c r="AV102" i="43" s="1" a="1"/>
  <c r="AV102" i="43" s="1"/>
  <c r="AQ61" i="43"/>
  <c r="AW61" i="43" s="1"/>
  <c r="AQ9" i="43"/>
  <c r="AO77" i="43"/>
  <c r="AV77" i="43" s="1" a="1"/>
  <c r="AV77" i="43" s="1"/>
  <c r="AO103" i="43"/>
  <c r="AV103" i="43" s="1" a="1"/>
  <c r="AV103" i="43" s="1"/>
  <c r="R66" i="43"/>
  <c r="AD93" i="43"/>
  <c r="AW82" i="43"/>
  <c r="AW43" i="43"/>
  <c r="AW44" i="43"/>
  <c r="AW45" i="43"/>
  <c r="AW26" i="43"/>
  <c r="AW77" i="43"/>
  <c r="AW81" i="43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U105" i="43"/>
  <c r="AD10" i="43"/>
  <c r="AW85" i="43"/>
  <c r="AW8" i="43"/>
  <c r="AW52" i="43"/>
  <c r="AW54" i="43"/>
  <c r="AW87" i="43"/>
  <c r="AW102" i="43"/>
  <c r="AU126" i="43"/>
  <c r="AW14" i="43"/>
  <c r="AW6" i="43"/>
  <c r="AW78" i="43"/>
  <c r="AW67" i="43"/>
  <c r="AW76" i="43"/>
  <c r="AN56" i="43"/>
  <c r="AN105" i="43" s="1"/>
  <c r="AN126" i="43" s="1"/>
  <c r="AO90" i="43"/>
  <c r="AV90" i="43" s="1" a="1"/>
  <c r="AV90" i="43" s="1"/>
  <c r="AZ90" i="43" s="1"/>
  <c r="AW48" i="43"/>
  <c r="AW12" i="43"/>
  <c r="AW4" i="43"/>
  <c r="R10" i="43"/>
  <c r="AB105" i="43"/>
  <c r="AB126" i="43" s="1"/>
  <c r="AU104" i="43"/>
  <c r="AT104" i="43"/>
  <c r="AA105" i="43"/>
  <c r="AZ76" i="43"/>
  <c r="X105" i="43"/>
  <c r="X126" i="43" s="1"/>
  <c r="AX12" i="43"/>
  <c r="AO91" i="43"/>
  <c r="AV91" i="43" s="1" a="1"/>
  <c r="AV91" i="43" s="1"/>
  <c r="AZ91" i="43" s="1"/>
  <c r="AX68" i="43"/>
  <c r="AO66" i="43"/>
  <c r="AV66" i="43" s="1" a="1"/>
  <c r="AV66" i="43" s="1"/>
  <c r="AZ66" i="43" s="1"/>
  <c r="AO64" i="43"/>
  <c r="AV64" i="43" s="1" a="1"/>
  <c r="AV64" i="43" s="1"/>
  <c r="AZ64" i="43" s="1"/>
  <c r="AX8" i="43"/>
  <c r="AQ64" i="43"/>
  <c r="AW64" i="43" s="1"/>
  <c r="AS72" i="43"/>
  <c r="R72" i="43"/>
  <c r="AQ72" i="43"/>
  <c r="AD72" i="43"/>
  <c r="AO72" i="43" s="1"/>
  <c r="AV72" i="43" s="1" a="1"/>
  <c r="AV72" i="43" s="1"/>
  <c r="AD80" i="43"/>
  <c r="AO80" i="43" s="1"/>
  <c r="AV80" i="43" s="1" a="1"/>
  <c r="AV80" i="43" s="1"/>
  <c r="AZ80" i="43" s="1"/>
  <c r="AS80" i="43"/>
  <c r="R80" i="43"/>
  <c r="AQ80" i="43"/>
  <c r="U105" i="43"/>
  <c r="U126" i="43" s="1"/>
  <c r="AQ40" i="43"/>
  <c r="AW40" i="43" s="1"/>
  <c r="R64" i="43"/>
  <c r="AQ96" i="43"/>
  <c r="AW96" i="43" s="1"/>
  <c r="AD96" i="43"/>
  <c r="AO96" i="43" s="1"/>
  <c r="AV96" i="43" s="1" a="1"/>
  <c r="AV96" i="43" s="1"/>
  <c r="AZ96" i="43" s="1"/>
  <c r="AS96" i="43"/>
  <c r="R96" i="43"/>
  <c r="AS40" i="43"/>
  <c r="AO53" i="43"/>
  <c r="AV53" i="43" s="1" a="1"/>
  <c r="AV53" i="43" s="1"/>
  <c r="AZ53" i="43" s="1"/>
  <c r="AO101" i="43"/>
  <c r="AV101" i="43" s="1" a="1"/>
  <c r="AV101" i="43" s="1"/>
  <c r="AX101" i="43" s="1"/>
  <c r="AO93" i="43"/>
  <c r="AV93" i="43" s="1" a="1"/>
  <c r="AV93" i="43" s="1"/>
  <c r="AX93" i="43" s="1"/>
  <c r="AX26" i="43"/>
  <c r="AD40" i="43"/>
  <c r="AD105" i="43" s="1"/>
  <c r="AD126" i="43" s="1"/>
  <c r="AO62" i="43"/>
  <c r="AV62" i="43" s="1" a="1"/>
  <c r="AV62" i="43" s="1"/>
  <c r="AZ62" i="43" s="1"/>
  <c r="AO75" i="43"/>
  <c r="AV75" i="43" s="1" a="1"/>
  <c r="AV75" i="43" s="1"/>
  <c r="AO37" i="43"/>
  <c r="AV37" i="43" s="1" a="1"/>
  <c r="AV37" i="43" s="1"/>
  <c r="AZ37" i="43" s="1"/>
  <c r="AO92" i="43"/>
  <c r="AV92" i="43" s="1" a="1"/>
  <c r="AV92" i="43" s="1"/>
  <c r="AZ92" i="43" s="1"/>
  <c r="AD88" i="43"/>
  <c r="AO88" i="43" s="1"/>
  <c r="AV88" i="43" s="1" a="1"/>
  <c r="AV88" i="43" s="1"/>
  <c r="AX88" i="43" s="1"/>
  <c r="AQ88" i="43"/>
  <c r="AS88" i="43"/>
  <c r="R88" i="43"/>
  <c r="AO33" i="43"/>
  <c r="AV33" i="43" s="1" a="1"/>
  <c r="AV33" i="43" s="1"/>
  <c r="AZ33" i="43" s="1"/>
  <c r="AO15" i="43"/>
  <c r="AV15" i="43" s="1" a="1"/>
  <c r="AV15" i="43" s="1"/>
  <c r="AZ15" i="43" s="1"/>
  <c r="AO31" i="43"/>
  <c r="AV31" i="43" s="1" a="1"/>
  <c r="AV31" i="43" s="1"/>
  <c r="AZ31" i="43" s="1"/>
  <c r="AO41" i="43"/>
  <c r="AV41" i="43" s="1" a="1"/>
  <c r="AV41" i="43" s="1"/>
  <c r="AX41" i="43" s="1"/>
  <c r="AX6" i="43"/>
  <c r="AO47" i="43"/>
  <c r="AV47" i="43" s="1" a="1"/>
  <c r="AV47" i="43" s="1"/>
  <c r="AX47" i="43" s="1"/>
  <c r="AX71" i="43"/>
  <c r="AO56" i="43"/>
  <c r="AV56" i="43" s="1" a="1"/>
  <c r="AV56" i="43" s="1"/>
  <c r="AX56" i="43" s="1"/>
  <c r="AO22" i="43"/>
  <c r="AV22" i="43" s="1" a="1"/>
  <c r="AV22" i="43" s="1"/>
  <c r="AZ22" i="43" s="1"/>
  <c r="AO11" i="43"/>
  <c r="AV11" i="43" s="1" a="1"/>
  <c r="AV11" i="43" s="1"/>
  <c r="AW11" i="43" s="1"/>
  <c r="AO28" i="43"/>
  <c r="AV28" i="43" s="1"/>
  <c r="AZ28" i="43" s="1"/>
  <c r="AO58" i="43"/>
  <c r="AV58" i="43" s="1" a="1"/>
  <c r="AV58" i="43" s="1"/>
  <c r="AZ58" i="43" s="1"/>
  <c r="AO17" i="43"/>
  <c r="AV17" i="43" s="1" a="1"/>
  <c r="AV17" i="43" s="1"/>
  <c r="AZ17" i="43" s="1"/>
  <c r="AO9" i="43"/>
  <c r="AV9" i="43" s="1" a="1"/>
  <c r="AV9" i="43" s="1"/>
  <c r="AZ9" i="43" s="1"/>
  <c r="AX23" i="43"/>
  <c r="AO50" i="43"/>
  <c r="AV50" i="43" s="1" a="1"/>
  <c r="AV50" i="43" s="1"/>
  <c r="AZ50" i="43" s="1"/>
  <c r="AO51" i="43"/>
  <c r="AV51" i="43" s="1" a="1"/>
  <c r="AV51" i="43" s="1"/>
  <c r="AX51" i="43" s="1"/>
  <c r="AO35" i="43"/>
  <c r="AV35" i="43" s="1" a="1"/>
  <c r="AV35" i="43" s="1"/>
  <c r="AZ35" i="43" s="1"/>
  <c r="AO20" i="43"/>
  <c r="AV20" i="43" s="1" a="1"/>
  <c r="AV20" i="43" s="1"/>
  <c r="AO39" i="43"/>
  <c r="AV39" i="43" s="1" a="1"/>
  <c r="AV39" i="43" s="1"/>
  <c r="AZ39" i="43" s="1"/>
  <c r="AO7" i="43"/>
  <c r="AV7" i="43" s="1" a="1"/>
  <c r="AV7" i="43" s="1"/>
  <c r="AX7" i="43" s="1"/>
  <c r="AO3" i="43"/>
  <c r="AV3" i="43" s="1"/>
  <c r="AW3" i="43" s="1"/>
  <c r="AO63" i="43"/>
  <c r="AV63" i="43" s="1" a="1"/>
  <c r="AV63" i="43" s="1"/>
  <c r="AX63" i="43" s="1"/>
  <c r="AX74" i="43"/>
  <c r="AO18" i="43"/>
  <c r="AV18" i="43" s="1" a="1"/>
  <c r="AV18" i="43" s="1"/>
  <c r="AW18" i="43" s="1"/>
  <c r="AO10" i="43"/>
  <c r="AV10" i="43" s="1" a="1"/>
  <c r="AV10" i="43" s="1"/>
  <c r="AW10" i="43" s="1"/>
  <c r="AO21" i="43"/>
  <c r="AV21" i="43" s="1" a="1"/>
  <c r="AV21" i="43" s="1"/>
  <c r="AZ21" i="43" s="1"/>
  <c r="AO13" i="43"/>
  <c r="AV13" i="43" s="1" a="1"/>
  <c r="AV13" i="43" s="1"/>
  <c r="AZ13" i="43" s="1"/>
  <c r="AO5" i="43"/>
  <c r="AV5" i="43" s="1" a="1"/>
  <c r="AV5" i="43" s="1"/>
  <c r="AZ5" i="43" s="1"/>
  <c r="AX14" i="43"/>
  <c r="AX4" i="43"/>
  <c r="AO61" i="43"/>
  <c r="AV61" i="43" s="1" a="1"/>
  <c r="AV61" i="43" s="1"/>
  <c r="AX61" i="43" s="1"/>
  <c r="AO49" i="43"/>
  <c r="AV49" i="43" s="1" a="1"/>
  <c r="AV49" i="43" s="1"/>
  <c r="AZ49" i="43" s="1"/>
  <c r="AO24" i="43"/>
  <c r="AV24" i="43" s="1" a="1"/>
  <c r="AV24" i="43" s="1"/>
  <c r="AZ24" i="43" s="1"/>
  <c r="AO16" i="43"/>
  <c r="AV16" i="43" s="1" a="1"/>
  <c r="AV16" i="43" s="1"/>
  <c r="AZ16" i="43" s="1"/>
  <c r="AO27" i="43"/>
  <c r="AV27" i="43" s="1" a="1"/>
  <c r="AV27" i="43" s="1"/>
  <c r="AW27" i="43" s="1"/>
  <c r="AO19" i="43"/>
  <c r="AV19" i="43" s="1" a="1"/>
  <c r="AV19" i="43" s="1"/>
  <c r="M4" i="45"/>
  <c r="G4" i="45" s="1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100" i="43"/>
  <c r="AX100" i="43"/>
  <c r="AZ97" i="43"/>
  <c r="AX97" i="43"/>
  <c r="AZ89" i="43"/>
  <c r="AX89" i="43"/>
  <c r="AZ82" i="43"/>
  <c r="AX82" i="43"/>
  <c r="AZ43" i="43"/>
  <c r="AX43" i="43"/>
  <c r="AZ95" i="43"/>
  <c r="AX95" i="43"/>
  <c r="AZ79" i="43"/>
  <c r="AX79" i="43"/>
  <c r="AZ45" i="43"/>
  <c r="AX45" i="43"/>
  <c r="AX60" i="43"/>
  <c r="AZ60" i="43"/>
  <c r="AZ86" i="43"/>
  <c r="AX86" i="43"/>
  <c r="AZ78" i="43"/>
  <c r="AX78" i="43"/>
  <c r="AZ29" i="43"/>
  <c r="AX29" i="43"/>
  <c r="AZ55" i="43"/>
  <c r="AX55" i="43"/>
  <c r="AZ54" i="43"/>
  <c r="AX54" i="43"/>
  <c r="AZ85" i="43"/>
  <c r="AX85" i="43"/>
  <c r="AZ36" i="43"/>
  <c r="AX36" i="43"/>
  <c r="AZ30" i="43"/>
  <c r="AX30" i="43"/>
  <c r="AZ44" i="43"/>
  <c r="AX44" i="43"/>
  <c r="AZ42" i="43"/>
  <c r="AX42" i="43"/>
  <c r="AZ38" i="43"/>
  <c r="AX38" i="43"/>
  <c r="AZ48" i="43"/>
  <c r="AX48" i="43"/>
  <c r="AZ46" i="43"/>
  <c r="AX46" i="43"/>
  <c r="AX57" i="43"/>
  <c r="AZ57" i="43"/>
  <c r="AZ81" i="43"/>
  <c r="AX81" i="43"/>
  <c r="AZ67" i="43"/>
  <c r="AX67" i="43"/>
  <c r="AZ77" i="43"/>
  <c r="AX77" i="43"/>
  <c r="AZ70" i="43"/>
  <c r="AX70" i="43"/>
  <c r="AZ103" i="43"/>
  <c r="AX103" i="43"/>
  <c r="AZ94" i="43"/>
  <c r="AX94" i="43"/>
  <c r="AZ32" i="43"/>
  <c r="AX32" i="43"/>
  <c r="AA126" i="43"/>
  <c r="AF105" i="43"/>
  <c r="AZ52" i="43"/>
  <c r="AX52" i="43"/>
  <c r="AL105" i="43"/>
  <c r="AZ102" i="43"/>
  <c r="AX102" i="43"/>
  <c r="AZ99" i="43"/>
  <c r="AX99" i="43"/>
  <c r="AZ84" i="43"/>
  <c r="AX84" i="43"/>
  <c r="AZ98" i="43"/>
  <c r="AX98" i="43"/>
  <c r="AZ34" i="43"/>
  <c r="AX34" i="43"/>
  <c r="AX25" i="43"/>
  <c r="AX65" i="43"/>
  <c r="AZ87" i="43"/>
  <c r="AX87" i="43"/>
  <c r="AZ83" i="43"/>
  <c r="AX83" i="43"/>
  <c r="AZ69" i="43"/>
  <c r="AX69" i="43"/>
  <c r="AX59" i="43"/>
  <c r="AZ57" i="42"/>
  <c r="AX57" i="42"/>
  <c r="AZ28" i="42"/>
  <c r="AX28" i="42"/>
  <c r="AZ75" i="42"/>
  <c r="AX75" i="42"/>
  <c r="AZ91" i="42"/>
  <c r="AX91" i="42"/>
  <c r="AZ99" i="42"/>
  <c r="AX99" i="42"/>
  <c r="AZ63" i="42"/>
  <c r="AX63" i="42"/>
  <c r="AZ56" i="42"/>
  <c r="AX56" i="42"/>
  <c r="AZ52" i="42"/>
  <c r="AX52" i="42"/>
  <c r="AZ101" i="42"/>
  <c r="AX101" i="42"/>
  <c r="AZ100" i="42"/>
  <c r="AX100" i="42"/>
  <c r="AZ93" i="42"/>
  <c r="AX93" i="42"/>
  <c r="AZ61" i="42"/>
  <c r="AX61" i="42"/>
  <c r="AZ49" i="42"/>
  <c r="AX49" i="42"/>
  <c r="AZ50" i="42"/>
  <c r="AX50" i="42"/>
  <c r="AZ53" i="42"/>
  <c r="AX53" i="42"/>
  <c r="AZ48" i="42"/>
  <c r="AX48" i="42"/>
  <c r="AZ54" i="42"/>
  <c r="AX54" i="42"/>
  <c r="AZ79" i="42"/>
  <c r="AX79" i="42"/>
  <c r="AZ87" i="42"/>
  <c r="AX87" i="42"/>
  <c r="AZ95" i="42"/>
  <c r="AX95" i="42"/>
  <c r="AZ103" i="42"/>
  <c r="AX103" i="42"/>
  <c r="AZ60" i="42"/>
  <c r="AX60" i="42"/>
  <c r="AZ47" i="42"/>
  <c r="AX47" i="42"/>
  <c r="AZ96" i="42"/>
  <c r="AX96" i="42"/>
  <c r="AZ3" i="42"/>
  <c r="AX3" i="42"/>
  <c r="AX58" i="42"/>
  <c r="AZ58" i="42"/>
  <c r="AZ45" i="42"/>
  <c r="AX45" i="42"/>
  <c r="AZ51" i="42"/>
  <c r="AX51" i="42"/>
  <c r="AZ83" i="42"/>
  <c r="AX83" i="42"/>
  <c r="AZ88" i="42"/>
  <c r="AX88" i="42"/>
  <c r="AZ72" i="42"/>
  <c r="AX72" i="42"/>
  <c r="AZ71" i="42"/>
  <c r="AX71" i="42"/>
  <c r="AX102" i="42"/>
  <c r="AX11" i="42"/>
  <c r="AX17" i="42"/>
  <c r="AW104" i="42"/>
  <c r="AZ86" i="42"/>
  <c r="AX86" i="42"/>
  <c r="AZ78" i="42"/>
  <c r="AX78" i="42"/>
  <c r="AZ70" i="42"/>
  <c r="AX70" i="42"/>
  <c r="AX98" i="42"/>
  <c r="AZ62" i="42"/>
  <c r="AX62" i="42"/>
  <c r="AO44" i="42"/>
  <c r="AV44" i="42" s="1" a="1"/>
  <c r="AV44" i="42" s="1"/>
  <c r="AX66" i="42"/>
  <c r="AZ35" i="42"/>
  <c r="AX35" i="42"/>
  <c r="AZ7" i="42"/>
  <c r="AX9" i="42"/>
  <c r="AQ104" i="42"/>
  <c r="AZ85" i="42"/>
  <c r="AX85" i="42"/>
  <c r="AZ77" i="42"/>
  <c r="AX77" i="42"/>
  <c r="AX97" i="42"/>
  <c r="AZ38" i="42"/>
  <c r="AX38" i="42"/>
  <c r="AX59" i="42"/>
  <c r="AX4" i="42"/>
  <c r="AX23" i="42"/>
  <c r="AX26" i="42"/>
  <c r="AZ84" i="42"/>
  <c r="AX84" i="42"/>
  <c r="AZ69" i="42"/>
  <c r="AX69" i="42"/>
  <c r="AX36" i="42"/>
  <c r="AZ36" i="42"/>
  <c r="AX55" i="42"/>
  <c r="AX15" i="42"/>
  <c r="AX18" i="42"/>
  <c r="AZ76" i="42"/>
  <c r="AX76" i="42"/>
  <c r="AZ46" i="42"/>
  <c r="AX46" i="42"/>
  <c r="AX92" i="42"/>
  <c r="AX22" i="42"/>
  <c r="AX31" i="42"/>
  <c r="AX42" i="42"/>
  <c r="AX10" i="42"/>
  <c r="AX24" i="42"/>
  <c r="AZ90" i="42"/>
  <c r="AX90" i="42"/>
  <c r="AZ82" i="42"/>
  <c r="AX82" i="42"/>
  <c r="AZ74" i="42"/>
  <c r="AX74" i="42"/>
  <c r="AZ68" i="42"/>
  <c r="AX68" i="42"/>
  <c r="AZ67" i="42"/>
  <c r="AX67" i="42"/>
  <c r="AX14" i="42"/>
  <c r="AX41" i="42"/>
  <c r="AX21" i="42"/>
  <c r="AX16" i="42"/>
  <c r="AZ89" i="42"/>
  <c r="AX89" i="42"/>
  <c r="AZ81" i="42"/>
  <c r="AX81" i="42"/>
  <c r="AZ73" i="42"/>
  <c r="AX73" i="42"/>
  <c r="AX27" i="42"/>
  <c r="AX6" i="42"/>
  <c r="AX20" i="42"/>
  <c r="AX34" i="42"/>
  <c r="AX13" i="42"/>
  <c r="AX8" i="42"/>
  <c r="AZ80" i="42"/>
  <c r="AX80" i="42"/>
  <c r="AO105" i="42"/>
  <c r="AO126" i="42" s="1"/>
  <c r="AZ43" i="42"/>
  <c r="AX43" i="42"/>
  <c r="AX19" i="42"/>
  <c r="AX25" i="42"/>
  <c r="AX12" i="42"/>
  <c r="AX32" i="42"/>
  <c r="AX33" i="42"/>
  <c r="AX5" i="42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Z52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X64" i="41"/>
  <c r="AZ56" i="41"/>
  <c r="AX56" i="41"/>
  <c r="AZ48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O105" i="41"/>
  <c r="AO126" i="41" s="1"/>
  <c r="AV3" i="4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8" i="41"/>
  <c r="AC30" i="41"/>
  <c r="AC40" i="41"/>
  <c r="AC34" i="41"/>
  <c r="AC64" i="41"/>
  <c r="AC63" i="41"/>
  <c r="AC62" i="41"/>
  <c r="AC61" i="41"/>
  <c r="AC60" i="41"/>
  <c r="AC59" i="41"/>
  <c r="AC58" i="41"/>
  <c r="AC57" i="41"/>
  <c r="AC56" i="41"/>
  <c r="AC55" i="41"/>
  <c r="AC54" i="41"/>
  <c r="AC53" i="41"/>
  <c r="AC52" i="41"/>
  <c r="AC51" i="41"/>
  <c r="AC50" i="41"/>
  <c r="AC49" i="41"/>
  <c r="AC48" i="41"/>
  <c r="AC47" i="41"/>
  <c r="AC46" i="41"/>
  <c r="AC45" i="41"/>
  <c r="AC41" i="41"/>
  <c r="AC33" i="41"/>
  <c r="AC28" i="41"/>
  <c r="AC35" i="41"/>
  <c r="AC43" i="41"/>
  <c r="AC3" i="41"/>
  <c r="AC105" i="41" s="1"/>
  <c r="AC126" i="41" s="1"/>
  <c r="AC37" i="41"/>
  <c r="AC12" i="41"/>
  <c r="AC11" i="41"/>
  <c r="AC10" i="41"/>
  <c r="AC9" i="41"/>
  <c r="AC8" i="41"/>
  <c r="AC7" i="41"/>
  <c r="AC6" i="41"/>
  <c r="AC5" i="41"/>
  <c r="AC4" i="41"/>
  <c r="AX11" i="41"/>
  <c r="AZ94" i="41"/>
  <c r="AX94" i="41"/>
  <c r="AZ86" i="41"/>
  <c r="AX86" i="41"/>
  <c r="AZ78" i="41"/>
  <c r="AX78" i="41"/>
  <c r="AX99" i="41"/>
  <c r="AL105" i="41"/>
  <c r="AX38" i="41"/>
  <c r="AX34" i="41"/>
  <c r="AV10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C31" i="41"/>
  <c r="AZ92" i="41"/>
  <c r="AX92" i="41"/>
  <c r="AZ84" i="41"/>
  <c r="AX84" i="41"/>
  <c r="AZ76" i="41"/>
  <c r="AX76" i="41"/>
  <c r="AX29" i="41"/>
  <c r="AX20" i="41"/>
  <c r="AZ20" i="41"/>
  <c r="AC17" i="41"/>
  <c r="AC16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D126" i="41" s="1"/>
  <c r="AZ35" i="41"/>
  <c r="AX35" i="41"/>
  <c r="AC23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C14" i="41"/>
  <c r="AC29" i="41"/>
  <c r="AQ104" i="41"/>
  <c r="AW7" i="41"/>
  <c r="AW104" i="41" s="1"/>
  <c r="AZ102" i="40"/>
  <c r="AX102" i="40"/>
  <c r="AZ47" i="40"/>
  <c r="AX47" i="40"/>
  <c r="AZ101" i="40"/>
  <c r="AX101" i="40"/>
  <c r="AZ100" i="40"/>
  <c r="AX100" i="40"/>
  <c r="AZ87" i="40"/>
  <c r="AX87" i="40"/>
  <c r="AZ48" i="40"/>
  <c r="AX48" i="40"/>
  <c r="AZ79" i="40"/>
  <c r="AX79" i="40"/>
  <c r="AZ37" i="40"/>
  <c r="AX37" i="40"/>
  <c r="AZ43" i="40"/>
  <c r="AX43" i="40"/>
  <c r="AZ73" i="40"/>
  <c r="AX73" i="40"/>
  <c r="AZ89" i="40"/>
  <c r="AX89" i="40"/>
  <c r="AZ50" i="40"/>
  <c r="AX50" i="40"/>
  <c r="AZ81" i="40"/>
  <c r="AX81" i="40"/>
  <c r="AZ97" i="40"/>
  <c r="AX97" i="40"/>
  <c r="AZ41" i="40"/>
  <c r="AX41" i="40"/>
  <c r="AZ83" i="40"/>
  <c r="AX83" i="40"/>
  <c r="AZ91" i="40"/>
  <c r="AX91" i="40"/>
  <c r="AZ99" i="40"/>
  <c r="AX99" i="40"/>
  <c r="AZ36" i="40"/>
  <c r="AX36" i="40"/>
  <c r="AZ75" i="40"/>
  <c r="AX75" i="40"/>
  <c r="AZ103" i="40"/>
  <c r="AX103" i="40"/>
  <c r="AZ35" i="40"/>
  <c r="AX35" i="40"/>
  <c r="AZ34" i="40"/>
  <c r="AX34" i="40"/>
  <c r="AZ88" i="40"/>
  <c r="AX88" i="40"/>
  <c r="AX96" i="40"/>
  <c r="AX56" i="40"/>
  <c r="AX49" i="40"/>
  <c r="AX63" i="40"/>
  <c r="AX38" i="40"/>
  <c r="AZ27" i="40"/>
  <c r="AX27" i="40"/>
  <c r="AZ21" i="40"/>
  <c r="AX21" i="40"/>
  <c r="AZ4" i="40"/>
  <c r="AX4" i="40"/>
  <c r="AZ94" i="40"/>
  <c r="AX9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Z85" i="40"/>
  <c r="AX85" i="40"/>
  <c r="AZ77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84" i="40"/>
  <c r="AX84" i="40"/>
  <c r="AZ76" i="40"/>
  <c r="AX76" i="40"/>
  <c r="AD105" i="40"/>
  <c r="AD126" i="40" s="1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Z82" i="40"/>
  <c r="AX82" i="40"/>
  <c r="AX60" i="40"/>
  <c r="AX51" i="40"/>
  <c r="AZ13" i="40"/>
  <c r="AX13" i="40"/>
  <c r="AX104" i="40" s="1"/>
  <c r="AZ23" i="40"/>
  <c r="AX23" i="40"/>
  <c r="AZ80" i="40"/>
  <c r="AX80" i="40"/>
  <c r="AZ72" i="40"/>
  <c r="AX72" i="40"/>
  <c r="AZ71" i="40"/>
  <c r="AX71" i="40"/>
  <c r="AX95" i="40"/>
  <c r="AX58" i="40"/>
  <c r="AC65" i="40"/>
  <c r="AC64" i="40"/>
  <c r="AC63" i="40"/>
  <c r="AC62" i="40"/>
  <c r="AC61" i="40"/>
  <c r="AC60" i="40"/>
  <c r="AC59" i="40"/>
  <c r="AC58" i="40"/>
  <c r="AC57" i="40"/>
  <c r="AC56" i="40"/>
  <c r="AC55" i="40"/>
  <c r="AC54" i="40"/>
  <c r="AC53" i="40"/>
  <c r="AC52" i="40"/>
  <c r="AC51" i="40"/>
  <c r="AC50" i="40"/>
  <c r="AC49" i="40"/>
  <c r="AC48" i="40"/>
  <c r="AC47" i="40"/>
  <c r="AC46" i="40"/>
  <c r="AC45" i="40"/>
  <c r="AC44" i="40"/>
  <c r="AC43" i="40"/>
  <c r="AC42" i="40"/>
  <c r="AC41" i="40"/>
  <c r="AC7" i="40"/>
  <c r="AC40" i="40"/>
  <c r="AC34" i="40"/>
  <c r="AC32" i="40"/>
  <c r="AC30" i="40"/>
  <c r="AC39" i="40"/>
  <c r="AC13" i="40"/>
  <c r="AC12" i="40"/>
  <c r="AC10" i="40"/>
  <c r="AC6" i="40"/>
  <c r="AC4" i="40"/>
  <c r="AC38" i="40"/>
  <c r="AC15" i="40"/>
  <c r="AC37" i="40"/>
  <c r="AC28" i="40"/>
  <c r="AC27" i="40"/>
  <c r="AC26" i="40"/>
  <c r="AC25" i="40"/>
  <c r="AC24" i="40"/>
  <c r="AC23" i="40"/>
  <c r="AC22" i="40"/>
  <c r="AC21" i="40"/>
  <c r="AC20" i="40"/>
  <c r="AC19" i="40"/>
  <c r="AC18" i="40"/>
  <c r="AC17" i="40"/>
  <c r="AC16" i="40"/>
  <c r="AC36" i="40"/>
  <c r="AC33" i="40"/>
  <c r="AC31" i="40"/>
  <c r="AC29" i="40"/>
  <c r="AC8" i="40"/>
  <c r="AC9" i="40"/>
  <c r="AC5" i="40"/>
  <c r="AC35" i="40"/>
  <c r="AC14" i="40"/>
  <c r="AC11" i="40"/>
  <c r="AX45" i="40"/>
  <c r="AV104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G31" i="3"/>
  <c r="H31" i="3"/>
  <c r="I31" i="3"/>
  <c r="J31" i="3"/>
  <c r="K31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AW72" i="43" l="1"/>
  <c r="AW41" i="43"/>
  <c r="AW7" i="43"/>
  <c r="AZ7" i="43"/>
  <c r="AW9" i="43"/>
  <c r="AX90" i="43"/>
  <c r="AW88" i="43"/>
  <c r="AW17" i="43"/>
  <c r="AW16" i="43"/>
  <c r="AW58" i="43"/>
  <c r="AW47" i="43"/>
  <c r="AW33" i="43"/>
  <c r="AW37" i="43"/>
  <c r="AW93" i="43"/>
  <c r="AW15" i="43"/>
  <c r="AW22" i="43"/>
  <c r="AW39" i="43"/>
  <c r="AX75" i="43"/>
  <c r="AW75" i="43"/>
  <c r="AW80" i="43"/>
  <c r="AW28" i="43"/>
  <c r="AW50" i="43"/>
  <c r="AW5" i="43"/>
  <c r="AW49" i="43"/>
  <c r="AW13" i="43"/>
  <c r="AD126" i="39"/>
  <c r="P17" i="3"/>
  <c r="AX37" i="43"/>
  <c r="AX53" i="43"/>
  <c r="AX31" i="43"/>
  <c r="AX92" i="43"/>
  <c r="AX28" i="43"/>
  <c r="AX58" i="43"/>
  <c r="AX13" i="43"/>
  <c r="AZ101" i="43"/>
  <c r="AZ88" i="43"/>
  <c r="AZ41" i="43"/>
  <c r="AZ93" i="43"/>
  <c r="AZ47" i="43"/>
  <c r="AX91" i="43"/>
  <c r="AX9" i="43"/>
  <c r="AX64" i="43"/>
  <c r="AZ61" i="43"/>
  <c r="AZ75" i="43"/>
  <c r="AX35" i="43"/>
  <c r="AX24" i="43"/>
  <c r="AO40" i="43"/>
  <c r="AV40" i="43" s="1" a="1"/>
  <c r="AV40" i="43" s="1"/>
  <c r="AX40" i="43" s="1"/>
  <c r="AS104" i="43"/>
  <c r="AX66" i="43"/>
  <c r="AZ63" i="43"/>
  <c r="AQ104" i="43"/>
  <c r="AX72" i="43"/>
  <c r="AZ72" i="43"/>
  <c r="AX33" i="43"/>
  <c r="AX50" i="43"/>
  <c r="AX21" i="43"/>
  <c r="AZ51" i="43"/>
  <c r="AX22" i="43"/>
  <c r="AX17" i="43"/>
  <c r="AX62" i="43"/>
  <c r="AX96" i="43"/>
  <c r="AX16" i="43"/>
  <c r="AX80" i="43"/>
  <c r="AX15" i="43"/>
  <c r="AX5" i="43"/>
  <c r="AZ56" i="43"/>
  <c r="AZ11" i="43"/>
  <c r="AX11" i="43"/>
  <c r="AX49" i="43"/>
  <c r="AZ27" i="43"/>
  <c r="AX27" i="43"/>
  <c r="AZ10" i="43"/>
  <c r="AX10" i="43"/>
  <c r="AX39" i="43"/>
  <c r="AZ18" i="43"/>
  <c r="AX18" i="43"/>
  <c r="AZ20" i="43"/>
  <c r="AX20" i="43"/>
  <c r="AZ19" i="43"/>
  <c r="AX19" i="43"/>
  <c r="E7" i="45"/>
  <c r="F6" i="45"/>
  <c r="M5" i="45"/>
  <c r="G5" i="45" s="1"/>
  <c r="L6" i="45"/>
  <c r="D105" i="44"/>
  <c r="E4" i="44"/>
  <c r="L5" i="44"/>
  <c r="M4" i="44"/>
  <c r="AC82" i="43"/>
  <c r="AC81" i="43"/>
  <c r="AC76" i="43"/>
  <c r="AC73" i="43"/>
  <c r="AC62" i="43"/>
  <c r="AC58" i="43"/>
  <c r="AC57" i="43"/>
  <c r="AC42" i="43"/>
  <c r="AC41" i="43"/>
  <c r="AC68" i="43"/>
  <c r="AC56" i="43"/>
  <c r="AC55" i="43"/>
  <c r="AC40" i="43"/>
  <c r="AC39" i="43"/>
  <c r="AC27" i="43"/>
  <c r="AC25" i="43"/>
  <c r="AC23" i="43"/>
  <c r="AC21" i="43"/>
  <c r="AC19" i="43"/>
  <c r="AC17" i="43"/>
  <c r="AC15" i="43"/>
  <c r="AC13" i="43"/>
  <c r="AC11" i="43"/>
  <c r="AC9" i="43"/>
  <c r="AC7" i="43"/>
  <c r="AC5" i="43"/>
  <c r="AC54" i="43"/>
  <c r="AC53" i="43"/>
  <c r="AC38" i="43"/>
  <c r="AC37" i="43"/>
  <c r="AC35" i="43"/>
  <c r="AC33" i="43"/>
  <c r="AC31" i="43"/>
  <c r="AC29" i="43"/>
  <c r="AC66" i="43"/>
  <c r="AC65" i="43"/>
  <c r="AC64" i="43"/>
  <c r="AC52" i="43"/>
  <c r="AC74" i="43"/>
  <c r="AC50" i="43"/>
  <c r="AC49" i="43"/>
  <c r="AC48" i="43"/>
  <c r="AC47" i="43"/>
  <c r="AC28" i="43"/>
  <c r="AC26" i="43"/>
  <c r="AC24" i="43"/>
  <c r="AC22" i="43"/>
  <c r="AC20" i="43"/>
  <c r="AC18" i="43"/>
  <c r="AC16" i="43"/>
  <c r="AC14" i="43"/>
  <c r="AC12" i="43"/>
  <c r="AC10" i="43"/>
  <c r="AC8" i="43"/>
  <c r="AC6" i="43"/>
  <c r="AC4" i="43"/>
  <c r="AC71" i="43"/>
  <c r="AC46" i="43"/>
  <c r="AC60" i="43"/>
  <c r="AC44" i="43"/>
  <c r="AC80" i="43"/>
  <c r="AC97" i="43"/>
  <c r="AC103" i="43"/>
  <c r="AC98" i="43"/>
  <c r="AC84" i="43"/>
  <c r="AC72" i="43"/>
  <c r="AC69" i="43"/>
  <c r="AC96" i="43"/>
  <c r="AC88" i="43"/>
  <c r="AC51" i="43"/>
  <c r="AC32" i="43"/>
  <c r="AC36" i="43"/>
  <c r="AC89" i="43"/>
  <c r="AC95" i="43"/>
  <c r="AC90" i="43"/>
  <c r="AC78" i="43"/>
  <c r="AC101" i="43"/>
  <c r="AC67" i="43"/>
  <c r="AC102" i="43"/>
  <c r="AC85" i="43"/>
  <c r="AC86" i="43"/>
  <c r="AC100" i="43"/>
  <c r="AC77" i="43"/>
  <c r="AC45" i="43"/>
  <c r="AC63" i="43"/>
  <c r="AC93" i="43"/>
  <c r="AC99" i="43"/>
  <c r="AC94" i="43"/>
  <c r="AC30" i="43"/>
  <c r="AC34" i="43"/>
  <c r="AC3" i="43"/>
  <c r="AC61" i="43"/>
  <c r="AC70" i="43"/>
  <c r="AC79" i="43"/>
  <c r="AC92" i="43"/>
  <c r="AC43" i="43"/>
  <c r="AC59" i="43"/>
  <c r="AC75" i="43"/>
  <c r="AF126" i="43"/>
  <c r="AC91" i="43"/>
  <c r="AC83" i="43"/>
  <c r="AC87" i="43"/>
  <c r="AZ3" i="43"/>
  <c r="AX3" i="43"/>
  <c r="AX104" i="42"/>
  <c r="AZ44" i="42"/>
  <c r="AZ105" i="42" s="1"/>
  <c r="AZ126" i="42" s="1"/>
  <c r="AX44" i="42"/>
  <c r="AV104" i="42"/>
  <c r="AX104" i="41"/>
  <c r="AZ3" i="41"/>
  <c r="AZ105" i="41" s="1"/>
  <c r="AZ126" i="41" s="1"/>
  <c r="AX3" i="41"/>
  <c r="AO105" i="40"/>
  <c r="AO126" i="40" s="1"/>
  <c r="AV3" i="40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C4" i="37"/>
  <c r="C6" i="37"/>
  <c r="C8" i="37"/>
  <c r="C5" i="37"/>
  <c r="C14" i="37"/>
  <c r="C7" i="37"/>
  <c r="C9" i="37"/>
  <c r="C13" i="37"/>
  <c r="C12" i="37"/>
  <c r="C11" i="37"/>
  <c r="C18" i="37"/>
  <c r="C19" i="37"/>
  <c r="C10" i="37"/>
  <c r="C20" i="37"/>
  <c r="C17" i="37"/>
  <c r="C53" i="37"/>
  <c r="C54" i="37"/>
  <c r="C74" i="37"/>
  <c r="C43" i="37"/>
  <c r="C55" i="37"/>
  <c r="C56" i="37"/>
  <c r="C27" i="37"/>
  <c r="C104" i="37"/>
  <c r="C99" i="37"/>
  <c r="C16" i="37"/>
  <c r="C44" i="37"/>
  <c r="C72" i="37"/>
  <c r="C81" i="37"/>
  <c r="C52" i="37"/>
  <c r="C96" i="37"/>
  <c r="C33" i="37"/>
  <c r="C57" i="37"/>
  <c r="C58" i="37"/>
  <c r="C30" i="37"/>
  <c r="C88" i="37"/>
  <c r="C97" i="37"/>
  <c r="C91" i="37"/>
  <c r="C45" i="37"/>
  <c r="C37" i="37"/>
  <c r="C102" i="37"/>
  <c r="C25" i="37"/>
  <c r="C24" i="37"/>
  <c r="C59" i="37"/>
  <c r="C23" i="37"/>
  <c r="C22" i="37"/>
  <c r="C21" i="37"/>
  <c r="C36" i="37"/>
  <c r="C94" i="37"/>
  <c r="C90" i="37"/>
  <c r="C40" i="37"/>
  <c r="C28" i="37"/>
  <c r="C77" i="37"/>
  <c r="C51" i="37"/>
  <c r="C60" i="37"/>
  <c r="C101" i="37"/>
  <c r="C61" i="37"/>
  <c r="C78" i="37"/>
  <c r="C84" i="37"/>
  <c r="C62" i="37"/>
  <c r="C63" i="37"/>
  <c r="C64" i="37"/>
  <c r="C76" i="37"/>
  <c r="C65" i="37"/>
  <c r="C31" i="37"/>
  <c r="C66" i="37"/>
  <c r="C82" i="37"/>
  <c r="C41" i="37"/>
  <c r="C93" i="37"/>
  <c r="C83" i="37"/>
  <c r="C46" i="37"/>
  <c r="C48" i="37"/>
  <c r="C73" i="37"/>
  <c r="C89" i="37"/>
  <c r="C80" i="37"/>
  <c r="C34" i="37"/>
  <c r="C50" i="37"/>
  <c r="C100" i="37"/>
  <c r="C103" i="37"/>
  <c r="C42" i="37"/>
  <c r="C35" i="37"/>
  <c r="C79" i="37"/>
  <c r="C95" i="37"/>
  <c r="C32" i="37"/>
  <c r="C98" i="37"/>
  <c r="C29" i="37"/>
  <c r="C26" i="37"/>
  <c r="C67" i="37"/>
  <c r="C92" i="37"/>
  <c r="C85" i="37"/>
  <c r="C75" i="37"/>
  <c r="C49" i="37"/>
  <c r="C39" i="37"/>
  <c r="C68" i="37"/>
  <c r="C69" i="37"/>
  <c r="C47" i="37"/>
  <c r="C87" i="37"/>
  <c r="C70" i="37"/>
  <c r="C38" i="37"/>
  <c r="C71" i="37"/>
  <c r="C86" i="37"/>
  <c r="C15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6" i="38"/>
  <c r="AO125" i="38"/>
  <c r="AO126" i="35"/>
  <c r="AO125" i="35"/>
  <c r="AO128" i="35"/>
  <c r="N31" i="3"/>
  <c r="L31" i="3"/>
  <c r="AC16" i="3"/>
  <c r="AB16" i="3"/>
  <c r="F16" i="3"/>
  <c r="AG126" i="38"/>
  <c r="AG125" i="38"/>
  <c r="Q16" i="3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AW104" i="43" l="1"/>
  <c r="AC105" i="43"/>
  <c r="AC126" i="43" s="1"/>
  <c r="F17" i="3"/>
  <c r="AB17" i="3"/>
  <c r="AC17" i="3"/>
  <c r="AV104" i="43"/>
  <c r="AO105" i="43"/>
  <c r="AO126" i="43" s="1"/>
  <c r="AZ40" i="43"/>
  <c r="AZ105" i="43" s="1"/>
  <c r="AZ126" i="43" s="1"/>
  <c r="AX104" i="43"/>
  <c r="M6" i="45"/>
  <c r="G6" i="45" s="1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F8" i="45" l="1"/>
  <c r="E9" i="45"/>
  <c r="M7" i="45"/>
  <c r="G7" i="45" s="1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M8" i="45" l="1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F10" i="45" l="1"/>
  <c r="E11" i="45"/>
  <c r="L10" i="45"/>
  <c r="M9" i="45"/>
  <c r="G9" i="45" s="1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L11" i="45" l="1"/>
  <c r="M10" i="45"/>
  <c r="G10" i="45" s="1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F12" i="45" l="1"/>
  <c r="E13" i="45"/>
  <c r="L12" i="45"/>
  <c r="M11" i="45"/>
  <c r="G11" i="45" s="1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F13" i="45" l="1"/>
  <c r="E14" i="45"/>
  <c r="M12" i="45"/>
  <c r="G12" i="45" s="1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M13" i="45" l="1"/>
  <c r="G13" i="45" s="1"/>
  <c r="L14" i="45"/>
  <c r="E15" i="45"/>
  <c r="F14" i="45"/>
  <c r="F11" i="44"/>
  <c r="E12" i="44"/>
  <c r="L13" i="44"/>
  <c r="M12" i="44"/>
  <c r="H126" i="31"/>
  <c r="G126" i="31"/>
  <c r="AG123" i="38"/>
  <c r="AO123" i="38" s="1"/>
  <c r="AG119" i="30"/>
  <c r="AG121" i="30"/>
  <c r="AA21" i="3"/>
  <c r="V21" i="3"/>
  <c r="T21" i="3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100" i="38" s="1"/>
  <c r="AM99" i="35"/>
  <c r="AM98" i="35"/>
  <c r="AM97" i="35"/>
  <c r="AM96" i="35"/>
  <c r="AM95" i="35"/>
  <c r="AM94" i="35"/>
  <c r="AM93" i="35"/>
  <c r="AM92" i="35"/>
  <c r="AM92" i="38" s="1"/>
  <c r="AM91" i="35"/>
  <c r="AM90" i="35"/>
  <c r="AM89" i="35"/>
  <c r="AM88" i="35"/>
  <c r="AM87" i="35"/>
  <c r="AM86" i="35"/>
  <c r="AM85" i="35"/>
  <c r="AM84" i="35"/>
  <c r="AM84" i="38" s="1"/>
  <c r="AM83" i="35"/>
  <c r="AM82" i="35"/>
  <c r="AM81" i="35"/>
  <c r="AM80" i="35"/>
  <c r="AM79" i="35"/>
  <c r="AM78" i="35"/>
  <c r="AM77" i="35"/>
  <c r="AM76" i="35"/>
  <c r="AM76" i="38" s="1"/>
  <c r="AM75" i="35"/>
  <c r="AM74" i="35"/>
  <c r="AM73" i="35"/>
  <c r="AM72" i="35"/>
  <c r="AM71" i="35"/>
  <c r="AM70" i="35"/>
  <c r="AM69" i="35"/>
  <c r="AM68" i="35"/>
  <c r="AM68" i="38" s="1"/>
  <c r="AM67" i="35"/>
  <c r="AM66" i="35"/>
  <c r="AM65" i="35"/>
  <c r="AM64" i="35"/>
  <c r="AM63" i="35"/>
  <c r="AM62" i="35"/>
  <c r="AM61" i="35"/>
  <c r="AM60" i="35"/>
  <c r="AM60" i="38" s="1"/>
  <c r="AM59" i="35"/>
  <c r="AM58" i="35"/>
  <c r="AM57" i="35"/>
  <c r="AM56" i="35"/>
  <c r="AM55" i="35"/>
  <c r="AM54" i="35"/>
  <c r="AM53" i="35"/>
  <c r="AM52" i="35"/>
  <c r="AM52" i="38" s="1"/>
  <c r="AM51" i="35"/>
  <c r="AM50" i="35"/>
  <c r="AM49" i="35"/>
  <c r="AM48" i="35"/>
  <c r="AM47" i="35"/>
  <c r="AM46" i="35"/>
  <c r="AM45" i="35"/>
  <c r="AM44" i="35"/>
  <c r="AM44" i="38" s="1"/>
  <c r="AM43" i="35"/>
  <c r="AM42" i="35"/>
  <c r="AM41" i="35"/>
  <c r="AM40" i="35"/>
  <c r="AM39" i="35"/>
  <c r="AM38" i="35"/>
  <c r="AM37" i="35"/>
  <c r="AM36" i="35"/>
  <c r="AM36" i="38" s="1"/>
  <c r="AM35" i="35"/>
  <c r="AM34" i="35"/>
  <c r="AM33" i="35"/>
  <c r="AM32" i="35"/>
  <c r="AM31" i="35"/>
  <c r="AM30" i="35"/>
  <c r="AM29" i="35"/>
  <c r="AM28" i="35"/>
  <c r="AM28" i="38" s="1"/>
  <c r="AM27" i="35"/>
  <c r="AM26" i="35"/>
  <c r="AM25" i="35"/>
  <c r="AM24" i="35"/>
  <c r="AM23" i="35"/>
  <c r="AM22" i="35"/>
  <c r="AM21" i="35"/>
  <c r="AM20" i="35"/>
  <c r="AM20" i="38" s="1"/>
  <c r="AM19" i="35"/>
  <c r="AM18" i="35"/>
  <c r="AM17" i="35"/>
  <c r="AM16" i="35"/>
  <c r="AM15" i="35"/>
  <c r="AM14" i="35"/>
  <c r="AM13" i="35"/>
  <c r="AM12" i="35"/>
  <c r="AM12" i="38" s="1"/>
  <c r="AM11" i="35"/>
  <c r="AM10" i="35"/>
  <c r="AM9" i="35"/>
  <c r="AM8" i="35"/>
  <c r="AM7" i="35"/>
  <c r="AM6" i="35"/>
  <c r="AM5" i="35"/>
  <c r="AM4" i="35"/>
  <c r="AM4" i="38" s="1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100" i="38" s="1"/>
  <c r="AI99" i="35"/>
  <c r="AI98" i="35"/>
  <c r="AI97" i="35"/>
  <c r="AI96" i="35"/>
  <c r="AI95" i="35"/>
  <c r="AI94" i="35"/>
  <c r="AI93" i="35"/>
  <c r="AI92" i="35"/>
  <c r="AI92" i="38" s="1"/>
  <c r="AI91" i="35"/>
  <c r="AI90" i="35"/>
  <c r="AI89" i="35"/>
  <c r="AI88" i="35"/>
  <c r="AI87" i="35"/>
  <c r="AI86" i="35"/>
  <c r="AI85" i="35"/>
  <c r="AI84" i="35"/>
  <c r="AI84" i="38" s="1"/>
  <c r="AI83" i="35"/>
  <c r="AI82" i="35"/>
  <c r="AI81" i="35"/>
  <c r="AI80" i="35"/>
  <c r="AI79" i="35"/>
  <c r="AI78" i="35"/>
  <c r="AI77" i="35"/>
  <c r="AI76" i="35"/>
  <c r="AI76" i="38" s="1"/>
  <c r="AI75" i="35"/>
  <c r="AI74" i="35"/>
  <c r="AI73" i="35"/>
  <c r="AI72" i="35"/>
  <c r="AI71" i="35"/>
  <c r="AI70" i="35"/>
  <c r="AI69" i="35"/>
  <c r="AI68" i="35"/>
  <c r="AI68" i="38" s="1"/>
  <c r="AI67" i="35"/>
  <c r="AI66" i="35"/>
  <c r="AI65" i="35"/>
  <c r="AI64" i="35"/>
  <c r="AI63" i="35"/>
  <c r="AI62" i="35"/>
  <c r="AI61" i="35"/>
  <c r="AI60" i="35"/>
  <c r="AI60" i="38" s="1"/>
  <c r="AI59" i="35"/>
  <c r="AI58" i="35"/>
  <c r="AI57" i="35"/>
  <c r="AI56" i="35"/>
  <c r="AI55" i="35"/>
  <c r="AI54" i="35"/>
  <c r="AI53" i="35"/>
  <c r="AI52" i="35"/>
  <c r="AI52" i="38" s="1"/>
  <c r="AI51" i="35"/>
  <c r="AI50" i="35"/>
  <c r="AI50" i="38" s="1"/>
  <c r="AI49" i="35"/>
  <c r="AI48" i="35"/>
  <c r="AI47" i="35"/>
  <c r="AI46" i="35"/>
  <c r="AI45" i="35"/>
  <c r="AI44" i="35"/>
  <c r="AI44" i="38" s="1"/>
  <c r="AI43" i="35"/>
  <c r="AI42" i="35"/>
  <c r="AI41" i="35"/>
  <c r="AI40" i="35"/>
  <c r="AI39" i="35"/>
  <c r="AI38" i="35"/>
  <c r="AI37" i="35"/>
  <c r="AI36" i="35"/>
  <c r="AI36" i="38" s="1"/>
  <c r="AI35" i="35"/>
  <c r="AI34" i="35"/>
  <c r="AI33" i="35"/>
  <c r="AI32" i="35"/>
  <c r="AI31" i="35"/>
  <c r="AI30" i="35"/>
  <c r="AI29" i="35"/>
  <c r="AI28" i="35"/>
  <c r="AI28" i="38" s="1"/>
  <c r="AI27" i="35"/>
  <c r="AI26" i="35"/>
  <c r="AI26" i="38" s="1"/>
  <c r="AI25" i="35"/>
  <c r="AI24" i="35"/>
  <c r="AI23" i="35"/>
  <c r="AI22" i="35"/>
  <c r="AI21" i="35"/>
  <c r="AI20" i="35"/>
  <c r="AI20" i="38" s="1"/>
  <c r="AI19" i="35"/>
  <c r="AI18" i="35"/>
  <c r="AI17" i="35"/>
  <c r="AI16" i="35"/>
  <c r="AI15" i="35"/>
  <c r="AI14" i="35"/>
  <c r="AI13" i="35"/>
  <c r="AI12" i="35"/>
  <c r="AI12" i="38" s="1"/>
  <c r="AI11" i="35"/>
  <c r="AI10" i="35"/>
  <c r="AI10" i="38" s="1"/>
  <c r="AI9" i="35"/>
  <c r="AI8" i="35"/>
  <c r="AI7" i="35"/>
  <c r="AI6" i="35"/>
  <c r="AI5" i="35"/>
  <c r="AI4" i="35"/>
  <c r="AI4" i="38" s="1"/>
  <c r="AI3" i="35"/>
  <c r="AH103" i="35"/>
  <c r="AH102" i="35"/>
  <c r="AH101" i="35"/>
  <c r="AH100" i="35"/>
  <c r="AH100" i="38" s="1"/>
  <c r="AH99" i="35"/>
  <c r="AH98" i="35"/>
  <c r="AH97" i="35"/>
  <c r="AH96" i="35"/>
  <c r="AH95" i="35"/>
  <c r="AH94" i="35"/>
  <c r="AH93" i="35"/>
  <c r="AH92" i="35"/>
  <c r="AH92" i="38" s="1"/>
  <c r="AH91" i="35"/>
  <c r="AH90" i="35"/>
  <c r="AH89" i="35"/>
  <c r="AH88" i="35"/>
  <c r="AH87" i="35"/>
  <c r="AH86" i="35"/>
  <c r="AH85" i="35"/>
  <c r="AH84" i="35"/>
  <c r="AH84" i="38" s="1"/>
  <c r="AH83" i="35"/>
  <c r="AH82" i="35"/>
  <c r="AH81" i="35"/>
  <c r="AH81" i="38" s="1"/>
  <c r="AH80" i="35"/>
  <c r="AH79" i="35"/>
  <c r="AH78" i="35"/>
  <c r="AH77" i="35"/>
  <c r="AH76" i="35"/>
  <c r="AH76" i="38" s="1"/>
  <c r="AH75" i="35"/>
  <c r="AH74" i="35"/>
  <c r="AH73" i="35"/>
  <c r="AH72" i="35"/>
  <c r="AH71" i="35"/>
  <c r="AH70" i="35"/>
  <c r="AH69" i="35"/>
  <c r="AH68" i="35"/>
  <c r="AH68" i="38" s="1"/>
  <c r="AH67" i="35"/>
  <c r="AH66" i="35"/>
  <c r="AH65" i="35"/>
  <c r="AH64" i="35"/>
  <c r="AH63" i="35"/>
  <c r="AH62" i="35"/>
  <c r="AH61" i="35"/>
  <c r="AH60" i="35"/>
  <c r="AH60" i="38" s="1"/>
  <c r="AH59" i="35"/>
  <c r="AH58" i="35"/>
  <c r="AH57" i="35"/>
  <c r="AH56" i="35"/>
  <c r="AH55" i="35"/>
  <c r="AH54" i="35"/>
  <c r="AH53" i="35"/>
  <c r="AH52" i="35"/>
  <c r="AH52" i="38" s="1"/>
  <c r="AH51" i="35"/>
  <c r="AH50" i="35"/>
  <c r="AH49" i="35"/>
  <c r="AH49" i="38" s="1"/>
  <c r="AH48" i="35"/>
  <c r="AH47" i="35"/>
  <c r="AH46" i="35"/>
  <c r="AH45" i="35"/>
  <c r="AH44" i="35"/>
  <c r="AH44" i="38" s="1"/>
  <c r="AH43" i="35"/>
  <c r="AH42" i="35"/>
  <c r="AH41" i="35"/>
  <c r="AH40" i="35"/>
  <c r="AH39" i="35"/>
  <c r="AH38" i="35"/>
  <c r="AH37" i="35"/>
  <c r="AH36" i="35"/>
  <c r="AH36" i="38" s="1"/>
  <c r="AH35" i="35"/>
  <c r="AH34" i="35"/>
  <c r="AH33" i="35"/>
  <c r="AH32" i="35"/>
  <c r="AH31" i="35"/>
  <c r="AH30" i="35"/>
  <c r="AH29" i="35"/>
  <c r="AH28" i="35"/>
  <c r="AH28" i="38" s="1"/>
  <c r="AH27" i="35"/>
  <c r="AH26" i="35"/>
  <c r="AH25" i="35"/>
  <c r="AH24" i="35"/>
  <c r="AH23" i="35"/>
  <c r="AH22" i="35"/>
  <c r="AH21" i="35"/>
  <c r="AH20" i="35"/>
  <c r="AH20" i="38" s="1"/>
  <c r="AH19" i="35"/>
  <c r="AH18" i="35"/>
  <c r="AH17" i="35"/>
  <c r="AH17" i="38" s="1"/>
  <c r="AH16" i="35"/>
  <c r="AH15" i="35"/>
  <c r="AH14" i="35"/>
  <c r="AH13" i="35"/>
  <c r="AH12" i="35"/>
  <c r="AH12" i="38" s="1"/>
  <c r="AH11" i="35"/>
  <c r="AH10" i="35"/>
  <c r="AH9" i="35"/>
  <c r="AH9" i="38" s="1"/>
  <c r="AH8" i="35"/>
  <c r="AH7" i="35"/>
  <c r="AH6" i="35"/>
  <c r="AH5" i="35"/>
  <c r="AH4" i="35"/>
  <c r="AH4" i="38" s="1"/>
  <c r="AH3" i="35"/>
  <c r="AG103" i="35"/>
  <c r="AG102" i="35"/>
  <c r="AG101" i="35"/>
  <c r="AG100" i="35"/>
  <c r="AG100" i="38" s="1"/>
  <c r="AG99" i="35"/>
  <c r="AG98" i="35"/>
  <c r="AG97" i="35"/>
  <c r="AG96" i="35"/>
  <c r="AG95" i="35"/>
  <c r="AG94" i="35"/>
  <c r="AG93" i="35"/>
  <c r="AG92" i="35"/>
  <c r="AG92" i="38" s="1"/>
  <c r="AG91" i="35"/>
  <c r="AG90" i="35"/>
  <c r="AG89" i="35"/>
  <c r="AG89" i="38" s="1"/>
  <c r="AG88" i="35"/>
  <c r="AG87" i="35"/>
  <c r="AG86" i="35"/>
  <c r="AG85" i="35"/>
  <c r="AG84" i="35"/>
  <c r="AG84" i="38" s="1"/>
  <c r="AG83" i="35"/>
  <c r="AG82" i="35"/>
  <c r="AG81" i="35"/>
  <c r="AG81" i="38" s="1"/>
  <c r="AG80" i="35"/>
  <c r="AG79" i="35"/>
  <c r="AG78" i="35"/>
  <c r="AG77" i="35"/>
  <c r="AG76" i="35"/>
  <c r="AG76" i="38" s="1"/>
  <c r="AG75" i="35"/>
  <c r="AG74" i="35"/>
  <c r="AG73" i="35"/>
  <c r="AG73" i="38" s="1"/>
  <c r="AG72" i="35"/>
  <c r="AG71" i="35"/>
  <c r="AG70" i="35"/>
  <c r="AG69" i="35"/>
  <c r="AG68" i="35"/>
  <c r="AG68" i="38" s="1"/>
  <c r="AG67" i="35"/>
  <c r="AG66" i="35"/>
  <c r="AG65" i="35"/>
  <c r="AG65" i="38" s="1"/>
  <c r="AG64" i="35"/>
  <c r="AG63" i="35"/>
  <c r="AG62" i="35"/>
  <c r="AG61" i="35"/>
  <c r="AG60" i="35"/>
  <c r="AG60" i="38" s="1"/>
  <c r="AG59" i="35"/>
  <c r="AG58" i="35"/>
  <c r="AG57" i="35"/>
  <c r="AG57" i="38" s="1"/>
  <c r="AG56" i="35"/>
  <c r="AG55" i="35"/>
  <c r="AG54" i="35"/>
  <c r="AG53" i="35"/>
  <c r="AG52" i="35"/>
  <c r="AG52" i="38" s="1"/>
  <c r="AG51" i="35"/>
  <c r="AG50" i="35"/>
  <c r="AG49" i="35"/>
  <c r="AG49" i="38" s="1"/>
  <c r="AG48" i="35"/>
  <c r="AG47" i="35"/>
  <c r="AG46" i="35"/>
  <c r="AG45" i="35"/>
  <c r="AG44" i="35"/>
  <c r="AG44" i="38" s="1"/>
  <c r="AG43" i="35"/>
  <c r="AG42" i="35"/>
  <c r="AG41" i="35"/>
  <c r="AG41" i="38" s="1"/>
  <c r="AG40" i="35"/>
  <c r="AG39" i="35"/>
  <c r="AG38" i="35"/>
  <c r="AG37" i="35"/>
  <c r="AG36" i="35"/>
  <c r="AG36" i="38" s="1"/>
  <c r="AG35" i="35"/>
  <c r="AG34" i="35"/>
  <c r="AG33" i="35"/>
  <c r="AG33" i="38" s="1"/>
  <c r="AG32" i="35"/>
  <c r="AG31" i="35"/>
  <c r="AG30" i="35"/>
  <c r="AG29" i="35"/>
  <c r="AG28" i="35"/>
  <c r="AG28" i="38" s="1"/>
  <c r="AG27" i="35"/>
  <c r="AG26" i="35"/>
  <c r="AG25" i="35"/>
  <c r="AG25" i="38" s="1"/>
  <c r="AG24" i="35"/>
  <c r="AG23" i="35"/>
  <c r="AG22" i="35"/>
  <c r="AG21" i="35"/>
  <c r="AG20" i="35"/>
  <c r="AG20" i="38" s="1"/>
  <c r="AG19" i="35"/>
  <c r="AG18" i="35"/>
  <c r="AG17" i="35"/>
  <c r="AG17" i="38" s="1"/>
  <c r="AG16" i="35"/>
  <c r="AG15" i="35"/>
  <c r="AG14" i="35"/>
  <c r="AG13" i="35"/>
  <c r="AG12" i="35"/>
  <c r="AG12" i="38" s="1"/>
  <c r="AG11" i="35"/>
  <c r="AG10" i="35"/>
  <c r="AG9" i="35"/>
  <c r="AG9" i="38" s="1"/>
  <c r="AG8" i="35"/>
  <c r="AG7" i="35"/>
  <c r="AG6" i="35"/>
  <c r="AG5" i="35"/>
  <c r="AG4" i="35"/>
  <c r="AG4" i="38" s="1"/>
  <c r="AG3" i="35"/>
  <c r="AE103" i="35"/>
  <c r="AE102" i="35"/>
  <c r="AE102" i="38" s="1"/>
  <c r="AE101" i="35"/>
  <c r="AE100" i="35"/>
  <c r="AE100" i="38" s="1"/>
  <c r="AE99" i="35"/>
  <c r="AE98" i="35"/>
  <c r="AE97" i="35"/>
  <c r="AE96" i="35"/>
  <c r="AE95" i="35"/>
  <c r="AE94" i="35"/>
  <c r="AE94" i="38" s="1"/>
  <c r="AE93" i="35"/>
  <c r="AE92" i="35"/>
  <c r="AE92" i="38" s="1"/>
  <c r="AE91" i="35"/>
  <c r="AE90" i="35"/>
  <c r="AE89" i="35"/>
  <c r="AE88" i="35"/>
  <c r="AE87" i="35"/>
  <c r="AE86" i="35"/>
  <c r="AE86" i="38" s="1"/>
  <c r="AE85" i="35"/>
  <c r="AE84" i="35"/>
  <c r="AE84" i="38" s="1"/>
  <c r="AE83" i="35"/>
  <c r="AE82" i="35"/>
  <c r="AE81" i="35"/>
  <c r="AE80" i="35"/>
  <c r="AE79" i="35"/>
  <c r="AE78" i="35"/>
  <c r="AE78" i="38" s="1"/>
  <c r="AE77" i="35"/>
  <c r="AE76" i="35"/>
  <c r="AE76" i="38" s="1"/>
  <c r="AE75" i="35"/>
  <c r="AE74" i="35"/>
  <c r="AE73" i="35"/>
  <c r="AE72" i="35"/>
  <c r="AE71" i="35"/>
  <c r="AE70" i="35"/>
  <c r="AE70" i="38" s="1"/>
  <c r="AE69" i="35"/>
  <c r="AE68" i="35"/>
  <c r="AE68" i="38" s="1"/>
  <c r="AE67" i="35"/>
  <c r="AE66" i="35"/>
  <c r="AE65" i="35"/>
  <c r="AE64" i="35"/>
  <c r="AE63" i="35"/>
  <c r="AE62" i="35"/>
  <c r="AE62" i="38" s="1"/>
  <c r="AE61" i="35"/>
  <c r="AE60" i="35"/>
  <c r="AE60" i="38" s="1"/>
  <c r="AE59" i="35"/>
  <c r="AE58" i="35"/>
  <c r="AE57" i="35"/>
  <c r="AE56" i="35"/>
  <c r="AE55" i="35"/>
  <c r="AE54" i="35"/>
  <c r="AE54" i="38" s="1"/>
  <c r="AE53" i="35"/>
  <c r="AE52" i="35"/>
  <c r="AE52" i="38" s="1"/>
  <c r="AE51" i="35"/>
  <c r="AE50" i="35"/>
  <c r="AE49" i="35"/>
  <c r="AE48" i="35"/>
  <c r="AE47" i="35"/>
  <c r="AE46" i="35"/>
  <c r="AE46" i="38" s="1"/>
  <c r="AE45" i="35"/>
  <c r="AE44" i="35"/>
  <c r="AE44" i="38" s="1"/>
  <c r="AE43" i="35"/>
  <c r="AE42" i="35"/>
  <c r="AE41" i="35"/>
  <c r="AE40" i="35"/>
  <c r="AE39" i="35"/>
  <c r="AE38" i="35"/>
  <c r="AE38" i="38" s="1"/>
  <c r="AE37" i="35"/>
  <c r="AE36" i="35"/>
  <c r="AE36" i="38" s="1"/>
  <c r="AE35" i="35"/>
  <c r="AE34" i="35"/>
  <c r="AE33" i="35"/>
  <c r="AE32" i="35"/>
  <c r="AE31" i="35"/>
  <c r="AE30" i="35"/>
  <c r="AE30" i="38" s="1"/>
  <c r="AE29" i="35"/>
  <c r="AE28" i="35"/>
  <c r="AE28" i="38" s="1"/>
  <c r="AE27" i="35"/>
  <c r="AE26" i="35"/>
  <c r="AE25" i="35"/>
  <c r="AE24" i="35"/>
  <c r="AE23" i="35"/>
  <c r="AE22" i="35"/>
  <c r="AE22" i="38" s="1"/>
  <c r="AE21" i="35"/>
  <c r="AE20" i="35"/>
  <c r="AE20" i="38" s="1"/>
  <c r="AE19" i="35"/>
  <c r="AE18" i="35"/>
  <c r="AE17" i="35"/>
  <c r="AE16" i="35"/>
  <c r="AE15" i="35"/>
  <c r="AE14" i="35"/>
  <c r="AE14" i="38" s="1"/>
  <c r="AE13" i="35"/>
  <c r="AE12" i="35"/>
  <c r="AE12" i="38" s="1"/>
  <c r="AE11" i="35"/>
  <c r="AE10" i="35"/>
  <c r="AE9" i="35"/>
  <c r="AE8" i="35"/>
  <c r="AE7" i="35"/>
  <c r="AE6" i="35"/>
  <c r="AE6" i="38" s="1"/>
  <c r="AE5" i="35"/>
  <c r="AE4" i="35"/>
  <c r="AE4" i="38" s="1"/>
  <c r="AE3" i="35"/>
  <c r="W103" i="35"/>
  <c r="W102" i="35"/>
  <c r="W101" i="35"/>
  <c r="W101" i="38" s="1"/>
  <c r="W100" i="35"/>
  <c r="W100" i="38" s="1"/>
  <c r="W99" i="35"/>
  <c r="W99" i="38" s="1"/>
  <c r="W98" i="35"/>
  <c r="W97" i="35"/>
  <c r="W96" i="35"/>
  <c r="W95" i="35"/>
  <c r="W94" i="35"/>
  <c r="W93" i="35"/>
  <c r="W93" i="38" s="1"/>
  <c r="W92" i="35"/>
  <c r="W92" i="38" s="1"/>
  <c r="W91" i="35"/>
  <c r="W91" i="38" s="1"/>
  <c r="W90" i="35"/>
  <c r="W89" i="35"/>
  <c r="W88" i="35"/>
  <c r="W87" i="35"/>
  <c r="W86" i="35"/>
  <c r="W85" i="35"/>
  <c r="W85" i="38" s="1"/>
  <c r="W84" i="35"/>
  <c r="W84" i="38" s="1"/>
  <c r="W83" i="35"/>
  <c r="W83" i="38" s="1"/>
  <c r="W82" i="35"/>
  <c r="W81" i="35"/>
  <c r="W80" i="35"/>
  <c r="W79" i="35"/>
  <c r="W78" i="35"/>
  <c r="W77" i="35"/>
  <c r="W77" i="38" s="1"/>
  <c r="W76" i="35"/>
  <c r="W76" i="38" s="1"/>
  <c r="W75" i="35"/>
  <c r="W75" i="38" s="1"/>
  <c r="W74" i="35"/>
  <c r="W73" i="35"/>
  <c r="W72" i="35"/>
  <c r="W71" i="35"/>
  <c r="W70" i="35"/>
  <c r="W69" i="35"/>
  <c r="W69" i="38" s="1"/>
  <c r="W68" i="35"/>
  <c r="W68" i="38" s="1"/>
  <c r="W67" i="35"/>
  <c r="W67" i="38" s="1"/>
  <c r="W66" i="35"/>
  <c r="W65" i="35"/>
  <c r="W64" i="35"/>
  <c r="W63" i="35"/>
  <c r="W62" i="35"/>
  <c r="W61" i="35"/>
  <c r="W61" i="38" s="1"/>
  <c r="W60" i="35"/>
  <c r="W60" i="38" s="1"/>
  <c r="W59" i="35"/>
  <c r="W59" i="38" s="1"/>
  <c r="W58" i="35"/>
  <c r="W57" i="35"/>
  <c r="W56" i="35"/>
  <c r="W55" i="35"/>
  <c r="W54" i="35"/>
  <c r="W53" i="35"/>
  <c r="W53" i="38" s="1"/>
  <c r="W52" i="35"/>
  <c r="W52" i="38" s="1"/>
  <c r="W51" i="35"/>
  <c r="W51" i="38" s="1"/>
  <c r="W50" i="35"/>
  <c r="W49" i="35"/>
  <c r="W48" i="35"/>
  <c r="W47" i="35"/>
  <c r="W46" i="35"/>
  <c r="W45" i="35"/>
  <c r="W45" i="38" s="1"/>
  <c r="W44" i="35"/>
  <c r="W44" i="38" s="1"/>
  <c r="W43" i="35"/>
  <c r="W43" i="38" s="1"/>
  <c r="W42" i="35"/>
  <c r="W41" i="35"/>
  <c r="W40" i="35"/>
  <c r="W39" i="35"/>
  <c r="W38" i="35"/>
  <c r="W38" i="38" s="1"/>
  <c r="W37" i="35"/>
  <c r="W37" i="38" s="1"/>
  <c r="W36" i="35"/>
  <c r="W36" i="38" s="1"/>
  <c r="W35" i="35"/>
  <c r="W35" i="38" s="1"/>
  <c r="W34" i="35"/>
  <c r="W33" i="35"/>
  <c r="W32" i="35"/>
  <c r="W31" i="35"/>
  <c r="W30" i="35"/>
  <c r="W30" i="38" s="1"/>
  <c r="W29" i="35"/>
  <c r="W29" i="38" s="1"/>
  <c r="W28" i="35"/>
  <c r="W28" i="38" s="1"/>
  <c r="W27" i="35"/>
  <c r="W27" i="38" s="1"/>
  <c r="W26" i="35"/>
  <c r="W25" i="35"/>
  <c r="W24" i="35"/>
  <c r="W23" i="35"/>
  <c r="W22" i="35"/>
  <c r="W22" i="38" s="1"/>
  <c r="W21" i="35"/>
  <c r="W21" i="38" s="1"/>
  <c r="W20" i="35"/>
  <c r="W20" i="38" s="1"/>
  <c r="W19" i="35"/>
  <c r="W19" i="38" s="1"/>
  <c r="W18" i="35"/>
  <c r="W17" i="35"/>
  <c r="W16" i="35"/>
  <c r="W15" i="35"/>
  <c r="W14" i="35"/>
  <c r="W14" i="38" s="1"/>
  <c r="W13" i="35"/>
  <c r="W13" i="38" s="1"/>
  <c r="W12" i="35"/>
  <c r="W12" i="38" s="1"/>
  <c r="W11" i="35"/>
  <c r="W11" i="38" s="1"/>
  <c r="W10" i="35"/>
  <c r="W9" i="35"/>
  <c r="W8" i="35"/>
  <c r="W7" i="35"/>
  <c r="W6" i="35"/>
  <c r="W6" i="38" s="1"/>
  <c r="W5" i="35"/>
  <c r="W5" i="38" s="1"/>
  <c r="W4" i="35"/>
  <c r="W4" i="38" s="1"/>
  <c r="W3" i="35"/>
  <c r="W105" i="35" s="1"/>
  <c r="V103" i="35"/>
  <c r="V102" i="35"/>
  <c r="V101" i="35"/>
  <c r="V100" i="35"/>
  <c r="V100" i="38" s="1"/>
  <c r="V99" i="35"/>
  <c r="V98" i="35"/>
  <c r="V97" i="35"/>
  <c r="V96" i="35"/>
  <c r="V96" i="38" s="1"/>
  <c r="V95" i="35"/>
  <c r="V94" i="35"/>
  <c r="V93" i="35"/>
  <c r="V92" i="35"/>
  <c r="V92" i="38" s="1"/>
  <c r="V91" i="35"/>
  <c r="V90" i="35"/>
  <c r="V89" i="35"/>
  <c r="V88" i="35"/>
  <c r="V88" i="38" s="1"/>
  <c r="V87" i="35"/>
  <c r="V86" i="35"/>
  <c r="V85" i="35"/>
  <c r="V84" i="35"/>
  <c r="V84" i="38" s="1"/>
  <c r="V83" i="35"/>
  <c r="V82" i="35"/>
  <c r="V81" i="35"/>
  <c r="V80" i="35"/>
  <c r="V80" i="38" s="1"/>
  <c r="V79" i="35"/>
  <c r="V78" i="35"/>
  <c r="V77" i="35"/>
  <c r="V76" i="35"/>
  <c r="V76" i="38" s="1"/>
  <c r="V75" i="35"/>
  <c r="V74" i="35"/>
  <c r="V73" i="35"/>
  <c r="V72" i="35"/>
  <c r="V72" i="38" s="1"/>
  <c r="V71" i="35"/>
  <c r="V70" i="35"/>
  <c r="V69" i="35"/>
  <c r="V68" i="35"/>
  <c r="V68" i="38" s="1"/>
  <c r="V67" i="35"/>
  <c r="V66" i="35"/>
  <c r="V65" i="35"/>
  <c r="V64" i="35"/>
  <c r="V64" i="38" s="1"/>
  <c r="V63" i="35"/>
  <c r="V62" i="35"/>
  <c r="V61" i="35"/>
  <c r="V60" i="35"/>
  <c r="V60" i="38" s="1"/>
  <c r="V59" i="35"/>
  <c r="V58" i="35"/>
  <c r="V57" i="35"/>
  <c r="V56" i="35"/>
  <c r="V56" i="38" s="1"/>
  <c r="V55" i="35"/>
  <c r="V54" i="35"/>
  <c r="V53" i="35"/>
  <c r="V52" i="35"/>
  <c r="V52" i="38" s="1"/>
  <c r="V51" i="35"/>
  <c r="V50" i="35"/>
  <c r="V49" i="35"/>
  <c r="V48" i="35"/>
  <c r="V48" i="38" s="1"/>
  <c r="V47" i="35"/>
  <c r="V46" i="35"/>
  <c r="V45" i="35"/>
  <c r="V44" i="35"/>
  <c r="V44" i="38" s="1"/>
  <c r="V43" i="35"/>
  <c r="V42" i="35"/>
  <c r="V41" i="35"/>
  <c r="V40" i="35"/>
  <c r="V40" i="38" s="1"/>
  <c r="V39" i="35"/>
  <c r="V38" i="35"/>
  <c r="V37" i="35"/>
  <c r="V36" i="35"/>
  <c r="V36" i="38" s="1"/>
  <c r="V35" i="35"/>
  <c r="V34" i="35"/>
  <c r="V33" i="35"/>
  <c r="V32" i="35"/>
  <c r="V32" i="38" s="1"/>
  <c r="V31" i="35"/>
  <c r="V30" i="35"/>
  <c r="V29" i="35"/>
  <c r="V28" i="35"/>
  <c r="V28" i="38" s="1"/>
  <c r="V27" i="35"/>
  <c r="V26" i="35"/>
  <c r="V25" i="35"/>
  <c r="V24" i="35"/>
  <c r="V24" i="38" s="1"/>
  <c r="V23" i="35"/>
  <c r="V22" i="35"/>
  <c r="V21" i="35"/>
  <c r="V20" i="35"/>
  <c r="V20" i="38" s="1"/>
  <c r="V19" i="35"/>
  <c r="V18" i="35"/>
  <c r="V17" i="35"/>
  <c r="V16" i="35"/>
  <c r="V16" i="38" s="1"/>
  <c r="V15" i="35"/>
  <c r="V14" i="35"/>
  <c r="V13" i="35"/>
  <c r="V12" i="35"/>
  <c r="V12" i="38" s="1"/>
  <c r="V11" i="35"/>
  <c r="V10" i="35"/>
  <c r="V9" i="35"/>
  <c r="V8" i="35"/>
  <c r="V8" i="38" s="1"/>
  <c r="V7" i="35"/>
  <c r="V6" i="35"/>
  <c r="V5" i="35"/>
  <c r="V4" i="35"/>
  <c r="V4" i="38" s="1"/>
  <c r="V3" i="35"/>
  <c r="T103" i="35"/>
  <c r="T102" i="35"/>
  <c r="T102" i="38" s="1"/>
  <c r="T101" i="35"/>
  <c r="T100" i="35"/>
  <c r="T100" i="38" s="1"/>
  <c r="T99" i="35"/>
  <c r="T98" i="35"/>
  <c r="T97" i="35"/>
  <c r="T96" i="35"/>
  <c r="T95" i="35"/>
  <c r="T94" i="35"/>
  <c r="T94" i="38" s="1"/>
  <c r="T93" i="35"/>
  <c r="T92" i="35"/>
  <c r="T92" i="38" s="1"/>
  <c r="T91" i="35"/>
  <c r="T90" i="35"/>
  <c r="T89" i="35"/>
  <c r="T88" i="35"/>
  <c r="T87" i="35"/>
  <c r="T86" i="35"/>
  <c r="T86" i="38" s="1"/>
  <c r="T85" i="35"/>
  <c r="T84" i="35"/>
  <c r="T84" i="38" s="1"/>
  <c r="T83" i="35"/>
  <c r="T82" i="35"/>
  <c r="T81" i="35"/>
  <c r="T80" i="35"/>
  <c r="T79" i="35"/>
  <c r="T78" i="35"/>
  <c r="T78" i="38" s="1"/>
  <c r="T77" i="35"/>
  <c r="T76" i="35"/>
  <c r="T76" i="38" s="1"/>
  <c r="T75" i="35"/>
  <c r="T74" i="35"/>
  <c r="T73" i="35"/>
  <c r="T72" i="35"/>
  <c r="T71" i="35"/>
  <c r="T70" i="35"/>
  <c r="T70" i="38" s="1"/>
  <c r="T69" i="35"/>
  <c r="T68" i="35"/>
  <c r="T68" i="38" s="1"/>
  <c r="T67" i="35"/>
  <c r="T66" i="35"/>
  <c r="T65" i="35"/>
  <c r="T64" i="35"/>
  <c r="T63" i="35"/>
  <c r="T62" i="35"/>
  <c r="T62" i="38" s="1"/>
  <c r="T61" i="35"/>
  <c r="T60" i="35"/>
  <c r="T60" i="38" s="1"/>
  <c r="T59" i="35"/>
  <c r="T58" i="35"/>
  <c r="T57" i="35"/>
  <c r="T56" i="35"/>
  <c r="T55" i="35"/>
  <c r="T54" i="35"/>
  <c r="T54" i="38" s="1"/>
  <c r="T53" i="35"/>
  <c r="T52" i="35"/>
  <c r="T52" i="38" s="1"/>
  <c r="T51" i="35"/>
  <c r="T50" i="35"/>
  <c r="T49" i="35"/>
  <c r="T48" i="35"/>
  <c r="T47" i="35"/>
  <c r="T46" i="35"/>
  <c r="T46" i="38" s="1"/>
  <c r="T45" i="35"/>
  <c r="T44" i="35"/>
  <c r="T44" i="38" s="1"/>
  <c r="T43" i="35"/>
  <c r="T42" i="35"/>
  <c r="T41" i="35"/>
  <c r="T40" i="35"/>
  <c r="T39" i="35"/>
  <c r="T38" i="35"/>
  <c r="T38" i="38" s="1"/>
  <c r="T37" i="35"/>
  <c r="T36" i="35"/>
  <c r="T36" i="38" s="1"/>
  <c r="T35" i="35"/>
  <c r="T34" i="35"/>
  <c r="T33" i="35"/>
  <c r="T32" i="35"/>
  <c r="T31" i="35"/>
  <c r="T30" i="35"/>
  <c r="T30" i="38" s="1"/>
  <c r="T29" i="35"/>
  <c r="T28" i="35"/>
  <c r="T28" i="38" s="1"/>
  <c r="T27" i="35"/>
  <c r="T26" i="35"/>
  <c r="T25" i="35"/>
  <c r="T24" i="35"/>
  <c r="T23" i="35"/>
  <c r="T22" i="35"/>
  <c r="T22" i="38" s="1"/>
  <c r="T21" i="35"/>
  <c r="T20" i="35"/>
  <c r="T20" i="38" s="1"/>
  <c r="T19" i="35"/>
  <c r="T18" i="35"/>
  <c r="T17" i="35"/>
  <c r="T16" i="35"/>
  <c r="T15" i="35"/>
  <c r="T14" i="35"/>
  <c r="T14" i="38" s="1"/>
  <c r="T13" i="35"/>
  <c r="T12" i="35"/>
  <c r="T12" i="38" s="1"/>
  <c r="T11" i="35"/>
  <c r="T10" i="35"/>
  <c r="T9" i="35"/>
  <c r="T8" i="35"/>
  <c r="T7" i="35"/>
  <c r="T6" i="35"/>
  <c r="T6" i="38" s="1"/>
  <c r="T5" i="35"/>
  <c r="T4" i="35"/>
  <c r="T4" i="38" s="1"/>
  <c r="T3" i="35"/>
  <c r="S103" i="35"/>
  <c r="S102" i="35"/>
  <c r="S101" i="35"/>
  <c r="S100" i="35"/>
  <c r="S100" i="38" s="1"/>
  <c r="S99" i="35"/>
  <c r="S99" i="38" s="1"/>
  <c r="S98" i="35"/>
  <c r="S97" i="35"/>
  <c r="S96" i="35"/>
  <c r="S95" i="35"/>
  <c r="S94" i="35"/>
  <c r="S93" i="35"/>
  <c r="S92" i="35"/>
  <c r="S92" i="38" s="1"/>
  <c r="S91" i="35"/>
  <c r="S91" i="38" s="1"/>
  <c r="S90" i="35"/>
  <c r="S89" i="35"/>
  <c r="S88" i="35"/>
  <c r="S87" i="35"/>
  <c r="S86" i="35"/>
  <c r="S85" i="35"/>
  <c r="S84" i="35"/>
  <c r="S84" i="38" s="1"/>
  <c r="S83" i="35"/>
  <c r="S83" i="38" s="1"/>
  <c r="S82" i="35"/>
  <c r="S81" i="35"/>
  <c r="S80" i="35"/>
  <c r="S79" i="35"/>
  <c r="S78" i="35"/>
  <c r="S77" i="35"/>
  <c r="S76" i="35"/>
  <c r="S76" i="38" s="1"/>
  <c r="S75" i="35"/>
  <c r="S75" i="38" s="1"/>
  <c r="S74" i="35"/>
  <c r="S73" i="35"/>
  <c r="S72" i="35"/>
  <c r="S71" i="35"/>
  <c r="S70" i="35"/>
  <c r="S69" i="35"/>
  <c r="S68" i="35"/>
  <c r="S68" i="38" s="1"/>
  <c r="S67" i="35"/>
  <c r="S67" i="38" s="1"/>
  <c r="S66" i="35"/>
  <c r="S65" i="35"/>
  <c r="S64" i="35"/>
  <c r="S63" i="35"/>
  <c r="S62" i="35"/>
  <c r="S61" i="35"/>
  <c r="S60" i="35"/>
  <c r="S60" i="38" s="1"/>
  <c r="S59" i="35"/>
  <c r="S59" i="38" s="1"/>
  <c r="S58" i="35"/>
  <c r="S57" i="35"/>
  <c r="S56" i="35"/>
  <c r="S55" i="35"/>
  <c r="S54" i="35"/>
  <c r="S53" i="35"/>
  <c r="S52" i="35"/>
  <c r="S52" i="38" s="1"/>
  <c r="S51" i="35"/>
  <c r="S51" i="38" s="1"/>
  <c r="AU51" i="38" s="1"/>
  <c r="S50" i="35"/>
  <c r="S49" i="35"/>
  <c r="S48" i="35"/>
  <c r="S47" i="35"/>
  <c r="S46" i="35"/>
  <c r="S45" i="35"/>
  <c r="S44" i="35"/>
  <c r="S44" i="38" s="1"/>
  <c r="S43" i="35"/>
  <c r="S43" i="38" s="1"/>
  <c r="S42" i="35"/>
  <c r="S41" i="35"/>
  <c r="S40" i="35"/>
  <c r="S39" i="35"/>
  <c r="S38" i="35"/>
  <c r="S37" i="35"/>
  <c r="S36" i="35"/>
  <c r="S36" i="38" s="1"/>
  <c r="S35" i="35"/>
  <c r="S35" i="38" s="1"/>
  <c r="S34" i="35"/>
  <c r="S33" i="35"/>
  <c r="S32" i="35"/>
  <c r="S31" i="35"/>
  <c r="S30" i="35"/>
  <c r="S29" i="35"/>
  <c r="S28" i="35"/>
  <c r="S28" i="38" s="1"/>
  <c r="S27" i="35"/>
  <c r="S27" i="38" s="1"/>
  <c r="S26" i="35"/>
  <c r="S25" i="35"/>
  <c r="S24" i="35"/>
  <c r="S23" i="35"/>
  <c r="S22" i="35"/>
  <c r="S21" i="35"/>
  <c r="S20" i="35"/>
  <c r="S20" i="38" s="1"/>
  <c r="S19" i="35"/>
  <c r="S19" i="38" s="1"/>
  <c r="S18" i="35"/>
  <c r="S17" i="35"/>
  <c r="S16" i="35"/>
  <c r="S15" i="35"/>
  <c r="S14" i="35"/>
  <c r="S13" i="35"/>
  <c r="S12" i="35"/>
  <c r="S12" i="38" s="1"/>
  <c r="S11" i="35"/>
  <c r="S11" i="38" s="1"/>
  <c r="S10" i="35"/>
  <c r="S9" i="35"/>
  <c r="S8" i="35"/>
  <c r="S7" i="35"/>
  <c r="S6" i="35"/>
  <c r="S5" i="35"/>
  <c r="S4" i="35"/>
  <c r="S4" i="38" s="1"/>
  <c r="S3" i="35"/>
  <c r="AL126" i="38"/>
  <c r="AL80" i="38" s="1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M103" i="38"/>
  <c r="AM102" i="38"/>
  <c r="AM101" i="38"/>
  <c r="AM99" i="38"/>
  <c r="AM98" i="38"/>
  <c r="AM97" i="38"/>
  <c r="AM96" i="38"/>
  <c r="AM95" i="38"/>
  <c r="AM94" i="38"/>
  <c r="AM93" i="38"/>
  <c r="AM91" i="38"/>
  <c r="AM90" i="38"/>
  <c r="AM89" i="38"/>
  <c r="AM88" i="38"/>
  <c r="AM87" i="38"/>
  <c r="AM86" i="38"/>
  <c r="AM85" i="38"/>
  <c r="AM83" i="38"/>
  <c r="AM82" i="38"/>
  <c r="AM81" i="38"/>
  <c r="AM80" i="38"/>
  <c r="AM79" i="38"/>
  <c r="AM78" i="38"/>
  <c r="AM77" i="38"/>
  <c r="AM75" i="38"/>
  <c r="AM74" i="38"/>
  <c r="AM73" i="38"/>
  <c r="AM72" i="38"/>
  <c r="AM71" i="38"/>
  <c r="AM70" i="38"/>
  <c r="AM69" i="38"/>
  <c r="AM67" i="38"/>
  <c r="AM66" i="38"/>
  <c r="AM65" i="38"/>
  <c r="AM64" i="38"/>
  <c r="AM63" i="38"/>
  <c r="AM62" i="38"/>
  <c r="AM61" i="38"/>
  <c r="AM59" i="38"/>
  <c r="AM58" i="38"/>
  <c r="AM57" i="38"/>
  <c r="AM56" i="38"/>
  <c r="AM55" i="38"/>
  <c r="AM54" i="38"/>
  <c r="AM53" i="38"/>
  <c r="AM51" i="38"/>
  <c r="AM50" i="38"/>
  <c r="AM49" i="38"/>
  <c r="AM48" i="38"/>
  <c r="AM47" i="38"/>
  <c r="AM46" i="38"/>
  <c r="AM45" i="38"/>
  <c r="AM43" i="38"/>
  <c r="AM42" i="38"/>
  <c r="AM41" i="38"/>
  <c r="AM40" i="38"/>
  <c r="AM39" i="38"/>
  <c r="AM38" i="38"/>
  <c r="AM37" i="38"/>
  <c r="AM35" i="38"/>
  <c r="AM34" i="38"/>
  <c r="AM33" i="38"/>
  <c r="AM32" i="38"/>
  <c r="AM31" i="38"/>
  <c r="AM30" i="38"/>
  <c r="AM29" i="38"/>
  <c r="AM27" i="38"/>
  <c r="AM26" i="38"/>
  <c r="AM25" i="38"/>
  <c r="AM24" i="38"/>
  <c r="AM23" i="38"/>
  <c r="AM22" i="38"/>
  <c r="AM21" i="38"/>
  <c r="AM19" i="38"/>
  <c r="AM18" i="38"/>
  <c r="AM17" i="38"/>
  <c r="AM16" i="38"/>
  <c r="AM15" i="38"/>
  <c r="AM14" i="38"/>
  <c r="AM13" i="38"/>
  <c r="AM11" i="38"/>
  <c r="AM10" i="38"/>
  <c r="AM9" i="38"/>
  <c r="AM8" i="38"/>
  <c r="AM7" i="38"/>
  <c r="AM6" i="38"/>
  <c r="AM5" i="38"/>
  <c r="AM3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J103" i="38"/>
  <c r="AJ102" i="38"/>
  <c r="AJ101" i="38"/>
  <c r="AJ100" i="38"/>
  <c r="AJ99" i="38"/>
  <c r="AJ98" i="38"/>
  <c r="AJ97" i="38"/>
  <c r="AJ96" i="38"/>
  <c r="AJ95" i="38"/>
  <c r="AJ94" i="38"/>
  <c r="AJ93" i="38"/>
  <c r="AJ92" i="38"/>
  <c r="AJ91" i="38"/>
  <c r="AJ90" i="38"/>
  <c r="AJ89" i="38"/>
  <c r="AJ88" i="38"/>
  <c r="AJ87" i="38"/>
  <c r="AJ86" i="38"/>
  <c r="AJ85" i="38"/>
  <c r="AJ84" i="38"/>
  <c r="AJ83" i="38"/>
  <c r="AJ82" i="38"/>
  <c r="AJ81" i="38"/>
  <c r="AJ80" i="38"/>
  <c r="AJ79" i="38"/>
  <c r="AJ78" i="38"/>
  <c r="AJ77" i="38"/>
  <c r="AJ76" i="38"/>
  <c r="AJ75" i="38"/>
  <c r="AJ74" i="38"/>
  <c r="AJ73" i="38"/>
  <c r="AJ72" i="38"/>
  <c r="AJ71" i="38"/>
  <c r="AJ70" i="38"/>
  <c r="AJ69" i="38"/>
  <c r="AJ68" i="38"/>
  <c r="AJ67" i="38"/>
  <c r="AJ66" i="38"/>
  <c r="AJ65" i="38"/>
  <c r="AJ64" i="38"/>
  <c r="AJ63" i="38"/>
  <c r="AJ62" i="38"/>
  <c r="AJ61" i="38"/>
  <c r="AJ60" i="38"/>
  <c r="AJ59" i="38"/>
  <c r="AJ58" i="38"/>
  <c r="AJ57" i="38"/>
  <c r="AJ56" i="38"/>
  <c r="AJ55" i="38"/>
  <c r="AJ54" i="38"/>
  <c r="AJ53" i="38"/>
  <c r="AJ52" i="38"/>
  <c r="AJ51" i="38"/>
  <c r="AJ50" i="38"/>
  <c r="AJ49" i="38"/>
  <c r="AJ48" i="38"/>
  <c r="AJ47" i="38"/>
  <c r="AJ46" i="38"/>
  <c r="AJ45" i="38"/>
  <c r="AJ44" i="38"/>
  <c r="AJ43" i="38"/>
  <c r="AJ42" i="38"/>
  <c r="AJ41" i="38"/>
  <c r="AJ40" i="38"/>
  <c r="AJ39" i="38"/>
  <c r="AJ38" i="38"/>
  <c r="AJ37" i="38"/>
  <c r="AJ36" i="38"/>
  <c r="AJ35" i="38"/>
  <c r="AJ34" i="38"/>
  <c r="AJ33" i="38"/>
  <c r="AJ32" i="38"/>
  <c r="AJ31" i="38"/>
  <c r="AJ30" i="38"/>
  <c r="AJ29" i="38"/>
  <c r="AJ28" i="38"/>
  <c r="AJ27" i="38"/>
  <c r="AJ26" i="38"/>
  <c r="AJ25" i="38"/>
  <c r="AJ24" i="38"/>
  <c r="AJ23" i="38"/>
  <c r="AJ22" i="38"/>
  <c r="AJ21" i="38"/>
  <c r="AJ20" i="38"/>
  <c r="AJ19" i="38"/>
  <c r="AJ18" i="38"/>
  <c r="AJ17" i="38"/>
  <c r="AJ16" i="38"/>
  <c r="AJ15" i="38"/>
  <c r="AJ14" i="38"/>
  <c r="AJ13" i="38"/>
  <c r="AJ12" i="38"/>
  <c r="AJ11" i="38"/>
  <c r="AJ10" i="38"/>
  <c r="AJ9" i="38"/>
  <c r="AJ8" i="38"/>
  <c r="AJ7" i="38"/>
  <c r="AJ6" i="38"/>
  <c r="AJ5" i="38"/>
  <c r="AJ4" i="38"/>
  <c r="AJ3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I103" i="38"/>
  <c r="AI102" i="38"/>
  <c r="AI101" i="38"/>
  <c r="AI99" i="38"/>
  <c r="AI98" i="38"/>
  <c r="AI97" i="38"/>
  <c r="AI96" i="38"/>
  <c r="AI95" i="38"/>
  <c r="AI94" i="38"/>
  <c r="AI93" i="38"/>
  <c r="AI91" i="38"/>
  <c r="AI90" i="38"/>
  <c r="AI89" i="38"/>
  <c r="AI88" i="38"/>
  <c r="AI87" i="38"/>
  <c r="AI86" i="38"/>
  <c r="AI85" i="38"/>
  <c r="AI83" i="38"/>
  <c r="AI82" i="38"/>
  <c r="AI81" i="38"/>
  <c r="AI80" i="38"/>
  <c r="AI79" i="38"/>
  <c r="AI78" i="38"/>
  <c r="AI77" i="38"/>
  <c r="AI75" i="38"/>
  <c r="AI74" i="38"/>
  <c r="AI73" i="38"/>
  <c r="AI72" i="38"/>
  <c r="AI71" i="38"/>
  <c r="AI70" i="38"/>
  <c r="AI69" i="38"/>
  <c r="AI67" i="38"/>
  <c r="AI66" i="38"/>
  <c r="AI65" i="38"/>
  <c r="AI64" i="38"/>
  <c r="AI63" i="38"/>
  <c r="AI62" i="38"/>
  <c r="AI61" i="38"/>
  <c r="AI59" i="38"/>
  <c r="AI58" i="38"/>
  <c r="AI57" i="38"/>
  <c r="AI56" i="38"/>
  <c r="AI55" i="38"/>
  <c r="AI54" i="38"/>
  <c r="AI53" i="38"/>
  <c r="AI51" i="38"/>
  <c r="AI49" i="38"/>
  <c r="AI48" i="38"/>
  <c r="AI47" i="38"/>
  <c r="AI46" i="38"/>
  <c r="AI45" i="38"/>
  <c r="AI43" i="38"/>
  <c r="AI42" i="38"/>
  <c r="AI41" i="38"/>
  <c r="AI40" i="38"/>
  <c r="AI39" i="38"/>
  <c r="AI38" i="38"/>
  <c r="AI37" i="38"/>
  <c r="AI35" i="38"/>
  <c r="AI34" i="38"/>
  <c r="AI33" i="38"/>
  <c r="AI32" i="38"/>
  <c r="AI31" i="38"/>
  <c r="AI30" i="38"/>
  <c r="AI29" i="38"/>
  <c r="AI27" i="38"/>
  <c r="AI25" i="38"/>
  <c r="AI24" i="38"/>
  <c r="AI23" i="38"/>
  <c r="AI22" i="38"/>
  <c r="AI21" i="38"/>
  <c r="AI19" i="38"/>
  <c r="AI18" i="38"/>
  <c r="AI17" i="38"/>
  <c r="AI16" i="38"/>
  <c r="AI15" i="38"/>
  <c r="AI14" i="38"/>
  <c r="AI13" i="38"/>
  <c r="AI11" i="38"/>
  <c r="AI9" i="38"/>
  <c r="AI8" i="38"/>
  <c r="AI7" i="38"/>
  <c r="AI6" i="38"/>
  <c r="AI5" i="38"/>
  <c r="AI3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H103" i="38"/>
  <c r="AH102" i="38"/>
  <c r="AH101" i="38"/>
  <c r="AH99" i="38"/>
  <c r="AH98" i="38"/>
  <c r="AH97" i="38"/>
  <c r="AH96" i="38"/>
  <c r="AH95" i="38"/>
  <c r="AH94" i="38"/>
  <c r="AH93" i="38"/>
  <c r="AH91" i="38"/>
  <c r="AH90" i="38"/>
  <c r="AH89" i="38"/>
  <c r="AH88" i="38"/>
  <c r="AH87" i="38"/>
  <c r="AH86" i="38"/>
  <c r="AH85" i="38"/>
  <c r="AH83" i="38"/>
  <c r="AH82" i="38"/>
  <c r="AH80" i="38"/>
  <c r="AH79" i="38"/>
  <c r="AH78" i="38"/>
  <c r="AH77" i="38"/>
  <c r="AH75" i="38"/>
  <c r="AH74" i="38"/>
  <c r="AH73" i="38"/>
  <c r="AH72" i="38"/>
  <c r="AH71" i="38"/>
  <c r="AH70" i="38"/>
  <c r="AH69" i="38"/>
  <c r="AH67" i="38"/>
  <c r="AH66" i="38"/>
  <c r="AH65" i="38"/>
  <c r="AH64" i="38"/>
  <c r="AH63" i="38"/>
  <c r="AH62" i="38"/>
  <c r="AH61" i="38"/>
  <c r="AH59" i="38"/>
  <c r="AH58" i="38"/>
  <c r="AH57" i="38"/>
  <c r="AH56" i="38"/>
  <c r="AH55" i="38"/>
  <c r="AH54" i="38"/>
  <c r="AH53" i="38"/>
  <c r="AH51" i="38"/>
  <c r="AH50" i="38"/>
  <c r="AH48" i="38"/>
  <c r="AH47" i="38"/>
  <c r="AH46" i="38"/>
  <c r="AH45" i="38"/>
  <c r="AH43" i="38"/>
  <c r="AH42" i="38"/>
  <c r="AH41" i="38"/>
  <c r="AH40" i="38"/>
  <c r="AH39" i="38"/>
  <c r="AH38" i="38"/>
  <c r="AH37" i="38"/>
  <c r="AH35" i="38"/>
  <c r="AH34" i="38"/>
  <c r="AH33" i="38"/>
  <c r="AH32" i="38"/>
  <c r="AH31" i="38"/>
  <c r="AH30" i="38"/>
  <c r="AH29" i="38"/>
  <c r="AH27" i="38"/>
  <c r="AH26" i="38"/>
  <c r="AH25" i="38"/>
  <c r="AH24" i="38"/>
  <c r="AH23" i="38"/>
  <c r="AH22" i="38"/>
  <c r="AH21" i="38"/>
  <c r="AH19" i="38"/>
  <c r="AH18" i="38"/>
  <c r="AH16" i="38"/>
  <c r="AH15" i="38"/>
  <c r="AH14" i="38"/>
  <c r="AH13" i="38"/>
  <c r="AH11" i="38"/>
  <c r="AH10" i="38"/>
  <c r="AH8" i="38"/>
  <c r="AH7" i="38"/>
  <c r="AH6" i="38"/>
  <c r="AH5" i="38"/>
  <c r="AH3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G103" i="38"/>
  <c r="AG102" i="38"/>
  <c r="AG101" i="38"/>
  <c r="AG99" i="38"/>
  <c r="AG98" i="38"/>
  <c r="AG97" i="38"/>
  <c r="AG96" i="38"/>
  <c r="AG95" i="38"/>
  <c r="AG94" i="38"/>
  <c r="AG93" i="38"/>
  <c r="AG91" i="38"/>
  <c r="AG90" i="38"/>
  <c r="AG88" i="38"/>
  <c r="AG87" i="38"/>
  <c r="AG86" i="38"/>
  <c r="AG85" i="38"/>
  <c r="AG83" i="38"/>
  <c r="AG82" i="38"/>
  <c r="AG80" i="38"/>
  <c r="AG79" i="38"/>
  <c r="AG78" i="38"/>
  <c r="AG77" i="38"/>
  <c r="AG75" i="38"/>
  <c r="AG74" i="38"/>
  <c r="AG72" i="38"/>
  <c r="AG71" i="38"/>
  <c r="AG70" i="38"/>
  <c r="AG69" i="38"/>
  <c r="AG67" i="38"/>
  <c r="AG66" i="38"/>
  <c r="AG64" i="38"/>
  <c r="AG63" i="38"/>
  <c r="AG62" i="38"/>
  <c r="AG61" i="38"/>
  <c r="AG59" i="38"/>
  <c r="AG58" i="38"/>
  <c r="AG56" i="38"/>
  <c r="AG55" i="38"/>
  <c r="AG54" i="38"/>
  <c r="AG53" i="38"/>
  <c r="AG51" i="38"/>
  <c r="AG50" i="38"/>
  <c r="AG48" i="38"/>
  <c r="AG47" i="38"/>
  <c r="AG46" i="38"/>
  <c r="AG45" i="38"/>
  <c r="AG43" i="38"/>
  <c r="AG42" i="38"/>
  <c r="AG40" i="38"/>
  <c r="AG39" i="38"/>
  <c r="AG38" i="38"/>
  <c r="AG37" i="38"/>
  <c r="AG35" i="38"/>
  <c r="AG34" i="38"/>
  <c r="AG32" i="38"/>
  <c r="AG31" i="38"/>
  <c r="AG30" i="38"/>
  <c r="AG29" i="38"/>
  <c r="AG27" i="38"/>
  <c r="AG26" i="38"/>
  <c r="AG24" i="38"/>
  <c r="AG23" i="38"/>
  <c r="AG22" i="38"/>
  <c r="AG21" i="38"/>
  <c r="AG19" i="38"/>
  <c r="AG18" i="38"/>
  <c r="AG16" i="38"/>
  <c r="AG15" i="38"/>
  <c r="AG14" i="38"/>
  <c r="AG13" i="38"/>
  <c r="AG11" i="38"/>
  <c r="AG10" i="38"/>
  <c r="AG8" i="38"/>
  <c r="AG7" i="38"/>
  <c r="AG6" i="38"/>
  <c r="AG5" i="38"/>
  <c r="AG3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AE103" i="38"/>
  <c r="AE101" i="38"/>
  <c r="AE99" i="38"/>
  <c r="AE98" i="38"/>
  <c r="AE97" i="38"/>
  <c r="AE96" i="38"/>
  <c r="AE95" i="38"/>
  <c r="AE93" i="38"/>
  <c r="AE91" i="38"/>
  <c r="AE90" i="38"/>
  <c r="AE89" i="38"/>
  <c r="AE88" i="38"/>
  <c r="AE87" i="38"/>
  <c r="AE85" i="38"/>
  <c r="AE83" i="38"/>
  <c r="AE82" i="38"/>
  <c r="AE81" i="38"/>
  <c r="AE80" i="38"/>
  <c r="AE79" i="38"/>
  <c r="AE77" i="38"/>
  <c r="AE75" i="38"/>
  <c r="AE74" i="38"/>
  <c r="AE73" i="38"/>
  <c r="AE72" i="38"/>
  <c r="AE71" i="38"/>
  <c r="AE69" i="38"/>
  <c r="AE67" i="38"/>
  <c r="AE66" i="38"/>
  <c r="AE65" i="38"/>
  <c r="AE64" i="38"/>
  <c r="AE63" i="38"/>
  <c r="AE61" i="38"/>
  <c r="AE59" i="38"/>
  <c r="AE58" i="38"/>
  <c r="AE57" i="38"/>
  <c r="AE56" i="38"/>
  <c r="AE55" i="38"/>
  <c r="AE53" i="38"/>
  <c r="AE51" i="38"/>
  <c r="AE50" i="38"/>
  <c r="AE49" i="38"/>
  <c r="AE48" i="38"/>
  <c r="AE47" i="38"/>
  <c r="AE45" i="38"/>
  <c r="AE43" i="38"/>
  <c r="AE42" i="38"/>
  <c r="AE41" i="38"/>
  <c r="AE40" i="38"/>
  <c r="AE39" i="38"/>
  <c r="AE37" i="38"/>
  <c r="AE35" i="38"/>
  <c r="AE34" i="38"/>
  <c r="AE33" i="38"/>
  <c r="AE32" i="38"/>
  <c r="AE31" i="38"/>
  <c r="AE29" i="38"/>
  <c r="AE27" i="38"/>
  <c r="AE26" i="38"/>
  <c r="AE25" i="38"/>
  <c r="AE24" i="38"/>
  <c r="AE23" i="38"/>
  <c r="AE21" i="38"/>
  <c r="AE19" i="38"/>
  <c r="AE18" i="38"/>
  <c r="AE17" i="38"/>
  <c r="AE16" i="38"/>
  <c r="AE15" i="38"/>
  <c r="AE13" i="38"/>
  <c r="AE11" i="38"/>
  <c r="AE10" i="38"/>
  <c r="AE9" i="38"/>
  <c r="AE8" i="38"/>
  <c r="AE7" i="38"/>
  <c r="AE5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W103" i="38"/>
  <c r="W102" i="38"/>
  <c r="W98" i="38"/>
  <c r="W97" i="38"/>
  <c r="W96" i="38"/>
  <c r="W95" i="38"/>
  <c r="W94" i="38"/>
  <c r="W90" i="38"/>
  <c r="W89" i="38"/>
  <c r="W88" i="38"/>
  <c r="W87" i="38"/>
  <c r="W86" i="38"/>
  <c r="W82" i="38"/>
  <c r="W81" i="38"/>
  <c r="W80" i="38"/>
  <c r="W79" i="38"/>
  <c r="W78" i="38"/>
  <c r="W74" i="38"/>
  <c r="W73" i="38"/>
  <c r="W72" i="38"/>
  <c r="W71" i="38"/>
  <c r="W70" i="38"/>
  <c r="W66" i="38"/>
  <c r="W65" i="38"/>
  <c r="W64" i="38"/>
  <c r="W63" i="38"/>
  <c r="W62" i="38"/>
  <c r="W58" i="38"/>
  <c r="W57" i="38"/>
  <c r="W56" i="38"/>
  <c r="W55" i="38"/>
  <c r="W54" i="38"/>
  <c r="W50" i="38"/>
  <c r="W49" i="38"/>
  <c r="W48" i="38"/>
  <c r="W47" i="38"/>
  <c r="W46" i="38"/>
  <c r="W42" i="38"/>
  <c r="W41" i="38"/>
  <c r="W40" i="38"/>
  <c r="W39" i="38"/>
  <c r="W34" i="38"/>
  <c r="W33" i="38"/>
  <c r="W32" i="38"/>
  <c r="W31" i="38"/>
  <c r="W26" i="38"/>
  <c r="W25" i="38"/>
  <c r="W24" i="38"/>
  <c r="W23" i="38"/>
  <c r="W18" i="38"/>
  <c r="W17" i="38"/>
  <c r="W16" i="38"/>
  <c r="W15" i="38"/>
  <c r="W10" i="38"/>
  <c r="W9" i="38"/>
  <c r="W8" i="38"/>
  <c r="W7" i="38"/>
  <c r="W3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V103" i="38"/>
  <c r="V102" i="38"/>
  <c r="V101" i="38"/>
  <c r="V99" i="38"/>
  <c r="V98" i="38"/>
  <c r="V97" i="38"/>
  <c r="V95" i="38"/>
  <c r="V94" i="38"/>
  <c r="V93" i="38"/>
  <c r="V91" i="38"/>
  <c r="V90" i="38"/>
  <c r="X90" i="38" s="1"/>
  <c r="V89" i="38"/>
  <c r="V87" i="38"/>
  <c r="V86" i="38"/>
  <c r="V85" i="38"/>
  <c r="V83" i="38"/>
  <c r="V82" i="38"/>
  <c r="V81" i="38"/>
  <c r="V79" i="38"/>
  <c r="V78" i="38"/>
  <c r="V77" i="38"/>
  <c r="V75" i="38"/>
  <c r="V74" i="38"/>
  <c r="V73" i="38"/>
  <c r="V71" i="38"/>
  <c r="V70" i="38"/>
  <c r="V69" i="38"/>
  <c r="V67" i="38"/>
  <c r="V66" i="38"/>
  <c r="V65" i="38"/>
  <c r="V63" i="38"/>
  <c r="V62" i="38"/>
  <c r="V61" i="38"/>
  <c r="V59" i="38"/>
  <c r="V58" i="38"/>
  <c r="V57" i="38"/>
  <c r="V55" i="38"/>
  <c r="V54" i="38"/>
  <c r="V53" i="38"/>
  <c r="V51" i="38"/>
  <c r="V50" i="38"/>
  <c r="V49" i="38"/>
  <c r="V47" i="38"/>
  <c r="V46" i="38"/>
  <c r="V45" i="38"/>
  <c r="V43" i="38"/>
  <c r="V42" i="38"/>
  <c r="V41" i="38"/>
  <c r="V39" i="38"/>
  <c r="V38" i="38"/>
  <c r="V37" i="38"/>
  <c r="V35" i="38"/>
  <c r="V34" i="38"/>
  <c r="V33" i="38"/>
  <c r="V31" i="38"/>
  <c r="V30" i="38"/>
  <c r="V29" i="38"/>
  <c r="V27" i="38"/>
  <c r="V26" i="38"/>
  <c r="X26" i="38" s="1"/>
  <c r="V25" i="38"/>
  <c r="V23" i="38"/>
  <c r="V22" i="38"/>
  <c r="V21" i="38"/>
  <c r="V19" i="38"/>
  <c r="V18" i="38"/>
  <c r="V17" i="38"/>
  <c r="V15" i="38"/>
  <c r="V14" i="38"/>
  <c r="V13" i="38"/>
  <c r="V11" i="38"/>
  <c r="V10" i="38"/>
  <c r="V9" i="38"/>
  <c r="V7" i="38"/>
  <c r="V6" i="38"/>
  <c r="V5" i="38"/>
  <c r="V3" i="38"/>
  <c r="T122" i="38"/>
  <c r="T121" i="38"/>
  <c r="T120" i="38"/>
  <c r="T119" i="38"/>
  <c r="T118" i="38"/>
  <c r="T117" i="38"/>
  <c r="T111" i="38"/>
  <c r="T110" i="38"/>
  <c r="T109" i="38"/>
  <c r="T108" i="38"/>
  <c r="T107" i="38"/>
  <c r="T103" i="38"/>
  <c r="T101" i="38"/>
  <c r="T99" i="38"/>
  <c r="T98" i="38"/>
  <c r="T97" i="38"/>
  <c r="T96" i="38"/>
  <c r="T95" i="38"/>
  <c r="T93" i="38"/>
  <c r="T91" i="38"/>
  <c r="T90" i="38"/>
  <c r="T89" i="38"/>
  <c r="T88" i="38"/>
  <c r="T87" i="38"/>
  <c r="T85" i="38"/>
  <c r="T83" i="38"/>
  <c r="T82" i="38"/>
  <c r="T81" i="38"/>
  <c r="T80" i="38"/>
  <c r="T79" i="38"/>
  <c r="T77" i="38"/>
  <c r="T75" i="38"/>
  <c r="T74" i="38"/>
  <c r="T73" i="38"/>
  <c r="T72" i="38"/>
  <c r="T71" i="38"/>
  <c r="T69" i="38"/>
  <c r="T67" i="38"/>
  <c r="T66" i="38"/>
  <c r="T65" i="38"/>
  <c r="T64" i="38"/>
  <c r="T63" i="38"/>
  <c r="T61" i="38"/>
  <c r="T59" i="38"/>
  <c r="T58" i="38"/>
  <c r="T57" i="38"/>
  <c r="T56" i="38"/>
  <c r="T55" i="38"/>
  <c r="T53" i="38"/>
  <c r="T51" i="38"/>
  <c r="T50" i="38"/>
  <c r="T49" i="38"/>
  <c r="T48" i="38"/>
  <c r="T47" i="38"/>
  <c r="T45" i="38"/>
  <c r="T43" i="38"/>
  <c r="T42" i="38"/>
  <c r="T41" i="38"/>
  <c r="T40" i="38"/>
  <c r="T39" i="38"/>
  <c r="T37" i="38"/>
  <c r="T35" i="38"/>
  <c r="T34" i="38"/>
  <c r="T33" i="38"/>
  <c r="T32" i="38"/>
  <c r="T31" i="38"/>
  <c r="T29" i="38"/>
  <c r="T27" i="38"/>
  <c r="T26" i="38"/>
  <c r="T25" i="38"/>
  <c r="T24" i="38"/>
  <c r="T23" i="38"/>
  <c r="T21" i="38"/>
  <c r="T19" i="38"/>
  <c r="T18" i="38"/>
  <c r="T17" i="38"/>
  <c r="T16" i="38"/>
  <c r="T15" i="38"/>
  <c r="T13" i="38"/>
  <c r="T11" i="38"/>
  <c r="T10" i="38"/>
  <c r="T9" i="38"/>
  <c r="T8" i="38"/>
  <c r="T7" i="38"/>
  <c r="T5" i="38"/>
  <c r="T3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S103" i="38"/>
  <c r="S102" i="38"/>
  <c r="S101" i="38"/>
  <c r="S98" i="38"/>
  <c r="S97" i="38"/>
  <c r="AU97" i="38" s="1"/>
  <c r="S96" i="38"/>
  <c r="S95" i="38"/>
  <c r="S94" i="38"/>
  <c r="S93" i="38"/>
  <c r="S90" i="38"/>
  <c r="S89" i="38"/>
  <c r="S88" i="38"/>
  <c r="S87" i="38"/>
  <c r="S86" i="38"/>
  <c r="S85" i="38"/>
  <c r="S82" i="38"/>
  <c r="S81" i="38"/>
  <c r="S80" i="38"/>
  <c r="S79" i="38"/>
  <c r="S78" i="38"/>
  <c r="S77" i="38"/>
  <c r="S74" i="38"/>
  <c r="S73" i="38"/>
  <c r="S72" i="38"/>
  <c r="U72" i="38" s="1"/>
  <c r="AD72" i="38" s="1"/>
  <c r="S71" i="38"/>
  <c r="S70" i="38"/>
  <c r="S69" i="38"/>
  <c r="S66" i="38"/>
  <c r="AT66" i="38" s="1"/>
  <c r="S65" i="38"/>
  <c r="AU65" i="38" s="1"/>
  <c r="S64" i="38"/>
  <c r="S63" i="38"/>
  <c r="S62" i="38"/>
  <c r="S61" i="38"/>
  <c r="S58" i="38"/>
  <c r="S57" i="38"/>
  <c r="AU57" i="38" s="1"/>
  <c r="S56" i="38"/>
  <c r="S55" i="38"/>
  <c r="S54" i="38"/>
  <c r="S53" i="38"/>
  <c r="S50" i="38"/>
  <c r="S49" i="38"/>
  <c r="S48" i="38"/>
  <c r="S47" i="38"/>
  <c r="S46" i="38"/>
  <c r="S45" i="38"/>
  <c r="S42" i="38"/>
  <c r="S41" i="38"/>
  <c r="S40" i="38"/>
  <c r="S39" i="38"/>
  <c r="S38" i="38"/>
  <c r="S37" i="38"/>
  <c r="S34" i="38"/>
  <c r="S33" i="38"/>
  <c r="S32" i="38"/>
  <c r="S31" i="38"/>
  <c r="S30" i="38"/>
  <c r="S29" i="38"/>
  <c r="S26" i="38"/>
  <c r="U26" i="38" s="1"/>
  <c r="AD26" i="38" s="1"/>
  <c r="S25" i="38"/>
  <c r="S24" i="38"/>
  <c r="S23" i="38"/>
  <c r="S22" i="38"/>
  <c r="S21" i="38"/>
  <c r="S18" i="38"/>
  <c r="U18" i="38" s="1"/>
  <c r="AD18" i="38" s="1"/>
  <c r="S17" i="38"/>
  <c r="S16" i="38"/>
  <c r="S15" i="38"/>
  <c r="S14" i="38"/>
  <c r="S13" i="38"/>
  <c r="S10" i="38"/>
  <c r="AT10" i="38" s="1"/>
  <c r="S9" i="38"/>
  <c r="S8" i="38"/>
  <c r="AU8" i="38" s="1"/>
  <c r="S7" i="38"/>
  <c r="S6" i="38"/>
  <c r="S5" i="38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U103" i="38"/>
  <c r="AT103" i="38"/>
  <c r="AR103" i="38"/>
  <c r="X103" i="38"/>
  <c r="U103" i="38"/>
  <c r="E103" i="38"/>
  <c r="L103" i="38" s="1"/>
  <c r="AU102" i="38"/>
  <c r="AT102" i="38"/>
  <c r="AR102" i="38"/>
  <c r="X102" i="38"/>
  <c r="E102" i="38"/>
  <c r="L102" i="38" s="1"/>
  <c r="AU101" i="38"/>
  <c r="AT101" i="38"/>
  <c r="AR101" i="38"/>
  <c r="U101" i="38"/>
  <c r="E101" i="38"/>
  <c r="L101" i="38" s="1"/>
  <c r="AR100" i="38"/>
  <c r="AL100" i="38"/>
  <c r="E100" i="38"/>
  <c r="L100" i="38" s="1"/>
  <c r="AR99" i="38"/>
  <c r="L99" i="38"/>
  <c r="E99" i="38"/>
  <c r="AU98" i="38"/>
  <c r="AT98" i="38"/>
  <c r="AR98" i="38"/>
  <c r="X98" i="38"/>
  <c r="U98" i="38"/>
  <c r="AS98" i="38" s="1"/>
  <c r="L98" i="38"/>
  <c r="E98" i="38"/>
  <c r="AR97" i="38"/>
  <c r="L97" i="38"/>
  <c r="E97" i="38"/>
  <c r="AU96" i="38"/>
  <c r="AT96" i="38"/>
  <c r="AR96" i="38"/>
  <c r="U96" i="38"/>
  <c r="L96" i="38"/>
  <c r="E96" i="38"/>
  <c r="AT95" i="38"/>
  <c r="AR95" i="38"/>
  <c r="X95" i="38"/>
  <c r="E95" i="38"/>
  <c r="L95" i="38" s="1"/>
  <c r="AU94" i="38"/>
  <c r="AT94" i="38"/>
  <c r="AR94" i="38"/>
  <c r="X94" i="38"/>
  <c r="E94" i="38"/>
  <c r="L94" i="38" s="1"/>
  <c r="AU93" i="38"/>
  <c r="AT93" i="38"/>
  <c r="AR93" i="38"/>
  <c r="U93" i="38"/>
  <c r="AQ93" i="38" s="1"/>
  <c r="AW93" i="38" s="1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U88" i="38"/>
  <c r="AR88" i="38"/>
  <c r="U88" i="38"/>
  <c r="L88" i="38"/>
  <c r="E88" i="38"/>
  <c r="AT87" i="38"/>
  <c r="AR87" i="38"/>
  <c r="X87" i="38"/>
  <c r="U87" i="38"/>
  <c r="L87" i="38"/>
  <c r="E87" i="38"/>
  <c r="AU86" i="38"/>
  <c r="AT86" i="38"/>
  <c r="AR86" i="38"/>
  <c r="E86" i="38"/>
  <c r="L86" i="38" s="1"/>
  <c r="AU85" i="38"/>
  <c r="AR85" i="38"/>
  <c r="U85" i="38"/>
  <c r="E85" i="38"/>
  <c r="L85" i="38" s="1"/>
  <c r="AR84" i="38"/>
  <c r="E84" i="38"/>
  <c r="L84" i="38" s="1"/>
  <c r="AR83" i="38"/>
  <c r="L83" i="38"/>
  <c r="E83" i="38"/>
  <c r="AR82" i="38"/>
  <c r="X82" i="38"/>
  <c r="E82" i="38"/>
  <c r="L82" i="38" s="1"/>
  <c r="AR81" i="38"/>
  <c r="L81" i="38"/>
  <c r="E81" i="38"/>
  <c r="AU80" i="38"/>
  <c r="AT80" i="38"/>
  <c r="AR80" i="38"/>
  <c r="U80" i="38"/>
  <c r="E80" i="38"/>
  <c r="L80" i="38" s="1"/>
  <c r="AR79" i="38"/>
  <c r="X79" i="38"/>
  <c r="U79" i="38"/>
  <c r="E79" i="38"/>
  <c r="L79" i="38" s="1"/>
  <c r="AU78" i="38"/>
  <c r="AT78" i="38"/>
  <c r="AR78" i="38"/>
  <c r="X78" i="38"/>
  <c r="E78" i="38"/>
  <c r="L78" i="38" s="1"/>
  <c r="AU77" i="38"/>
  <c r="AR77" i="38"/>
  <c r="U77" i="38"/>
  <c r="AS77" i="38" s="1"/>
  <c r="L77" i="38"/>
  <c r="E77" i="38"/>
  <c r="AR76" i="38"/>
  <c r="E76" i="38"/>
  <c r="L76" i="38" s="1"/>
  <c r="AR75" i="38"/>
  <c r="E75" i="38"/>
  <c r="L75" i="38" s="1"/>
  <c r="AR74" i="38"/>
  <c r="X74" i="38"/>
  <c r="E74" i="38"/>
  <c r="L74" i="38" s="1"/>
  <c r="AR73" i="38"/>
  <c r="E73" i="38"/>
  <c r="L73" i="38" s="1"/>
  <c r="AR72" i="38"/>
  <c r="AL72" i="38"/>
  <c r="L72" i="38"/>
  <c r="E72" i="38"/>
  <c r="AT71" i="38"/>
  <c r="AR71" i="38"/>
  <c r="X71" i="38"/>
  <c r="U71" i="38"/>
  <c r="AD71" i="38" s="1"/>
  <c r="L71" i="38"/>
  <c r="E71" i="38"/>
  <c r="AU70" i="38"/>
  <c r="AT70" i="38"/>
  <c r="AR70" i="38"/>
  <c r="X70" i="38"/>
  <c r="E70" i="38"/>
  <c r="L70" i="38" s="1"/>
  <c r="AU69" i="38"/>
  <c r="AR69" i="38"/>
  <c r="U69" i="38"/>
  <c r="AS69" i="38" s="1"/>
  <c r="E69" i="38"/>
  <c r="L69" i="38" s="1"/>
  <c r="AR68" i="38"/>
  <c r="E68" i="38"/>
  <c r="L68" i="38" s="1"/>
  <c r="AR67" i="38"/>
  <c r="E67" i="38"/>
  <c r="L67" i="38" s="1"/>
  <c r="AU66" i="38"/>
  <c r="AR66" i="38"/>
  <c r="X66" i="38"/>
  <c r="E66" i="38"/>
  <c r="L66" i="38" s="1"/>
  <c r="AR65" i="38"/>
  <c r="E65" i="38"/>
  <c r="L65" i="38" s="1"/>
  <c r="AU64" i="38"/>
  <c r="AT64" i="38"/>
  <c r="AR64" i="38"/>
  <c r="U64" i="38"/>
  <c r="AD64" i="38" s="1"/>
  <c r="L64" i="38"/>
  <c r="E64" i="38"/>
  <c r="AU63" i="38"/>
  <c r="AT63" i="38"/>
  <c r="AR63" i="38"/>
  <c r="X63" i="38"/>
  <c r="U63" i="38"/>
  <c r="AQ63" i="38" s="1"/>
  <c r="AW63" i="38" s="1"/>
  <c r="L63" i="38"/>
  <c r="E63" i="38"/>
  <c r="AU62" i="38"/>
  <c r="AT62" i="38"/>
  <c r="AR62" i="38"/>
  <c r="X62" i="38"/>
  <c r="E62" i="38"/>
  <c r="L62" i="38" s="1"/>
  <c r="AU61" i="38"/>
  <c r="AR61" i="38"/>
  <c r="U61" i="38"/>
  <c r="AS61" i="38" s="1"/>
  <c r="E61" i="38"/>
  <c r="L61" i="38" s="1"/>
  <c r="AR60" i="38"/>
  <c r="E60" i="38"/>
  <c r="L60" i="38" s="1"/>
  <c r="AR59" i="38"/>
  <c r="E59" i="38"/>
  <c r="L59" i="38" s="1"/>
  <c r="AR58" i="38"/>
  <c r="X58" i="38"/>
  <c r="E58" i="38"/>
  <c r="L58" i="38" s="1"/>
  <c r="AR57" i="38"/>
  <c r="E57" i="38"/>
  <c r="L57" i="38" s="1"/>
  <c r="AU56" i="38"/>
  <c r="AT56" i="38"/>
  <c r="AR56" i="38"/>
  <c r="U56" i="38"/>
  <c r="AD56" i="38" s="1"/>
  <c r="L56" i="38"/>
  <c r="E56" i="38"/>
  <c r="AU55" i="38"/>
  <c r="AT55" i="38"/>
  <c r="AR55" i="38"/>
  <c r="X55" i="38"/>
  <c r="U55" i="38"/>
  <c r="AQ55" i="38" s="1"/>
  <c r="AW55" i="38" s="1"/>
  <c r="L55" i="38"/>
  <c r="E55" i="38"/>
  <c r="AU54" i="38"/>
  <c r="AT54" i="38"/>
  <c r="AR54" i="38"/>
  <c r="X54" i="38"/>
  <c r="E54" i="38"/>
  <c r="L54" i="38" s="1"/>
  <c r="AU53" i="38"/>
  <c r="AR53" i="38"/>
  <c r="U53" i="38"/>
  <c r="AS53" i="38" s="1"/>
  <c r="E53" i="38"/>
  <c r="L53" i="38" s="1"/>
  <c r="AR52" i="38"/>
  <c r="E52" i="38"/>
  <c r="L52" i="38" s="1"/>
  <c r="AR51" i="38"/>
  <c r="E51" i="38"/>
  <c r="L51" i="38" s="1"/>
  <c r="AR50" i="38"/>
  <c r="X50" i="38"/>
  <c r="E50" i="38"/>
  <c r="L50" i="38" s="1"/>
  <c r="AR49" i="38"/>
  <c r="E49" i="38"/>
  <c r="L49" i="38" s="1"/>
  <c r="AU48" i="38"/>
  <c r="AT48" i="38"/>
  <c r="AR48" i="38"/>
  <c r="U48" i="38"/>
  <c r="AD48" i="38" s="1"/>
  <c r="L48" i="38"/>
  <c r="E48" i="38"/>
  <c r="AT47" i="38"/>
  <c r="AR47" i="38"/>
  <c r="X47" i="38"/>
  <c r="U47" i="38"/>
  <c r="L47" i="38"/>
  <c r="E47" i="38"/>
  <c r="AU46" i="38"/>
  <c r="AT46" i="38"/>
  <c r="AR46" i="38"/>
  <c r="X46" i="38"/>
  <c r="E46" i="38"/>
  <c r="L46" i="38" s="1"/>
  <c r="AR45" i="38"/>
  <c r="U45" i="38"/>
  <c r="E45" i="38"/>
  <c r="L45" i="38" s="1"/>
  <c r="AR44" i="38"/>
  <c r="E44" i="38"/>
  <c r="L44" i="38" s="1"/>
  <c r="AR43" i="38"/>
  <c r="E43" i="38"/>
  <c r="L43" i="38" s="1"/>
  <c r="AR42" i="38"/>
  <c r="X42" i="38"/>
  <c r="E42" i="38"/>
  <c r="L42" i="38" s="1"/>
  <c r="AR41" i="38"/>
  <c r="L41" i="38"/>
  <c r="E41" i="38"/>
  <c r="AU40" i="38"/>
  <c r="AT40" i="38"/>
  <c r="AR40" i="38"/>
  <c r="U40" i="38"/>
  <c r="AS40" i="38" s="1"/>
  <c r="E40" i="38"/>
  <c r="L40" i="38" s="1"/>
  <c r="AT39" i="38"/>
  <c r="AR39" i="38"/>
  <c r="X39" i="38"/>
  <c r="U39" i="38"/>
  <c r="AS39" i="38" s="1"/>
  <c r="E39" i="38"/>
  <c r="L39" i="38" s="1"/>
  <c r="AU38" i="38"/>
  <c r="AT38" i="38"/>
  <c r="AR38" i="38"/>
  <c r="E38" i="38"/>
  <c r="L38" i="38" s="1"/>
  <c r="AU37" i="38"/>
  <c r="AT37" i="38"/>
  <c r="AR37" i="38"/>
  <c r="U37" i="38"/>
  <c r="AD37" i="38" s="1"/>
  <c r="E37" i="38"/>
  <c r="L37" i="38" s="1"/>
  <c r="AR36" i="38"/>
  <c r="E36" i="38"/>
  <c r="L36" i="38" s="1"/>
  <c r="AR35" i="38"/>
  <c r="E35" i="38"/>
  <c r="L35" i="38" s="1"/>
  <c r="AR34" i="38"/>
  <c r="X34" i="38"/>
  <c r="E34" i="38"/>
  <c r="L34" i="38" s="1"/>
  <c r="AR33" i="38"/>
  <c r="L33" i="38"/>
  <c r="E33" i="38"/>
  <c r="AU32" i="38"/>
  <c r="AT32" i="38"/>
  <c r="AR32" i="38"/>
  <c r="U32" i="38"/>
  <c r="AS32" i="38" s="1"/>
  <c r="E32" i="38"/>
  <c r="L32" i="38" s="1"/>
  <c r="AT31" i="38"/>
  <c r="AR31" i="38"/>
  <c r="X31" i="38"/>
  <c r="U31" i="38"/>
  <c r="L31" i="38"/>
  <c r="E31" i="38"/>
  <c r="AU30" i="38"/>
  <c r="AT30" i="38"/>
  <c r="AR30" i="38"/>
  <c r="E30" i="38"/>
  <c r="L30" i="38" s="1"/>
  <c r="AU29" i="38"/>
  <c r="AT29" i="38"/>
  <c r="AR29" i="38"/>
  <c r="U29" i="38"/>
  <c r="AD29" i="38" s="1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U25" i="38"/>
  <c r="E25" i="38"/>
  <c r="L25" i="38" s="1"/>
  <c r="AU24" i="38"/>
  <c r="AR24" i="38"/>
  <c r="U24" i="38"/>
  <c r="E24" i="38"/>
  <c r="L24" i="38" s="1"/>
  <c r="AU23" i="38"/>
  <c r="AT23" i="38"/>
  <c r="AR23" i="38"/>
  <c r="X23" i="38"/>
  <c r="U23" i="38"/>
  <c r="AD23" i="38" s="1"/>
  <c r="E23" i="38"/>
  <c r="L23" i="38" s="1"/>
  <c r="AU22" i="38"/>
  <c r="AT22" i="38"/>
  <c r="AR22" i="38"/>
  <c r="L22" i="38"/>
  <c r="E22" i="38"/>
  <c r="AU21" i="38"/>
  <c r="AT21" i="38"/>
  <c r="AR21" i="38"/>
  <c r="U21" i="38"/>
  <c r="AS21" i="38" s="1"/>
  <c r="E21" i="38"/>
  <c r="L21" i="38" s="1"/>
  <c r="AR20" i="38"/>
  <c r="E20" i="38"/>
  <c r="L20" i="38" s="1"/>
  <c r="AR19" i="38"/>
  <c r="E19" i="38"/>
  <c r="L19" i="38" s="1"/>
  <c r="AR18" i="38"/>
  <c r="X18" i="38"/>
  <c r="E18" i="38"/>
  <c r="L18" i="38" s="1"/>
  <c r="AR17" i="38"/>
  <c r="AL17" i="38"/>
  <c r="E17" i="38"/>
  <c r="L17" i="38" s="1"/>
  <c r="AU16" i="38"/>
  <c r="AT16" i="38"/>
  <c r="AR16" i="38"/>
  <c r="U16" i="38"/>
  <c r="E16" i="38"/>
  <c r="L16" i="38" s="1"/>
  <c r="AR15" i="38"/>
  <c r="X15" i="38"/>
  <c r="U15" i="38"/>
  <c r="AD15" i="38" s="1"/>
  <c r="E15" i="38"/>
  <c r="L15" i="38" s="1"/>
  <c r="AU14" i="38"/>
  <c r="AT14" i="38"/>
  <c r="AR14" i="38"/>
  <c r="L14" i="38"/>
  <c r="E14" i="38"/>
  <c r="AU13" i="38"/>
  <c r="AR13" i="38"/>
  <c r="U13" i="38"/>
  <c r="AS13" i="38" s="1"/>
  <c r="E13" i="38"/>
  <c r="L13" i="38" s="1"/>
  <c r="AR12" i="38"/>
  <c r="E12" i="38"/>
  <c r="L12" i="38" s="1"/>
  <c r="AR11" i="38"/>
  <c r="E11" i="38"/>
  <c r="L11" i="38" s="1"/>
  <c r="AR10" i="38"/>
  <c r="X10" i="38"/>
  <c r="U10" i="38"/>
  <c r="AD10" i="38" s="1"/>
  <c r="E10" i="38"/>
  <c r="L10" i="38" s="1"/>
  <c r="AR9" i="38"/>
  <c r="E9" i="38"/>
  <c r="L9" i="38" s="1"/>
  <c r="AR8" i="38"/>
  <c r="U8" i="38"/>
  <c r="AD8" i="38" s="1"/>
  <c r="E8" i="38"/>
  <c r="L8" i="38" s="1"/>
  <c r="AT7" i="38"/>
  <c r="AR7" i="38"/>
  <c r="AR104" i="38" s="1"/>
  <c r="X7" i="38"/>
  <c r="U7" i="38"/>
  <c r="E7" i="38"/>
  <c r="L7" i="38" s="1"/>
  <c r="AT6" i="38"/>
  <c r="AR6" i="38"/>
  <c r="E6" i="38"/>
  <c r="L6" i="38" s="1"/>
  <c r="AU5" i="38"/>
  <c r="AR5" i="38"/>
  <c r="U5" i="38"/>
  <c r="AS5" i="38" s="1"/>
  <c r="E5" i="38"/>
  <c r="L5" i="38" s="1"/>
  <c r="AR4" i="38"/>
  <c r="E4" i="38"/>
  <c r="L4" i="38" s="1"/>
  <c r="AR3" i="38"/>
  <c r="E3" i="38"/>
  <c r="T31" i="3"/>
  <c r="V31" i="3"/>
  <c r="AA31" i="3"/>
  <c r="AN103" i="28"/>
  <c r="AN104" i="28"/>
  <c r="AN105" i="28"/>
  <c r="AN106" i="28"/>
  <c r="AN117" i="28"/>
  <c r="AN111" i="28"/>
  <c r="AN112" i="28"/>
  <c r="AN113" i="28"/>
  <c r="AN114" i="28"/>
  <c r="AN115" i="28"/>
  <c r="AN116" i="28"/>
  <c r="AN110" i="28"/>
  <c r="AN102" i="28"/>
  <c r="AN4" i="28"/>
  <c r="AN5" i="28"/>
  <c r="AN6" i="28"/>
  <c r="AN7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N30" i="28"/>
  <c r="AN31" i="28"/>
  <c r="AN32" i="28"/>
  <c r="AN33" i="28"/>
  <c r="AN34" i="28"/>
  <c r="AN35" i="28"/>
  <c r="AN36" i="28"/>
  <c r="AN37" i="28"/>
  <c r="AN38" i="28"/>
  <c r="AN39" i="28"/>
  <c r="AN40" i="28"/>
  <c r="AN41" i="28"/>
  <c r="AN42" i="28"/>
  <c r="AN43" i="28"/>
  <c r="AN44" i="28"/>
  <c r="AN45" i="28"/>
  <c r="AN46" i="28"/>
  <c r="AN47" i="28"/>
  <c r="AN48" i="28"/>
  <c r="AN49" i="28"/>
  <c r="AN50" i="28"/>
  <c r="AN51" i="28"/>
  <c r="AN52" i="28"/>
  <c r="AN53" i="28"/>
  <c r="AN54" i="28"/>
  <c r="AN55" i="28"/>
  <c r="AN56" i="28"/>
  <c r="AN57" i="28"/>
  <c r="AN58" i="28"/>
  <c r="AN59" i="28"/>
  <c r="AN60" i="28"/>
  <c r="AN61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3" i="28"/>
  <c r="AN121" i="30"/>
  <c r="AN103" i="30"/>
  <c r="AN104" i="30"/>
  <c r="AN105" i="30"/>
  <c r="AN106" i="30"/>
  <c r="AN111" i="30"/>
  <c r="AN112" i="30"/>
  <c r="AN113" i="30"/>
  <c r="AN114" i="30"/>
  <c r="AN115" i="30"/>
  <c r="AN116" i="30"/>
  <c r="AN117" i="30"/>
  <c r="AN110" i="30"/>
  <c r="AN102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N49" i="30"/>
  <c r="AN50" i="30"/>
  <c r="AN51" i="30"/>
  <c r="AN52" i="30"/>
  <c r="AN53" i="30"/>
  <c r="AN54" i="30"/>
  <c r="AN55" i="30"/>
  <c r="AN56" i="30"/>
  <c r="AN57" i="30"/>
  <c r="AN58" i="30"/>
  <c r="AN59" i="30"/>
  <c r="AN60" i="30"/>
  <c r="AN61" i="30"/>
  <c r="AN62" i="30"/>
  <c r="AN63" i="30"/>
  <c r="AN64" i="30"/>
  <c r="AN65" i="30"/>
  <c r="AN66" i="30"/>
  <c r="AN67" i="30"/>
  <c r="AN68" i="30"/>
  <c r="AN69" i="30"/>
  <c r="AN70" i="30"/>
  <c r="AN71" i="30"/>
  <c r="AN72" i="30"/>
  <c r="AN73" i="30"/>
  <c r="AN74" i="30"/>
  <c r="AN75" i="30"/>
  <c r="AN76" i="30"/>
  <c r="AN77" i="30"/>
  <c r="AN78" i="30"/>
  <c r="AN79" i="30"/>
  <c r="AN80" i="30"/>
  <c r="AN81" i="30"/>
  <c r="AN82" i="30"/>
  <c r="AN83" i="30"/>
  <c r="AN84" i="30"/>
  <c r="AN85" i="30"/>
  <c r="AN86" i="30"/>
  <c r="AN87" i="30"/>
  <c r="AN88" i="30"/>
  <c r="AN89" i="30"/>
  <c r="AN90" i="30"/>
  <c r="AN91" i="30"/>
  <c r="AN92" i="30"/>
  <c r="AN93" i="30"/>
  <c r="AN94" i="30"/>
  <c r="AN95" i="30"/>
  <c r="AN96" i="30"/>
  <c r="AN97" i="30"/>
  <c r="AN98" i="30"/>
  <c r="AN6" i="30"/>
  <c r="AN4" i="30"/>
  <c r="AN5" i="30"/>
  <c r="AN3" i="30"/>
  <c r="G11" i="44" l="1"/>
  <c r="G7" i="44"/>
  <c r="E16" i="45"/>
  <c r="F15" i="45"/>
  <c r="M14" i="45"/>
  <c r="G14" i="45" s="1"/>
  <c r="L15" i="45"/>
  <c r="L14" i="44"/>
  <c r="M13" i="44"/>
  <c r="G4" i="44" s="1"/>
  <c r="F12" i="44"/>
  <c r="E13" i="44"/>
  <c r="AG113" i="35"/>
  <c r="AA122" i="38"/>
  <c r="AT24" i="38"/>
  <c r="AT88" i="38"/>
  <c r="T113" i="35"/>
  <c r="U58" i="38"/>
  <c r="AT15" i="38"/>
  <c r="AT79" i="38"/>
  <c r="U119" i="38"/>
  <c r="AS119" i="38" s="1"/>
  <c r="AT61" i="38"/>
  <c r="U95" i="38"/>
  <c r="AS95" i="38" s="1"/>
  <c r="X86" i="38"/>
  <c r="X51" i="38"/>
  <c r="AU79" i="38"/>
  <c r="U11" i="38"/>
  <c r="AS11" i="38" s="1"/>
  <c r="AT19" i="38"/>
  <c r="U27" i="38"/>
  <c r="U43" i="38"/>
  <c r="U59" i="38"/>
  <c r="AS59" i="38" s="1"/>
  <c r="U67" i="38"/>
  <c r="AD67" i="38" s="1"/>
  <c r="AT75" i="38"/>
  <c r="U83" i="38"/>
  <c r="U91" i="38"/>
  <c r="AD91" i="38" s="1"/>
  <c r="U6" i="38"/>
  <c r="AS6" i="38" s="1"/>
  <c r="U14" i="38"/>
  <c r="U22" i="38"/>
  <c r="AS22" i="38" s="1"/>
  <c r="U30" i="38"/>
  <c r="AS30" i="38" s="1"/>
  <c r="U38" i="38"/>
  <c r="AQ38" i="38" s="1"/>
  <c r="AW38" i="38" s="1"/>
  <c r="U46" i="38"/>
  <c r="AD46" i="38" s="1"/>
  <c r="U54" i="38"/>
  <c r="AS54" i="38" s="1"/>
  <c r="U62" i="38"/>
  <c r="AS62" i="38" s="1"/>
  <c r="U70" i="38"/>
  <c r="AS70" i="38" s="1"/>
  <c r="U78" i="38"/>
  <c r="AD78" i="38" s="1"/>
  <c r="U86" i="38"/>
  <c r="AD86" i="38" s="1"/>
  <c r="U94" i="38"/>
  <c r="AS94" i="38" s="1"/>
  <c r="U102" i="38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U99" i="38"/>
  <c r="AS99" i="38" s="1"/>
  <c r="AT99" i="38"/>
  <c r="AU35" i="38"/>
  <c r="U35" i="38"/>
  <c r="AQ35" i="38" s="1"/>
  <c r="AW35" i="38" s="1"/>
  <c r="S105" i="35"/>
  <c r="X64" i="38"/>
  <c r="AT8" i="38"/>
  <c r="AU19" i="38"/>
  <c r="AT72" i="38"/>
  <c r="AU72" i="38"/>
  <c r="AU75" i="38"/>
  <c r="X96" i="38"/>
  <c r="U51" i="38"/>
  <c r="AT90" i="38"/>
  <c r="AU90" i="38"/>
  <c r="X43" i="38"/>
  <c r="X16" i="38"/>
  <c r="X73" i="38"/>
  <c r="AT5" i="38"/>
  <c r="AT69" i="38"/>
  <c r="AU31" i="38"/>
  <c r="X27" i="38"/>
  <c r="X91" i="38"/>
  <c r="X32" i="38"/>
  <c r="AT53" i="38"/>
  <c r="AU71" i="38"/>
  <c r="X8" i="38"/>
  <c r="X56" i="38"/>
  <c r="X88" i="38"/>
  <c r="AT45" i="38"/>
  <c r="AU42" i="38"/>
  <c r="X5" i="38"/>
  <c r="X13" i="38"/>
  <c r="X21" i="38"/>
  <c r="X29" i="38"/>
  <c r="X37" i="38"/>
  <c r="X45" i="38"/>
  <c r="X53" i="38"/>
  <c r="X61" i="38"/>
  <c r="X69" i="38"/>
  <c r="X77" i="38"/>
  <c r="X85" i="38"/>
  <c r="X93" i="38"/>
  <c r="X101" i="38"/>
  <c r="AG105" i="35"/>
  <c r="AU45" i="38"/>
  <c r="V105" i="35"/>
  <c r="X6" i="38"/>
  <c r="X14" i="38"/>
  <c r="X22" i="38"/>
  <c r="X30" i="38"/>
  <c r="X38" i="38"/>
  <c r="AU10" i="38"/>
  <c r="U17" i="38"/>
  <c r="AD17" i="38" s="1"/>
  <c r="X24" i="38"/>
  <c r="X48" i="38"/>
  <c r="X80" i="38"/>
  <c r="U9" i="38"/>
  <c r="AT85" i="38"/>
  <c r="AU47" i="38"/>
  <c r="T105" i="35"/>
  <c r="AE105" i="35"/>
  <c r="AE126" i="35" s="1"/>
  <c r="AT42" i="38"/>
  <c r="X40" i="38"/>
  <c r="X72" i="38"/>
  <c r="AT13" i="38"/>
  <c r="AT77" i="38"/>
  <c r="AU39" i="38"/>
  <c r="AU95" i="38"/>
  <c r="AM113" i="35"/>
  <c r="AM124" i="35"/>
  <c r="AM105" i="35"/>
  <c r="AE3" i="38"/>
  <c r="S3" i="38"/>
  <c r="AJ105" i="35"/>
  <c r="AJ126" i="35" s="1"/>
  <c r="AU6" i="38"/>
  <c r="AI105" i="35"/>
  <c r="AI126" i="35" s="1"/>
  <c r="AU87" i="38"/>
  <c r="AU15" i="38"/>
  <c r="AU7" i="38"/>
  <c r="AH105" i="35"/>
  <c r="AH126" i="35" s="1"/>
  <c r="AL70" i="38"/>
  <c r="AL32" i="38"/>
  <c r="AL38" i="38"/>
  <c r="AL39" i="38"/>
  <c r="AL63" i="38"/>
  <c r="AL64" i="38"/>
  <c r="AL75" i="38"/>
  <c r="AL5" i="38"/>
  <c r="AL9" i="38"/>
  <c r="AL12" i="38"/>
  <c r="AL19" i="38"/>
  <c r="AL25" i="38"/>
  <c r="AL30" i="38"/>
  <c r="AL35" i="38"/>
  <c r="AL50" i="38"/>
  <c r="AL61" i="38"/>
  <c r="AL67" i="38"/>
  <c r="AL71" i="38"/>
  <c r="AL92" i="38"/>
  <c r="AL27" i="38"/>
  <c r="AL31" i="38"/>
  <c r="AL37" i="38"/>
  <c r="AL42" i="38"/>
  <c r="AL44" i="38"/>
  <c r="AL52" i="38"/>
  <c r="AL69" i="38"/>
  <c r="AL84" i="38"/>
  <c r="AL16" i="38"/>
  <c r="AL21" i="38"/>
  <c r="AL22" i="38"/>
  <c r="AL23" i="38"/>
  <c r="AL24" i="38"/>
  <c r="AL29" i="38"/>
  <c r="AL49" i="38"/>
  <c r="AL58" i="38"/>
  <c r="AL4" i="38"/>
  <c r="AL8" i="38"/>
  <c r="AL11" i="38"/>
  <c r="AL14" i="38"/>
  <c r="AL15" i="38"/>
  <c r="AL34" i="38"/>
  <c r="AL57" i="38"/>
  <c r="AL60" i="38"/>
  <c r="AL66" i="38"/>
  <c r="AL74" i="38"/>
  <c r="AL77" i="38"/>
  <c r="AL88" i="38"/>
  <c r="AL18" i="38"/>
  <c r="AL36" i="38"/>
  <c r="AL41" i="38"/>
  <c r="AL46" i="38"/>
  <c r="AL48" i="38"/>
  <c r="AL54" i="38"/>
  <c r="AL68" i="38"/>
  <c r="AL76" i="38"/>
  <c r="AL6" i="38"/>
  <c r="AL7" i="38"/>
  <c r="AL13" i="38"/>
  <c r="AL20" i="38"/>
  <c r="AL26" i="38"/>
  <c r="AL28" i="38"/>
  <c r="AL43" i="38"/>
  <c r="AL47" i="38"/>
  <c r="AL51" i="38"/>
  <c r="AL55" i="38"/>
  <c r="AL56" i="38"/>
  <c r="AL65" i="38"/>
  <c r="AL73" i="38"/>
  <c r="AL3" i="38"/>
  <c r="AL10" i="38"/>
  <c r="AL33" i="38"/>
  <c r="AL40" i="38"/>
  <c r="AL45" i="38"/>
  <c r="AL53" i="38"/>
  <c r="AL59" i="38"/>
  <c r="AL62" i="38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M105" i="38"/>
  <c r="AJ124" i="38"/>
  <c r="AJ113" i="38"/>
  <c r="AJ105" i="38"/>
  <c r="AI105" i="38"/>
  <c r="AI126" i="38" s="1"/>
  <c r="AI124" i="38"/>
  <c r="AU58" i="38"/>
  <c r="AH105" i="38"/>
  <c r="AH126" i="38" s="1"/>
  <c r="AU50" i="38"/>
  <c r="AH124" i="38"/>
  <c r="AU34" i="38"/>
  <c r="AU82" i="38"/>
  <c r="AH113" i="38"/>
  <c r="AU74" i="38"/>
  <c r="AG105" i="38"/>
  <c r="AE105" i="38"/>
  <c r="AS25" i="38"/>
  <c r="AE113" i="38"/>
  <c r="X12" i="38"/>
  <c r="X36" i="38"/>
  <c r="X60" i="38"/>
  <c r="X68" i="38"/>
  <c r="X92" i="38"/>
  <c r="X100" i="38"/>
  <c r="X35" i="38"/>
  <c r="X99" i="38"/>
  <c r="W105" i="38"/>
  <c r="X19" i="38"/>
  <c r="X83" i="38"/>
  <c r="X4" i="38"/>
  <c r="X20" i="38"/>
  <c r="X44" i="38"/>
  <c r="X76" i="38"/>
  <c r="X11" i="38"/>
  <c r="X75" i="38"/>
  <c r="W124" i="38"/>
  <c r="X3" i="38"/>
  <c r="X67" i="38"/>
  <c r="X28" i="38"/>
  <c r="X52" i="38"/>
  <c r="X84" i="38"/>
  <c r="X59" i="38"/>
  <c r="V124" i="38"/>
  <c r="V113" i="38"/>
  <c r="V105" i="38"/>
  <c r="T105" i="38"/>
  <c r="T124" i="38"/>
  <c r="S105" i="38"/>
  <c r="U4" i="38"/>
  <c r="AU4" i="38"/>
  <c r="AT4" i="38"/>
  <c r="AU36" i="38"/>
  <c r="AT36" i="38"/>
  <c r="U36" i="38"/>
  <c r="AS36" i="38" s="1"/>
  <c r="U60" i="38"/>
  <c r="AU60" i="38"/>
  <c r="AT60" i="38"/>
  <c r="AT100" i="38"/>
  <c r="U100" i="38"/>
  <c r="AD100" i="38" s="1"/>
  <c r="AU100" i="38"/>
  <c r="U12" i="38"/>
  <c r="AS12" i="38" s="1"/>
  <c r="AU12" i="38"/>
  <c r="AT12" i="38"/>
  <c r="U44" i="38"/>
  <c r="AU44" i="38"/>
  <c r="AT44" i="38"/>
  <c r="AU52" i="38"/>
  <c r="AT52" i="38"/>
  <c r="U52" i="38"/>
  <c r="AQ52" i="38" s="1"/>
  <c r="AW52" i="38" s="1"/>
  <c r="AU92" i="38"/>
  <c r="AT92" i="38"/>
  <c r="U92" i="38"/>
  <c r="AD92" i="38" s="1"/>
  <c r="U84" i="38"/>
  <c r="AD84" i="38" s="1"/>
  <c r="AU84" i="38"/>
  <c r="AT84" i="38"/>
  <c r="AT20" i="38"/>
  <c r="AU20" i="38"/>
  <c r="U20" i="38"/>
  <c r="AS20" i="38" s="1"/>
  <c r="U68" i="38"/>
  <c r="AQ68" i="38" s="1"/>
  <c r="AW68" i="38" s="1"/>
  <c r="AU68" i="38"/>
  <c r="AT68" i="38"/>
  <c r="AS91" i="38"/>
  <c r="U28" i="38"/>
  <c r="AS28" i="38" s="1"/>
  <c r="AU28" i="38"/>
  <c r="AT28" i="38"/>
  <c r="AT76" i="38"/>
  <c r="U76" i="38"/>
  <c r="AU76" i="38"/>
  <c r="AT3" i="38"/>
  <c r="AT43" i="38"/>
  <c r="AT83" i="38"/>
  <c r="AU99" i="38"/>
  <c r="AD116" i="38"/>
  <c r="AU3" i="38"/>
  <c r="U19" i="38"/>
  <c r="AQ19" i="38" s="1"/>
  <c r="AW19" i="38" s="1"/>
  <c r="AT27" i="38"/>
  <c r="AU43" i="38"/>
  <c r="AT59" i="38"/>
  <c r="AT67" i="38"/>
  <c r="U75" i="38"/>
  <c r="AD75" i="38" s="1"/>
  <c r="AU83" i="38"/>
  <c r="AT110" i="38"/>
  <c r="AU27" i="38"/>
  <c r="AD39" i="38"/>
  <c r="AU59" i="38"/>
  <c r="AU67" i="38"/>
  <c r="AU110" i="38"/>
  <c r="AT117" i="38"/>
  <c r="AT11" i="38"/>
  <c r="U3" i="38"/>
  <c r="AS3" i="38" s="1"/>
  <c r="AU11" i="38"/>
  <c r="AT35" i="38"/>
  <c r="AT51" i="38"/>
  <c r="AT91" i="38"/>
  <c r="AT25" i="38"/>
  <c r="AT81" i="38"/>
  <c r="AU91" i="38"/>
  <c r="AU73" i="38"/>
  <c r="AU9" i="38"/>
  <c r="AU25" i="38"/>
  <c r="AU41" i="38"/>
  <c r="AT17" i="38"/>
  <c r="AT49" i="38"/>
  <c r="AT73" i="38"/>
  <c r="AE126" i="38"/>
  <c r="AS31" i="38"/>
  <c r="AA117" i="38"/>
  <c r="X117" i="38"/>
  <c r="X9" i="38"/>
  <c r="X17" i="38"/>
  <c r="X25" i="38"/>
  <c r="X33" i="38"/>
  <c r="X41" i="38"/>
  <c r="X49" i="38"/>
  <c r="X57" i="38"/>
  <c r="X65" i="38"/>
  <c r="X81" i="38"/>
  <c r="X89" i="38"/>
  <c r="X97" i="38"/>
  <c r="X107" i="38"/>
  <c r="AD16" i="38"/>
  <c r="AQ23" i="38"/>
  <c r="AW23" i="38" s="1"/>
  <c r="AD31" i="38"/>
  <c r="AD119" i="38"/>
  <c r="AQ122" i="38"/>
  <c r="AW122" i="38" s="1"/>
  <c r="AD99" i="38"/>
  <c r="AQ119" i="38"/>
  <c r="AW119" i="38" s="1"/>
  <c r="AS93" i="38"/>
  <c r="AQ120" i="38"/>
  <c r="AW120" i="38" s="1"/>
  <c r="AD22" i="38"/>
  <c r="AS43" i="38"/>
  <c r="AS85" i="38"/>
  <c r="AD111" i="38"/>
  <c r="U33" i="38"/>
  <c r="AD33" i="38" s="1"/>
  <c r="U81" i="38"/>
  <c r="AD81" i="38" s="1"/>
  <c r="U89" i="38"/>
  <c r="AS101" i="38"/>
  <c r="AU81" i="38"/>
  <c r="AU17" i="38"/>
  <c r="AS23" i="38"/>
  <c r="AT26" i="38"/>
  <c r="AU33" i="38"/>
  <c r="AU49" i="38"/>
  <c r="AT58" i="38"/>
  <c r="U65" i="38"/>
  <c r="AT65" i="38"/>
  <c r="AS72" i="38"/>
  <c r="AT89" i="38"/>
  <c r="U97" i="38"/>
  <c r="AQ99" i="38"/>
  <c r="AW99" i="38" s="1"/>
  <c r="AQ116" i="38"/>
  <c r="AW116" i="38" s="1"/>
  <c r="AS122" i="38"/>
  <c r="AT18" i="38"/>
  <c r="AU26" i="38"/>
  <c r="AQ64" i="38"/>
  <c r="AW64" i="38" s="1"/>
  <c r="U74" i="38"/>
  <c r="AU89" i="38"/>
  <c r="AT97" i="38"/>
  <c r="U108" i="38"/>
  <c r="AQ108" i="38" s="1"/>
  <c r="AT108" i="38"/>
  <c r="AT112" i="38" s="1"/>
  <c r="U118" i="38"/>
  <c r="AS120" i="38"/>
  <c r="AS8" i="38"/>
  <c r="AS16" i="38"/>
  <c r="AU18" i="38"/>
  <c r="U34" i="38"/>
  <c r="AT34" i="38"/>
  <c r="AT41" i="38"/>
  <c r="AD70" i="38"/>
  <c r="AT74" i="38"/>
  <c r="U82" i="38"/>
  <c r="AT82" i="38"/>
  <c r="AD98" i="38"/>
  <c r="AD117" i="38"/>
  <c r="AT118" i="38"/>
  <c r="U41" i="38"/>
  <c r="U50" i="38"/>
  <c r="AD54" i="38"/>
  <c r="U57" i="38"/>
  <c r="AT57" i="38"/>
  <c r="AD58" i="38"/>
  <c r="AS64" i="38"/>
  <c r="AQ92" i="38"/>
  <c r="AW92" i="38" s="1"/>
  <c r="AQ100" i="38"/>
  <c r="AW100" i="38" s="1"/>
  <c r="AQ117" i="38"/>
  <c r="AW117" i="38" s="1"/>
  <c r="S113" i="38"/>
  <c r="U49" i="38"/>
  <c r="AS4" i="38"/>
  <c r="AT9" i="38"/>
  <c r="AD43" i="38"/>
  <c r="AT50" i="38"/>
  <c r="U66" i="38"/>
  <c r="AD110" i="38"/>
  <c r="AT33" i="38"/>
  <c r="AS58" i="38"/>
  <c r="AD32" i="38"/>
  <c r="U42" i="38"/>
  <c r="U73" i="38"/>
  <c r="AS76" i="38"/>
  <c r="U90" i="38"/>
  <c r="AS92" i="38"/>
  <c r="AS100" i="38"/>
  <c r="U107" i="38"/>
  <c r="AQ107" i="38" s="1"/>
  <c r="AB124" i="38"/>
  <c r="AB109" i="38"/>
  <c r="AB113" i="38" s="1"/>
  <c r="AD6" i="38"/>
  <c r="AD4" i="38"/>
  <c r="AS7" i="38"/>
  <c r="AD7" i="38"/>
  <c r="E105" i="38"/>
  <c r="L3" i="38"/>
  <c r="L105" i="38" s="1"/>
  <c r="AD5" i="38"/>
  <c r="AD13" i="38"/>
  <c r="AD21" i="38"/>
  <c r="AS24" i="38"/>
  <c r="AD40" i="38"/>
  <c r="AD45" i="38"/>
  <c r="AS19" i="38"/>
  <c r="AD24" i="38"/>
  <c r="AS27" i="38"/>
  <c r="AD35" i="38"/>
  <c r="AS38" i="38"/>
  <c r="AD47" i="38"/>
  <c r="AS47" i="38"/>
  <c r="AD11" i="38"/>
  <c r="AS14" i="38"/>
  <c r="AD19" i="38"/>
  <c r="AD27" i="38"/>
  <c r="AD30" i="38"/>
  <c r="AD38" i="38"/>
  <c r="AS9" i="38"/>
  <c r="AD14" i="38"/>
  <c r="AS44" i="38"/>
  <c r="AD9" i="38"/>
  <c r="AD25" i="38"/>
  <c r="AD44" i="38"/>
  <c r="AD59" i="38"/>
  <c r="AS15" i="38"/>
  <c r="AQ21" i="38"/>
  <c r="AW21" i="38" s="1"/>
  <c r="AS45" i="38"/>
  <c r="AS10" i="38"/>
  <c r="AS18" i="38"/>
  <c r="AS26" i="38"/>
  <c r="AS29" i="38"/>
  <c r="AS37" i="38"/>
  <c r="AD51" i="38"/>
  <c r="AS51" i="38"/>
  <c r="AS46" i="38"/>
  <c r="AQ46" i="38"/>
  <c r="AW46" i="38" s="1"/>
  <c r="AS52" i="38"/>
  <c r="AS55" i="38"/>
  <c r="AQ61" i="38"/>
  <c r="AW61" i="38" s="1"/>
  <c r="AS63" i="38"/>
  <c r="AQ69" i="38"/>
  <c r="AW69" i="38" s="1"/>
  <c r="AS71" i="38"/>
  <c r="AD76" i="38"/>
  <c r="L124" i="38"/>
  <c r="AD55" i="38"/>
  <c r="AD63" i="38"/>
  <c r="AD77" i="38"/>
  <c r="AD103" i="38"/>
  <c r="AS103" i="38"/>
  <c r="AQ103" i="38"/>
  <c r="AW103" i="38" s="1"/>
  <c r="AS48" i="38"/>
  <c r="AD53" i="38"/>
  <c r="AS56" i="38"/>
  <c r="AD61" i="38"/>
  <c r="AD69" i="38"/>
  <c r="AD83" i="38"/>
  <c r="AS83" i="38"/>
  <c r="AD87" i="38"/>
  <c r="AS87" i="38"/>
  <c r="AS67" i="38"/>
  <c r="AQ77" i="38"/>
  <c r="AW77" i="38" s="1"/>
  <c r="AS78" i="38"/>
  <c r="AD79" i="38"/>
  <c r="AS79" i="38"/>
  <c r="AD95" i="38"/>
  <c r="AL97" i="38"/>
  <c r="AL89" i="38"/>
  <c r="AL81" i="38"/>
  <c r="AL102" i="38"/>
  <c r="AL94" i="38"/>
  <c r="AL86" i="38"/>
  <c r="AL78" i="38"/>
  <c r="AL99" i="38"/>
  <c r="AL91" i="38"/>
  <c r="AL83" i="38"/>
  <c r="AL96" i="38"/>
  <c r="AL122" i="38"/>
  <c r="AL121" i="38"/>
  <c r="AL120" i="38"/>
  <c r="AL119" i="38"/>
  <c r="AL118" i="38"/>
  <c r="AL117" i="38"/>
  <c r="AL116" i="38"/>
  <c r="AL115" i="38"/>
  <c r="AL101" i="38"/>
  <c r="AL93" i="38"/>
  <c r="AL85" i="38"/>
  <c r="AL111" i="38"/>
  <c r="AL110" i="38"/>
  <c r="AL109" i="38"/>
  <c r="AL108" i="38"/>
  <c r="AL107" i="38"/>
  <c r="AL98" i="38"/>
  <c r="AL90" i="38"/>
  <c r="AL82" i="38"/>
  <c r="AL103" i="38"/>
  <c r="AL95" i="38"/>
  <c r="AL87" i="38"/>
  <c r="AL79" i="38"/>
  <c r="E124" i="38"/>
  <c r="AS80" i="38"/>
  <c r="AD85" i="38"/>
  <c r="AS88" i="38"/>
  <c r="AD93" i="38"/>
  <c r="AS96" i="38"/>
  <c r="AD101" i="38"/>
  <c r="AQ102" i="38"/>
  <c r="AW102" i="38" s="1"/>
  <c r="AD80" i="38"/>
  <c r="AD88" i="38"/>
  <c r="AD96" i="38"/>
  <c r="AF115" i="38"/>
  <c r="AF117" i="38"/>
  <c r="AF122" i="38"/>
  <c r="AQ84" i="38"/>
  <c r="AW84" i="38" s="1"/>
  <c r="AS86" i="38"/>
  <c r="AS102" i="38"/>
  <c r="AD102" i="38"/>
  <c r="AQ109" i="38"/>
  <c r="AW109" i="38" s="1"/>
  <c r="AQ110" i="38"/>
  <c r="AW110" i="38" s="1"/>
  <c r="AQ111" i="38"/>
  <c r="AW111" i="38" s="1"/>
  <c r="Y15" i="3"/>
  <c r="Z13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M15" i="45" l="1"/>
  <c r="G15" i="45" s="1"/>
  <c r="L16" i="45"/>
  <c r="F16" i="45"/>
  <c r="E17" i="45"/>
  <c r="F13" i="44"/>
  <c r="E14" i="44"/>
  <c r="L15" i="44"/>
  <c r="M14" i="44"/>
  <c r="AM126" i="35"/>
  <c r="AS84" i="38"/>
  <c r="AT115" i="38"/>
  <c r="AD121" i="38"/>
  <c r="AQ121" i="38"/>
  <c r="AW121" i="38" s="1"/>
  <c r="AD94" i="38"/>
  <c r="AQ59" i="38"/>
  <c r="AW59" i="38" s="1"/>
  <c r="AD62" i="38"/>
  <c r="W126" i="38"/>
  <c r="AQ62" i="38"/>
  <c r="AW62" i="38" s="1"/>
  <c r="AS35" i="38"/>
  <c r="S124" i="38"/>
  <c r="AU124" i="38" s="1"/>
  <c r="T126" i="35"/>
  <c r="AA124" i="38"/>
  <c r="AF124" i="38" s="1"/>
  <c r="T126" i="38"/>
  <c r="Z113" i="38"/>
  <c r="AA107" i="38"/>
  <c r="AS17" i="38"/>
  <c r="AD89" i="38"/>
  <c r="AS81" i="38"/>
  <c r="AM126" i="38"/>
  <c r="V126" i="38"/>
  <c r="AJ126" i="38"/>
  <c r="AU105" i="38"/>
  <c r="AU113" i="38"/>
  <c r="X124" i="38"/>
  <c r="U113" i="38"/>
  <c r="AT123" i="38"/>
  <c r="AU115" i="38"/>
  <c r="AU123" i="38" s="1"/>
  <c r="U115" i="38"/>
  <c r="AU112" i="38"/>
  <c r="X105" i="38"/>
  <c r="AD52" i="38"/>
  <c r="AD12" i="38"/>
  <c r="AS33" i="38"/>
  <c r="AD28" i="38"/>
  <c r="AD60" i="38"/>
  <c r="AS68" i="38"/>
  <c r="AD36" i="38"/>
  <c r="AS60" i="38"/>
  <c r="AD3" i="38"/>
  <c r="AS75" i="38"/>
  <c r="AD68" i="38"/>
  <c r="AD20" i="38"/>
  <c r="AQ36" i="38"/>
  <c r="AW36" i="38" s="1"/>
  <c r="AU104" i="38"/>
  <c r="AT104" i="38"/>
  <c r="X113" i="38"/>
  <c r="AS89" i="38"/>
  <c r="AS90" i="38"/>
  <c r="AQ90" i="38"/>
  <c r="AW90" i="38" s="1"/>
  <c r="AD90" i="38"/>
  <c r="AD74" i="38"/>
  <c r="AS74" i="38"/>
  <c r="U105" i="38"/>
  <c r="AD34" i="38"/>
  <c r="AS34" i="38"/>
  <c r="AD118" i="38"/>
  <c r="AQ118" i="38"/>
  <c r="AW118" i="38" s="1"/>
  <c r="AS118" i="38"/>
  <c r="AS41" i="38"/>
  <c r="AD49" i="38"/>
  <c r="AS49" i="38"/>
  <c r="AD41" i="38"/>
  <c r="AS73" i="38"/>
  <c r="AD73" i="38"/>
  <c r="AQ57" i="38"/>
  <c r="AW57" i="38" s="1"/>
  <c r="AD57" i="38"/>
  <c r="AS57" i="38"/>
  <c r="AD82" i="38"/>
  <c r="AS82" i="38"/>
  <c r="AQ65" i="38"/>
  <c r="AW65" i="38" s="1"/>
  <c r="AD65" i="38"/>
  <c r="AS65" i="38"/>
  <c r="AD97" i="38"/>
  <c r="AQ97" i="38"/>
  <c r="AW97" i="38" s="1"/>
  <c r="AS97" i="38"/>
  <c r="AS66" i="38"/>
  <c r="AQ66" i="38"/>
  <c r="AW66" i="38" s="1"/>
  <c r="AD66" i="38"/>
  <c r="AS108" i="38"/>
  <c r="AD108" i="38"/>
  <c r="AS107" i="38"/>
  <c r="AD107" i="38"/>
  <c r="AD42" i="38"/>
  <c r="AS42" i="38"/>
  <c r="AS50" i="38"/>
  <c r="AD50" i="38"/>
  <c r="U124" i="38"/>
  <c r="AL113" i="38"/>
  <c r="AL124" i="38"/>
  <c r="AL105" i="38"/>
  <c r="L126" i="38"/>
  <c r="E126" i="38"/>
  <c r="AQ112" i="38"/>
  <c r="AW107" i="38"/>
  <c r="F17" i="45" l="1"/>
  <c r="E18" i="45"/>
  <c r="M16" i="45"/>
  <c r="G16" i="45" s="1"/>
  <c r="L17" i="45"/>
  <c r="L16" i="44"/>
  <c r="M15" i="44"/>
  <c r="G13" i="44" s="1"/>
  <c r="F14" i="44"/>
  <c r="E15" i="44"/>
  <c r="S126" i="38"/>
  <c r="AU126" i="38" s="1"/>
  <c r="AA113" i="38"/>
  <c r="AF113" i="38" s="1"/>
  <c r="AF107" i="38"/>
  <c r="AS115" i="38"/>
  <c r="AS123" i="38" s="1"/>
  <c r="AD115" i="38"/>
  <c r="AQ115" i="38"/>
  <c r="X126" i="38"/>
  <c r="U126" i="38"/>
  <c r="AS104" i="38"/>
  <c r="AS112" i="38"/>
  <c r="AD105" i="38"/>
  <c r="AD113" i="38"/>
  <c r="L18" i="45" l="1"/>
  <c r="M17" i="45"/>
  <c r="G17" i="45" s="1"/>
  <c r="F18" i="45"/>
  <c r="E19" i="45"/>
  <c r="G12" i="44"/>
  <c r="F15" i="44"/>
  <c r="E16" i="44"/>
  <c r="L17" i="44"/>
  <c r="M16" i="44"/>
  <c r="AD124" i="38"/>
  <c r="AD126" i="38" s="1"/>
  <c r="AW115" i="38"/>
  <c r="AW123" i="38" s="1"/>
  <c r="AQ123" i="38"/>
  <c r="F19" i="45" l="1"/>
  <c r="E20" i="45"/>
  <c r="L19" i="45"/>
  <c r="M18" i="45"/>
  <c r="G18" i="45" s="1"/>
  <c r="M17" i="44"/>
  <c r="G9" i="44" s="1"/>
  <c r="L18" i="44"/>
  <c r="F16" i="44"/>
  <c r="E17" i="44"/>
  <c r="V9" i="3"/>
  <c r="L20" i="45" l="1"/>
  <c r="M19" i="45"/>
  <c r="G19" i="45" s="1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N99" i="35" s="1"/>
  <c r="AN99" i="38" s="1"/>
  <c r="AL99" i="35"/>
  <c r="AR99" i="35"/>
  <c r="AT99" i="35"/>
  <c r="AU99" i="35"/>
  <c r="L100" i="35"/>
  <c r="U100" i="35"/>
  <c r="AQ100" i="35" s="1"/>
  <c r="AW100" i="35" s="1"/>
  <c r="X100" i="35"/>
  <c r="AN100" i="35" s="1"/>
  <c r="AN100" i="38" s="1"/>
  <c r="AL100" i="35"/>
  <c r="AR100" i="35"/>
  <c r="AT100" i="35"/>
  <c r="AU100" i="35"/>
  <c r="L101" i="35"/>
  <c r="L105" i="35" s="1"/>
  <c r="N101" i="35"/>
  <c r="N101" i="38" s="1"/>
  <c r="AB101" i="38" s="1"/>
  <c r="U101" i="35"/>
  <c r="AS101" i="35" s="1"/>
  <c r="X101" i="35"/>
  <c r="AN101" i="35" s="1"/>
  <c r="AN101" i="38" s="1"/>
  <c r="AL101" i="35"/>
  <c r="AR101" i="35"/>
  <c r="AT101" i="35"/>
  <c r="AU101" i="35"/>
  <c r="L102" i="35"/>
  <c r="U102" i="35"/>
  <c r="R102" i="35" s="1"/>
  <c r="X102" i="35"/>
  <c r="AN102" i="35" s="1"/>
  <c r="AN102" i="38" s="1"/>
  <c r="AL102" i="35"/>
  <c r="AR102" i="35"/>
  <c r="AT102" i="35"/>
  <c r="AU102" i="35"/>
  <c r="L103" i="35"/>
  <c r="N103" i="35"/>
  <c r="U103" i="35"/>
  <c r="AQ103" i="35" s="1"/>
  <c r="AW103" i="35" s="1"/>
  <c r="X103" i="35"/>
  <c r="AN103" i="35" s="1"/>
  <c r="AN103" i="38" s="1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M20" i="45" l="1"/>
  <c r="G20" i="45" s="1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N100" i="38"/>
  <c r="AB100" i="38" s="1"/>
  <c r="Q102" i="35"/>
  <c r="N102" i="38"/>
  <c r="AB102" i="38" s="1"/>
  <c r="Q103" i="35"/>
  <c r="N103" i="38"/>
  <c r="AB103" i="38" s="1"/>
  <c r="Q99" i="35"/>
  <c r="N99" i="38"/>
  <c r="AB99" i="38" s="1"/>
  <c r="R101" i="35"/>
  <c r="AD101" i="35"/>
  <c r="AS102" i="35"/>
  <c r="AS100" i="35"/>
  <c r="AD100" i="35"/>
  <c r="C105" i="37"/>
  <c r="D5" i="37" s="1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N98" i="38" s="1"/>
  <c r="AB98" i="38" s="1"/>
  <c r="N97" i="35"/>
  <c r="N97" i="38" s="1"/>
  <c r="AB97" i="38" s="1"/>
  <c r="N96" i="35"/>
  <c r="N96" i="38" s="1"/>
  <c r="AB96" i="38" s="1"/>
  <c r="N95" i="35"/>
  <c r="N95" i="38" s="1"/>
  <c r="AB95" i="38" s="1"/>
  <c r="N94" i="35"/>
  <c r="N94" i="38" s="1"/>
  <c r="AB94" i="38" s="1"/>
  <c r="N93" i="35"/>
  <c r="N93" i="38" s="1"/>
  <c r="AB93" i="38" s="1"/>
  <c r="N92" i="35"/>
  <c r="N92" i="38" s="1"/>
  <c r="AB92" i="38" s="1"/>
  <c r="N91" i="35"/>
  <c r="N91" i="38" s="1"/>
  <c r="AB91" i="38" s="1"/>
  <c r="N90" i="35"/>
  <c r="N90" i="38" s="1"/>
  <c r="AB90" i="38" s="1"/>
  <c r="N89" i="35"/>
  <c r="N89" i="38" s="1"/>
  <c r="AB89" i="38" s="1"/>
  <c r="N88" i="35"/>
  <c r="N88" i="38" s="1"/>
  <c r="AB88" i="38" s="1"/>
  <c r="N87" i="35"/>
  <c r="N87" i="38" s="1"/>
  <c r="AB87" i="38" s="1"/>
  <c r="N86" i="35"/>
  <c r="N86" i="38" s="1"/>
  <c r="AB86" i="38" s="1"/>
  <c r="N85" i="35"/>
  <c r="N85" i="38" s="1"/>
  <c r="AB85" i="38" s="1"/>
  <c r="N84" i="35"/>
  <c r="N84" i="38" s="1"/>
  <c r="AB84" i="38" s="1"/>
  <c r="N83" i="35"/>
  <c r="N83" i="38" s="1"/>
  <c r="AB83" i="38" s="1"/>
  <c r="N82" i="35"/>
  <c r="N82" i="38" s="1"/>
  <c r="AB82" i="38" s="1"/>
  <c r="N81" i="35"/>
  <c r="N81" i="38" s="1"/>
  <c r="AB81" i="38" s="1"/>
  <c r="N80" i="35"/>
  <c r="N80" i="38" s="1"/>
  <c r="AB80" i="38" s="1"/>
  <c r="N79" i="35"/>
  <c r="N79" i="38" s="1"/>
  <c r="AB79" i="38" s="1"/>
  <c r="N78" i="35"/>
  <c r="N78" i="38" s="1"/>
  <c r="AB78" i="38" s="1"/>
  <c r="N77" i="35"/>
  <c r="N77" i="38" s="1"/>
  <c r="AB77" i="38" s="1"/>
  <c r="N76" i="35"/>
  <c r="N76" i="38" s="1"/>
  <c r="AB76" i="38" s="1"/>
  <c r="N75" i="35"/>
  <c r="N75" i="38" s="1"/>
  <c r="AB75" i="38" s="1"/>
  <c r="N74" i="35"/>
  <c r="N74" i="38" s="1"/>
  <c r="AB74" i="38" s="1"/>
  <c r="N73" i="35"/>
  <c r="N73" i="38" s="1"/>
  <c r="AB73" i="38" s="1"/>
  <c r="N72" i="35"/>
  <c r="N72" i="38" s="1"/>
  <c r="AB72" i="38" s="1"/>
  <c r="N71" i="35"/>
  <c r="N71" i="38" s="1"/>
  <c r="AB71" i="38" s="1"/>
  <c r="N70" i="35"/>
  <c r="N70" i="38" s="1"/>
  <c r="AB70" i="38" s="1"/>
  <c r="N69" i="35"/>
  <c r="N69" i="38" s="1"/>
  <c r="AB69" i="38" s="1"/>
  <c r="N68" i="35"/>
  <c r="N68" i="38" s="1"/>
  <c r="AB68" i="38" s="1"/>
  <c r="N67" i="35"/>
  <c r="N67" i="38" s="1"/>
  <c r="AB67" i="38" s="1"/>
  <c r="N66" i="35"/>
  <c r="N66" i="38" s="1"/>
  <c r="AB66" i="38" s="1"/>
  <c r="N65" i="35"/>
  <c r="N65" i="38" s="1"/>
  <c r="AB65" i="38" s="1"/>
  <c r="N64" i="35"/>
  <c r="N64" i="38" s="1"/>
  <c r="AB64" i="38" s="1"/>
  <c r="N63" i="35"/>
  <c r="N63" i="38" s="1"/>
  <c r="AB63" i="38" s="1"/>
  <c r="N62" i="35"/>
  <c r="N62" i="38" s="1"/>
  <c r="AB62" i="38" s="1"/>
  <c r="N61" i="35"/>
  <c r="N61" i="38" s="1"/>
  <c r="AB61" i="38" s="1"/>
  <c r="N60" i="35"/>
  <c r="N60" i="38" s="1"/>
  <c r="AB60" i="38" s="1"/>
  <c r="N59" i="35"/>
  <c r="N59" i="38" s="1"/>
  <c r="AB59" i="38" s="1"/>
  <c r="N58" i="35"/>
  <c r="N58" i="38" s="1"/>
  <c r="AB58" i="38" s="1"/>
  <c r="N57" i="35"/>
  <c r="N57" i="38" s="1"/>
  <c r="AB57" i="38" s="1"/>
  <c r="N56" i="35"/>
  <c r="N56" i="38" s="1"/>
  <c r="AB56" i="38" s="1"/>
  <c r="N55" i="35"/>
  <c r="N55" i="38" s="1"/>
  <c r="AB55" i="38" s="1"/>
  <c r="N54" i="35"/>
  <c r="N54" i="38" s="1"/>
  <c r="AB54" i="38" s="1"/>
  <c r="N53" i="35"/>
  <c r="N53" i="38" s="1"/>
  <c r="AB53" i="38" s="1"/>
  <c r="N52" i="35"/>
  <c r="N52" i="38" s="1"/>
  <c r="AB52" i="38" s="1"/>
  <c r="N51" i="35"/>
  <c r="N51" i="38" s="1"/>
  <c r="AB51" i="38" s="1"/>
  <c r="N50" i="35"/>
  <c r="N50" i="38" s="1"/>
  <c r="AB50" i="38" s="1"/>
  <c r="N49" i="35"/>
  <c r="N49" i="38" s="1"/>
  <c r="AB49" i="38" s="1"/>
  <c r="N48" i="35"/>
  <c r="N48" i="38" s="1"/>
  <c r="AB48" i="38" s="1"/>
  <c r="N47" i="35"/>
  <c r="N47" i="38" s="1"/>
  <c r="AB47" i="38" s="1"/>
  <c r="N46" i="35"/>
  <c r="N46" i="38" s="1"/>
  <c r="AB46" i="38" s="1"/>
  <c r="N45" i="35"/>
  <c r="N45" i="38" s="1"/>
  <c r="AB45" i="38" s="1"/>
  <c r="N44" i="35"/>
  <c r="N44" i="38" s="1"/>
  <c r="AB44" i="38" s="1"/>
  <c r="N43" i="35"/>
  <c r="N43" i="38" s="1"/>
  <c r="AB43" i="38" s="1"/>
  <c r="N42" i="35"/>
  <c r="N42" i="38" s="1"/>
  <c r="AB42" i="38" s="1"/>
  <c r="N41" i="35"/>
  <c r="N41" i="38" s="1"/>
  <c r="AB41" i="38" s="1"/>
  <c r="N40" i="35"/>
  <c r="N40" i="38" s="1"/>
  <c r="AB40" i="38" s="1"/>
  <c r="N39" i="35"/>
  <c r="N39" i="38" s="1"/>
  <c r="AB39" i="38" s="1"/>
  <c r="N38" i="35"/>
  <c r="N38" i="38" s="1"/>
  <c r="AB38" i="38" s="1"/>
  <c r="N37" i="35"/>
  <c r="N37" i="38" s="1"/>
  <c r="AB37" i="38" s="1"/>
  <c r="N36" i="35"/>
  <c r="N36" i="38" s="1"/>
  <c r="AB36" i="38" s="1"/>
  <c r="N35" i="35"/>
  <c r="N35" i="38" s="1"/>
  <c r="AB35" i="38" s="1"/>
  <c r="N34" i="35"/>
  <c r="N34" i="38" s="1"/>
  <c r="AB34" i="38" s="1"/>
  <c r="N33" i="35"/>
  <c r="N33" i="38" s="1"/>
  <c r="AB33" i="38" s="1"/>
  <c r="N32" i="35"/>
  <c r="N32" i="38" s="1"/>
  <c r="AB32" i="38" s="1"/>
  <c r="N31" i="35"/>
  <c r="N31" i="38" s="1"/>
  <c r="AB31" i="38" s="1"/>
  <c r="N30" i="35"/>
  <c r="N30" i="38" s="1"/>
  <c r="AB30" i="38" s="1"/>
  <c r="N29" i="35"/>
  <c r="N29" i="38" s="1"/>
  <c r="AB29" i="38" s="1"/>
  <c r="N28" i="35"/>
  <c r="N28" i="38" s="1"/>
  <c r="AB28" i="38" s="1"/>
  <c r="N27" i="35"/>
  <c r="N27" i="38" s="1"/>
  <c r="AB27" i="38" s="1"/>
  <c r="N26" i="35"/>
  <c r="N26" i="38" s="1"/>
  <c r="AB26" i="38" s="1"/>
  <c r="N25" i="35"/>
  <c r="N25" i="38" s="1"/>
  <c r="AB25" i="38" s="1"/>
  <c r="N24" i="35"/>
  <c r="N24" i="38" s="1"/>
  <c r="AB24" i="38" s="1"/>
  <c r="N23" i="35"/>
  <c r="N23" i="38" s="1"/>
  <c r="AB23" i="38" s="1"/>
  <c r="N22" i="35"/>
  <c r="N22" i="38" s="1"/>
  <c r="AB22" i="38" s="1"/>
  <c r="N21" i="35"/>
  <c r="N21" i="38" s="1"/>
  <c r="AB21" i="38" s="1"/>
  <c r="N20" i="35"/>
  <c r="N20" i="38" s="1"/>
  <c r="AB20" i="38" s="1"/>
  <c r="N19" i="35"/>
  <c r="N19" i="38" s="1"/>
  <c r="AB19" i="38" s="1"/>
  <c r="N18" i="35"/>
  <c r="N18" i="38" s="1"/>
  <c r="AB18" i="38" s="1"/>
  <c r="N17" i="35"/>
  <c r="N17" i="38" s="1"/>
  <c r="AB17" i="38" s="1"/>
  <c r="N16" i="35"/>
  <c r="N16" i="38" s="1"/>
  <c r="AB16" i="38" s="1"/>
  <c r="N15" i="35"/>
  <c r="N15" i="38" s="1"/>
  <c r="AB15" i="38" s="1"/>
  <c r="N14" i="35"/>
  <c r="N14" i="38" s="1"/>
  <c r="AB14" i="38" s="1"/>
  <c r="N13" i="35"/>
  <c r="N13" i="38" s="1"/>
  <c r="AB13" i="38" s="1"/>
  <c r="N12" i="35"/>
  <c r="N12" i="38" s="1"/>
  <c r="AB12" i="38" s="1"/>
  <c r="N11" i="35"/>
  <c r="N11" i="38" s="1"/>
  <c r="AB11" i="38" s="1"/>
  <c r="N10" i="35"/>
  <c r="N10" i="38" s="1"/>
  <c r="AB10" i="38" s="1"/>
  <c r="N9" i="35"/>
  <c r="N9" i="38" s="1"/>
  <c r="AB9" i="38" s="1"/>
  <c r="N8" i="35"/>
  <c r="N8" i="38" s="1"/>
  <c r="AB8" i="38" s="1"/>
  <c r="N7" i="35"/>
  <c r="N7" i="38" s="1"/>
  <c r="AB7" i="38" s="1"/>
  <c r="N6" i="35"/>
  <c r="N6" i="38" s="1"/>
  <c r="AB6" i="38" s="1"/>
  <c r="N5" i="35"/>
  <c r="N5" i="38" s="1"/>
  <c r="AB5" i="38" s="1"/>
  <c r="N4" i="35"/>
  <c r="N4" i="38" s="1"/>
  <c r="AB4" i="38" s="1"/>
  <c r="N3" i="35"/>
  <c r="N3" i="38" s="1"/>
  <c r="E23" i="45" l="1"/>
  <c r="F22" i="45"/>
  <c r="M21" i="45"/>
  <c r="G21" i="45" s="1"/>
  <c r="L22" i="45"/>
  <c r="E20" i="44"/>
  <c r="F19" i="44"/>
  <c r="L21" i="44"/>
  <c r="M20" i="44"/>
  <c r="G15" i="44" s="1"/>
  <c r="D73" i="37"/>
  <c r="D64" i="37"/>
  <c r="D69" i="37"/>
  <c r="D29" i="37"/>
  <c r="D43" i="37"/>
  <c r="D49" i="37"/>
  <c r="D25" i="37"/>
  <c r="D97" i="37"/>
  <c r="D104" i="37"/>
  <c r="D47" i="37"/>
  <c r="D45" i="37"/>
  <c r="D9" i="37"/>
  <c r="D87" i="37"/>
  <c r="D40" i="37"/>
  <c r="D103" i="37"/>
  <c r="D65" i="37"/>
  <c r="D77" i="37"/>
  <c r="D80" i="37"/>
  <c r="D35" i="37"/>
  <c r="D95" i="37"/>
  <c r="D93" i="37"/>
  <c r="D39" i="37"/>
  <c r="D75" i="37"/>
  <c r="D32" i="37"/>
  <c r="D88" i="37"/>
  <c r="D81" i="37"/>
  <c r="D63" i="37"/>
  <c r="D61" i="37"/>
  <c r="D99" i="37"/>
  <c r="D83" i="37"/>
  <c r="D48" i="37"/>
  <c r="D21" i="37"/>
  <c r="D85" i="37"/>
  <c r="D71" i="37"/>
  <c r="D57" i="37"/>
  <c r="D33" i="37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D72" i="37"/>
  <c r="D24" i="37"/>
  <c r="D67" i="37"/>
  <c r="D89" i="37"/>
  <c r="D31" i="37"/>
  <c r="D12" i="37"/>
  <c r="D13" i="37"/>
  <c r="D53" i="37"/>
  <c r="D11" i="37"/>
  <c r="D41" i="37"/>
  <c r="D27" i="37"/>
  <c r="D7" i="37"/>
  <c r="D51" i="37"/>
  <c r="D6" i="37"/>
  <c r="D17" i="37"/>
  <c r="D79" i="37"/>
  <c r="D91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D96" i="37"/>
  <c r="D102" i="37"/>
  <c r="D92" i="37"/>
  <c r="D78" i="37"/>
  <c r="D66" i="37"/>
  <c r="D90" i="37"/>
  <c r="D52" i="37"/>
  <c r="D38" i="37"/>
  <c r="D18" i="37"/>
  <c r="D76" i="37"/>
  <c r="D62" i="37"/>
  <c r="D50" i="37"/>
  <c r="D86" i="37"/>
  <c r="D74" i="37"/>
  <c r="D36" i="37"/>
  <c r="D30" i="37"/>
  <c r="D20" i="37"/>
  <c r="D10" i="37"/>
  <c r="D8" i="37"/>
  <c r="D68" i="37"/>
  <c r="D54" i="37"/>
  <c r="D60" i="37"/>
  <c r="D46" i="37"/>
  <c r="D26" i="37"/>
  <c r="D82" i="37"/>
  <c r="D44" i="37"/>
  <c r="D14" i="37"/>
  <c r="D100" i="37"/>
  <c r="D98" i="37"/>
  <c r="D84" i="37"/>
  <c r="D70" i="37"/>
  <c r="D58" i="37"/>
  <c r="D34" i="37"/>
  <c r="D94" i="37"/>
  <c r="D22" i="37"/>
  <c r="D16" i="37"/>
  <c r="D28" i="37"/>
  <c r="D19" i="37"/>
  <c r="D42" i="37"/>
  <c r="D23" i="37"/>
  <c r="D4" i="37"/>
  <c r="K5" i="37"/>
  <c r="D15" i="37"/>
  <c r="K64" i="37"/>
  <c r="K62" i="37"/>
  <c r="D101" i="37"/>
  <c r="D59" i="37"/>
  <c r="K84" i="37"/>
  <c r="K22" i="37"/>
  <c r="D56" i="37"/>
  <c r="D55" i="37"/>
  <c r="K92" i="37"/>
  <c r="K94" i="37"/>
  <c r="K42" i="37"/>
  <c r="K20" i="37"/>
  <c r="D37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M22" i="45" l="1"/>
  <c r="G22" i="45" s="1"/>
  <c r="L23" i="45"/>
  <c r="E24" i="45"/>
  <c r="F23" i="45"/>
  <c r="L22" i="44"/>
  <c r="M21" i="44"/>
  <c r="G19" i="44" s="1"/>
  <c r="E21" i="44"/>
  <c r="F20" i="44"/>
  <c r="K105" i="37"/>
  <c r="L4" i="37"/>
  <c r="D105" i="37"/>
  <c r="E4" i="37"/>
  <c r="K105" i="36"/>
  <c r="D105" i="36"/>
  <c r="E4" i="36"/>
  <c r="L5" i="36"/>
  <c r="M4" i="36"/>
  <c r="F24" i="45" l="1"/>
  <c r="E25" i="45"/>
  <c r="M23" i="45"/>
  <c r="G23" i="45" s="1"/>
  <c r="L24" i="45"/>
  <c r="E22" i="44"/>
  <c r="F21" i="44"/>
  <c r="M22" i="44"/>
  <c r="G16" i="44" s="1"/>
  <c r="L23" i="44"/>
  <c r="E5" i="37"/>
  <c r="F4" i="37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M24" i="45" l="1"/>
  <c r="G24" i="45" s="1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E6" i="37"/>
  <c r="F5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F26" i="45" l="1"/>
  <c r="E27" i="45"/>
  <c r="L26" i="45"/>
  <c r="M25" i="45"/>
  <c r="G25" i="45" s="1"/>
  <c r="F23" i="44"/>
  <c r="E24" i="44"/>
  <c r="L25" i="44"/>
  <c r="M24" i="44"/>
  <c r="E7" i="37"/>
  <c r="F6" i="37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Z4" i="38" s="1"/>
  <c r="AB4" i="33"/>
  <c r="U5" i="33"/>
  <c r="AD5" i="33" s="1"/>
  <c r="X5" i="33"/>
  <c r="Z5" i="35"/>
  <c r="Z5" i="38" s="1"/>
  <c r="AB5" i="33"/>
  <c r="U6" i="33"/>
  <c r="AD6" i="33" s="1"/>
  <c r="Z6" i="35"/>
  <c r="Z6" i="38" s="1"/>
  <c r="AB6" i="33"/>
  <c r="U7" i="33"/>
  <c r="AD7" i="33" s="1"/>
  <c r="Z7" i="35"/>
  <c r="Z7" i="38" s="1"/>
  <c r="AB7" i="33"/>
  <c r="Z8" i="35"/>
  <c r="Z8" i="38" s="1"/>
  <c r="AB8" i="33"/>
  <c r="Y9" i="35"/>
  <c r="Y9" i="38" s="1"/>
  <c r="Z9" i="35"/>
  <c r="Z9" i="38" s="1"/>
  <c r="AB9" i="33"/>
  <c r="Y10" i="35"/>
  <c r="Y10" i="38" s="1"/>
  <c r="Z10" i="35"/>
  <c r="Z10" i="38" s="1"/>
  <c r="AB10" i="33"/>
  <c r="Z11" i="35"/>
  <c r="Z11" i="38" s="1"/>
  <c r="AB11" i="33"/>
  <c r="Z12" i="35"/>
  <c r="Z12" i="38" s="1"/>
  <c r="AB12" i="33"/>
  <c r="Y13" i="35"/>
  <c r="Y13" i="38" s="1"/>
  <c r="Z13" i="35"/>
  <c r="Z13" i="38" s="1"/>
  <c r="AB13" i="33"/>
  <c r="Y14" i="35"/>
  <c r="Y14" i="38" s="1"/>
  <c r="AB14" i="33"/>
  <c r="U15" i="33"/>
  <c r="AD15" i="33" s="1"/>
  <c r="Z15" i="35"/>
  <c r="Z15" i="38" s="1"/>
  <c r="AB15" i="33"/>
  <c r="U16" i="33"/>
  <c r="AD16" i="33" s="1"/>
  <c r="X16" i="33"/>
  <c r="Z16" i="35"/>
  <c r="Z16" i="38" s="1"/>
  <c r="AB16" i="33"/>
  <c r="U17" i="33"/>
  <c r="AD17" i="33" s="1"/>
  <c r="Y17" i="35"/>
  <c r="Y17" i="38" s="1"/>
  <c r="Z17" i="35"/>
  <c r="Z17" i="38" s="1"/>
  <c r="AB17" i="33"/>
  <c r="Y18" i="35"/>
  <c r="Y18" i="38" s="1"/>
  <c r="AA18" i="38" s="1"/>
  <c r="Z18" i="35"/>
  <c r="Z18" i="38" s="1"/>
  <c r="AB18" i="33"/>
  <c r="U19" i="33"/>
  <c r="AD19" i="33" s="1"/>
  <c r="Z19" i="35"/>
  <c r="Z19" i="38" s="1"/>
  <c r="AB19" i="33"/>
  <c r="Z20" i="35"/>
  <c r="Z20" i="38" s="1"/>
  <c r="AB20" i="33"/>
  <c r="X21" i="33"/>
  <c r="Y21" i="35"/>
  <c r="Y21" i="38" s="1"/>
  <c r="Z21" i="35"/>
  <c r="Z21" i="38" s="1"/>
  <c r="AB21" i="33"/>
  <c r="U22" i="33"/>
  <c r="AD22" i="33" s="1"/>
  <c r="Y22" i="35"/>
  <c r="Y22" i="38" s="1"/>
  <c r="AB22" i="33"/>
  <c r="U23" i="33"/>
  <c r="AD23" i="33" s="1"/>
  <c r="Z23" i="35"/>
  <c r="Z23" i="38" s="1"/>
  <c r="AB23" i="33"/>
  <c r="X24" i="33"/>
  <c r="Z24" i="35"/>
  <c r="Z24" i="38" s="1"/>
  <c r="AB24" i="33"/>
  <c r="Y25" i="35"/>
  <c r="Y25" i="38" s="1"/>
  <c r="Z25" i="35"/>
  <c r="Z25" i="38" s="1"/>
  <c r="AB25" i="33"/>
  <c r="Y26" i="35"/>
  <c r="Y26" i="38" s="1"/>
  <c r="AA26" i="38" s="1"/>
  <c r="Z26" i="35"/>
  <c r="Z26" i="38" s="1"/>
  <c r="AB26" i="33"/>
  <c r="Z27" i="35"/>
  <c r="Z27" i="38" s="1"/>
  <c r="AB27" i="33"/>
  <c r="Z28" i="35"/>
  <c r="Z28" i="38" s="1"/>
  <c r="AB28" i="33"/>
  <c r="Y29" i="35"/>
  <c r="Y29" i="38" s="1"/>
  <c r="Z29" i="35"/>
  <c r="Z29" i="38" s="1"/>
  <c r="AB29" i="33"/>
  <c r="Z30" i="35"/>
  <c r="Z30" i="38" s="1"/>
  <c r="AB30" i="33"/>
  <c r="Z31" i="35"/>
  <c r="Z31" i="38" s="1"/>
  <c r="AB31" i="33"/>
  <c r="U32" i="33"/>
  <c r="AD32" i="33" s="1"/>
  <c r="X32" i="33"/>
  <c r="Z32" i="35"/>
  <c r="Z32" i="38" s="1"/>
  <c r="AB32" i="33"/>
  <c r="U33" i="33"/>
  <c r="AD33" i="33" s="1"/>
  <c r="Y33" i="35"/>
  <c r="Y33" i="38" s="1"/>
  <c r="Z33" i="35"/>
  <c r="Z33" i="38" s="1"/>
  <c r="AB33" i="33"/>
  <c r="Y34" i="35"/>
  <c r="Y34" i="38" s="1"/>
  <c r="Z34" i="35"/>
  <c r="Z34" i="38" s="1"/>
  <c r="AB34" i="33"/>
  <c r="U35" i="33"/>
  <c r="AD35" i="33" s="1"/>
  <c r="Z35" i="35"/>
  <c r="Z35" i="38" s="1"/>
  <c r="AB35" i="33"/>
  <c r="Z36" i="35"/>
  <c r="Z36" i="38" s="1"/>
  <c r="AB36" i="33"/>
  <c r="Y37" i="35"/>
  <c r="Y37" i="38" s="1"/>
  <c r="Z37" i="35"/>
  <c r="Z37" i="38" s="1"/>
  <c r="AB37" i="33"/>
  <c r="Z38" i="35"/>
  <c r="Z38" i="38" s="1"/>
  <c r="AB38" i="33"/>
  <c r="U39" i="33"/>
  <c r="AD39" i="33" s="1"/>
  <c r="Z39" i="35"/>
  <c r="Z39" i="38" s="1"/>
  <c r="AB39" i="33"/>
  <c r="X40" i="33"/>
  <c r="Z40" i="35"/>
  <c r="Z40" i="38" s="1"/>
  <c r="AB40" i="33"/>
  <c r="Y41" i="35"/>
  <c r="Y41" i="38" s="1"/>
  <c r="Z41" i="35"/>
  <c r="Z41" i="38" s="1"/>
  <c r="AB41" i="33"/>
  <c r="Y42" i="35"/>
  <c r="Y42" i="38" s="1"/>
  <c r="Z42" i="35"/>
  <c r="Z42" i="38" s="1"/>
  <c r="AB42" i="33"/>
  <c r="Z43" i="35"/>
  <c r="Z43" i="38" s="1"/>
  <c r="AB43" i="33"/>
  <c r="U44" i="33"/>
  <c r="AD44" i="33" s="1"/>
  <c r="Z44" i="35"/>
  <c r="Z44" i="38" s="1"/>
  <c r="AB44" i="33"/>
  <c r="Y45" i="35"/>
  <c r="Y45" i="38" s="1"/>
  <c r="AA45" i="38" s="1"/>
  <c r="Z45" i="35"/>
  <c r="Z45" i="38" s="1"/>
  <c r="AB45" i="33"/>
  <c r="Z46" i="35"/>
  <c r="Z46" i="38" s="1"/>
  <c r="AB46" i="33"/>
  <c r="U47" i="33"/>
  <c r="AD47" i="33" s="1"/>
  <c r="X47" i="33"/>
  <c r="Z47" i="35"/>
  <c r="Z47" i="38" s="1"/>
  <c r="AB47" i="33"/>
  <c r="U48" i="33"/>
  <c r="AD48" i="33" s="1"/>
  <c r="Z48" i="35"/>
  <c r="Z48" i="38" s="1"/>
  <c r="AB48" i="33"/>
  <c r="Y49" i="35"/>
  <c r="Y49" i="38" s="1"/>
  <c r="AA49" i="38" s="1"/>
  <c r="Z49" i="35"/>
  <c r="Z49" i="38" s="1"/>
  <c r="AB49" i="33"/>
  <c r="Y50" i="35"/>
  <c r="Y50" i="38" s="1"/>
  <c r="Z50" i="35"/>
  <c r="Z50" i="38" s="1"/>
  <c r="AB50" i="33"/>
  <c r="Z51" i="35"/>
  <c r="Z51" i="38" s="1"/>
  <c r="AB51" i="33"/>
  <c r="X52" i="33"/>
  <c r="Z52" i="35"/>
  <c r="Z52" i="38" s="1"/>
  <c r="AB52" i="33"/>
  <c r="X53" i="33"/>
  <c r="Y53" i="35"/>
  <c r="Y53" i="38" s="1"/>
  <c r="Z53" i="35"/>
  <c r="Z53" i="38" s="1"/>
  <c r="AB53" i="33"/>
  <c r="Z54" i="35"/>
  <c r="Z54" i="38" s="1"/>
  <c r="AB54" i="33"/>
  <c r="U55" i="33"/>
  <c r="AD55" i="33" s="1"/>
  <c r="X55" i="33"/>
  <c r="Z55" i="35"/>
  <c r="Z55" i="38" s="1"/>
  <c r="AB55" i="33"/>
  <c r="U56" i="33"/>
  <c r="AD56" i="33" s="1"/>
  <c r="Y56" i="35"/>
  <c r="Y56" i="38" s="1"/>
  <c r="AB56" i="33"/>
  <c r="X57" i="33"/>
  <c r="Y57" i="35"/>
  <c r="Y57" i="38" s="1"/>
  <c r="AA57" i="38" s="1"/>
  <c r="Z57" i="35"/>
  <c r="Z57" i="38" s="1"/>
  <c r="AB57" i="33"/>
  <c r="Y58" i="35"/>
  <c r="Y58" i="38" s="1"/>
  <c r="Z58" i="35"/>
  <c r="Z58" i="38" s="1"/>
  <c r="AB58" i="33"/>
  <c r="U59" i="33"/>
  <c r="AD59" i="33" s="1"/>
  <c r="X59" i="33"/>
  <c r="Z59" i="35"/>
  <c r="Z59" i="38" s="1"/>
  <c r="AB59" i="33"/>
  <c r="U60" i="33"/>
  <c r="AD60" i="33" s="1"/>
  <c r="X60" i="33"/>
  <c r="Z60" i="35"/>
  <c r="Z60" i="38" s="1"/>
  <c r="AB60" i="33"/>
  <c r="Y61" i="35"/>
  <c r="Y61" i="38" s="1"/>
  <c r="Z61" i="35"/>
  <c r="Z61" i="38" s="1"/>
  <c r="AB61" i="33"/>
  <c r="Y62" i="35"/>
  <c r="Y62" i="38" s="1"/>
  <c r="Z62" i="35"/>
  <c r="Z62" i="38" s="1"/>
  <c r="AB62" i="33"/>
  <c r="Z63" i="35"/>
  <c r="Z63" i="38" s="1"/>
  <c r="AB63" i="33"/>
  <c r="X64" i="33"/>
  <c r="Z64" i="35"/>
  <c r="Z64" i="38" s="1"/>
  <c r="AB64" i="33"/>
  <c r="Y65" i="35"/>
  <c r="Y65" i="38" s="1"/>
  <c r="Z65" i="35"/>
  <c r="Z65" i="38" s="1"/>
  <c r="AB65" i="33"/>
  <c r="X66" i="33"/>
  <c r="Y66" i="35"/>
  <c r="Y66" i="38" s="1"/>
  <c r="Z66" i="35"/>
  <c r="Z66" i="38" s="1"/>
  <c r="AB66" i="33"/>
  <c r="U67" i="33"/>
  <c r="AD67" i="33" s="1"/>
  <c r="Z67" i="35"/>
  <c r="Z67" i="38" s="1"/>
  <c r="AB67" i="33"/>
  <c r="Z68" i="35"/>
  <c r="Z68" i="38" s="1"/>
  <c r="AB68" i="33"/>
  <c r="Y69" i="35"/>
  <c r="Y69" i="38" s="1"/>
  <c r="Z69" i="35"/>
  <c r="Z69" i="38" s="1"/>
  <c r="AB69" i="33"/>
  <c r="Y70" i="35"/>
  <c r="Y70" i="38" s="1"/>
  <c r="AB70" i="33"/>
  <c r="Z71" i="35"/>
  <c r="Z71" i="38" s="1"/>
  <c r="AB71" i="33"/>
  <c r="U72" i="33"/>
  <c r="AD72" i="33" s="1"/>
  <c r="X72" i="33"/>
  <c r="Z72" i="35"/>
  <c r="Z72" i="38" s="1"/>
  <c r="AB72" i="33"/>
  <c r="Y73" i="35"/>
  <c r="Y73" i="38" s="1"/>
  <c r="Z73" i="35"/>
  <c r="Z73" i="38" s="1"/>
  <c r="AB73" i="33"/>
  <c r="Y74" i="35"/>
  <c r="Y74" i="38" s="1"/>
  <c r="Z74" i="35"/>
  <c r="Z74" i="38" s="1"/>
  <c r="AB74" i="33"/>
  <c r="Z75" i="35"/>
  <c r="Z75" i="38" s="1"/>
  <c r="AB75" i="33"/>
  <c r="U76" i="33"/>
  <c r="AD76" i="33" s="1"/>
  <c r="X76" i="33"/>
  <c r="Z76" i="35"/>
  <c r="Z76" i="38" s="1"/>
  <c r="AB76" i="33"/>
  <c r="X77" i="33"/>
  <c r="Z77" i="35"/>
  <c r="Z77" i="38" s="1"/>
  <c r="AB77" i="33"/>
  <c r="U78" i="33"/>
  <c r="AD78" i="33" s="1"/>
  <c r="Y78" i="35"/>
  <c r="Y78" i="38" s="1"/>
  <c r="AB78" i="33"/>
  <c r="X79" i="33"/>
  <c r="Z79" i="35"/>
  <c r="Z79" i="38" s="1"/>
  <c r="AB79" i="33"/>
  <c r="U80" i="33"/>
  <c r="AD80" i="33" s="1"/>
  <c r="X80" i="33"/>
  <c r="Y80" i="35"/>
  <c r="Y80" i="38" s="1"/>
  <c r="Z80" i="35"/>
  <c r="Z80" i="38" s="1"/>
  <c r="AB80" i="33"/>
  <c r="Y81" i="35"/>
  <c r="Y81" i="38" s="1"/>
  <c r="Z81" i="35"/>
  <c r="Z81" i="38" s="1"/>
  <c r="AA81" i="38" s="1"/>
  <c r="AB81" i="33"/>
  <c r="X82" i="33"/>
  <c r="Y82" i="35"/>
  <c r="Y82" i="38" s="1"/>
  <c r="Z82" i="35"/>
  <c r="Z82" i="38" s="1"/>
  <c r="AB82" i="33"/>
  <c r="X83" i="33"/>
  <c r="Z83" i="35"/>
  <c r="Z83" i="38" s="1"/>
  <c r="AB83" i="33"/>
  <c r="U84" i="33"/>
  <c r="AD84" i="33" s="1"/>
  <c r="Z84" i="35"/>
  <c r="Z84" i="38" s="1"/>
  <c r="AB84" i="33"/>
  <c r="Z85" i="35"/>
  <c r="Z85" i="38" s="1"/>
  <c r="AB85" i="33"/>
  <c r="U86" i="33"/>
  <c r="AD86" i="33" s="1"/>
  <c r="Y86" i="35"/>
  <c r="Y86" i="38" s="1"/>
  <c r="Z86" i="35"/>
  <c r="Z86" i="38" s="1"/>
  <c r="AB86" i="33"/>
  <c r="X87" i="33"/>
  <c r="Y87" i="35"/>
  <c r="Y87" i="38" s="1"/>
  <c r="AB87" i="33"/>
  <c r="U88" i="33"/>
  <c r="AD88" i="33" s="1"/>
  <c r="X88" i="33"/>
  <c r="Y88" i="35"/>
  <c r="Y88" i="38" s="1"/>
  <c r="Z88" i="35"/>
  <c r="Z88" i="38" s="1"/>
  <c r="AB88" i="33"/>
  <c r="U89" i="33"/>
  <c r="AD89" i="33" s="1"/>
  <c r="Y89" i="35"/>
  <c r="Y89" i="38" s="1"/>
  <c r="Z89" i="35"/>
  <c r="Z89" i="38" s="1"/>
  <c r="AA89" i="38" s="1"/>
  <c r="AB89" i="33"/>
  <c r="Y90" i="35"/>
  <c r="Y90" i="38" s="1"/>
  <c r="Z90" i="35"/>
  <c r="Z90" i="38" s="1"/>
  <c r="AB90" i="33"/>
  <c r="Z91" i="35"/>
  <c r="Z91" i="38" s="1"/>
  <c r="AB91" i="33"/>
  <c r="Z92" i="35"/>
  <c r="Z92" i="38" s="1"/>
  <c r="AB92" i="33"/>
  <c r="Y93" i="35"/>
  <c r="Y93" i="38" s="1"/>
  <c r="Z93" i="35"/>
  <c r="Z93" i="38" s="1"/>
  <c r="AB93" i="33"/>
  <c r="U94" i="33"/>
  <c r="AD94" i="33" s="1"/>
  <c r="Y94" i="35"/>
  <c r="Y94" i="38" s="1"/>
  <c r="AB94" i="33"/>
  <c r="Z95" i="35"/>
  <c r="Z95" i="38" s="1"/>
  <c r="AB95" i="33"/>
  <c r="U96" i="33"/>
  <c r="AD96" i="33" s="1"/>
  <c r="Y96" i="35"/>
  <c r="Y96" i="38" s="1"/>
  <c r="Z96" i="35"/>
  <c r="Z96" i="38" s="1"/>
  <c r="AB96" i="33"/>
  <c r="Y97" i="35"/>
  <c r="Y97" i="38" s="1"/>
  <c r="Z97" i="35"/>
  <c r="Z97" i="38" s="1"/>
  <c r="AB97" i="33"/>
  <c r="Y98" i="35"/>
  <c r="Y98" i="38" s="1"/>
  <c r="Z98" i="35"/>
  <c r="Z98" i="38" s="1"/>
  <c r="AB98" i="33"/>
  <c r="U99" i="33"/>
  <c r="AD99" i="33" s="1"/>
  <c r="Z99" i="35"/>
  <c r="Z99" i="38" s="1"/>
  <c r="AB99" i="33"/>
  <c r="Z100" i="35"/>
  <c r="Z100" i="38" s="1"/>
  <c r="AB100" i="33"/>
  <c r="X101" i="33"/>
  <c r="Y101" i="35"/>
  <c r="Z101" i="35"/>
  <c r="Z101" i="38" s="1"/>
  <c r="AB101" i="33"/>
  <c r="U102" i="33"/>
  <c r="AD102" i="33" s="1"/>
  <c r="X102" i="33"/>
  <c r="Z102" i="35"/>
  <c r="Z102" i="38" s="1"/>
  <c r="AB102" i="33"/>
  <c r="Z103" i="35"/>
  <c r="Z103" i="38" s="1"/>
  <c r="AB103" i="33"/>
  <c r="G18" i="44" l="1"/>
  <c r="L27" i="45"/>
  <c r="M26" i="45"/>
  <c r="G26" i="45" s="1"/>
  <c r="F27" i="45"/>
  <c r="E28" i="45"/>
  <c r="L26" i="44"/>
  <c r="M25" i="44"/>
  <c r="F24" i="44"/>
  <c r="E25" i="44"/>
  <c r="AA58" i="38"/>
  <c r="AA53" i="38"/>
  <c r="AQ53" i="38" s="1"/>
  <c r="AA34" i="38"/>
  <c r="AF34" i="38" s="1"/>
  <c r="AA25" i="38"/>
  <c r="AA98" i="38"/>
  <c r="AA90" i="38"/>
  <c r="AA86" i="38"/>
  <c r="AA82" i="38"/>
  <c r="AA74" i="38"/>
  <c r="AA66" i="38"/>
  <c r="AA62" i="38"/>
  <c r="AF89" i="38"/>
  <c r="AQ89" i="38"/>
  <c r="AF81" i="38"/>
  <c r="AQ81" i="38"/>
  <c r="AQ58" i="38"/>
  <c r="AF58" i="38"/>
  <c r="AA101" i="35"/>
  <c r="AQ101" i="35" s="1"/>
  <c r="Y101" i="38"/>
  <c r="AA101" i="38" s="1"/>
  <c r="AA97" i="38"/>
  <c r="AA93" i="38"/>
  <c r="AA73" i="38"/>
  <c r="AA69" i="38"/>
  <c r="AA65" i="38"/>
  <c r="AA61" i="38"/>
  <c r="AA50" i="38"/>
  <c r="AF57" i="38"/>
  <c r="AA42" i="38"/>
  <c r="AQ26" i="38"/>
  <c r="AF26" i="38"/>
  <c r="AQ18" i="38"/>
  <c r="AF18" i="38"/>
  <c r="AA10" i="38"/>
  <c r="AA96" i="38"/>
  <c r="AA88" i="38"/>
  <c r="AA80" i="38"/>
  <c r="AF53" i="38"/>
  <c r="AF49" i="38"/>
  <c r="AQ49" i="38"/>
  <c r="AF45" i="38"/>
  <c r="AQ45" i="38"/>
  <c r="AA41" i="38"/>
  <c r="AA37" i="38"/>
  <c r="AA33" i="38"/>
  <c r="AA29" i="38"/>
  <c r="AQ25" i="38"/>
  <c r="AF25" i="38"/>
  <c r="AA21" i="38"/>
  <c r="AA17" i="38"/>
  <c r="AA13" i="38"/>
  <c r="AA9" i="38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Z56" i="38" s="1"/>
  <c r="AA56" i="38" s="1"/>
  <c r="AA27" i="33"/>
  <c r="Y27" i="35"/>
  <c r="Y27" i="38" s="1"/>
  <c r="AA27" i="38" s="1"/>
  <c r="U91" i="33"/>
  <c r="AD91" i="33" s="1"/>
  <c r="AA22" i="33"/>
  <c r="Z22" i="35"/>
  <c r="Z22" i="38" s="1"/>
  <c r="AA22" i="38" s="1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Y83" i="38" s="1"/>
  <c r="AA83" i="38" s="1"/>
  <c r="U82" i="33"/>
  <c r="AD82" i="33" s="1"/>
  <c r="X81" i="33"/>
  <c r="AA80" i="33"/>
  <c r="AF80" i="33" s="1"/>
  <c r="AA64" i="33"/>
  <c r="Y64" i="35"/>
  <c r="Y64" i="38" s="1"/>
  <c r="AA64" i="38" s="1"/>
  <c r="AA60" i="33"/>
  <c r="Y60" i="35"/>
  <c r="Y60" i="38" s="1"/>
  <c r="AA60" i="38" s="1"/>
  <c r="AA54" i="33"/>
  <c r="AF54" i="33" s="1"/>
  <c r="Y54" i="35"/>
  <c r="Y54" i="38" s="1"/>
  <c r="AA54" i="38" s="1"/>
  <c r="AA52" i="33"/>
  <c r="Y52" i="35"/>
  <c r="Y52" i="38" s="1"/>
  <c r="AA52" i="38" s="1"/>
  <c r="U51" i="33"/>
  <c r="AD51" i="33" s="1"/>
  <c r="AA49" i="33"/>
  <c r="AF49" i="33" s="1"/>
  <c r="AA47" i="33"/>
  <c r="Y47" i="35"/>
  <c r="Y47" i="38" s="1"/>
  <c r="AA47" i="38" s="1"/>
  <c r="AA40" i="33"/>
  <c r="AF40" i="33" s="1"/>
  <c r="Y40" i="35"/>
  <c r="Y40" i="38" s="1"/>
  <c r="AA40" i="38" s="1"/>
  <c r="AA38" i="33"/>
  <c r="Y38" i="35"/>
  <c r="Y38" i="38" s="1"/>
  <c r="AA38" i="38" s="1"/>
  <c r="U30" i="33"/>
  <c r="AD30" i="33" s="1"/>
  <c r="U28" i="33"/>
  <c r="AD28" i="33" s="1"/>
  <c r="X25" i="33"/>
  <c r="AA24" i="33"/>
  <c r="Y24" i="35"/>
  <c r="Y24" i="38" s="1"/>
  <c r="AA24" i="38" s="1"/>
  <c r="X18" i="33"/>
  <c r="AA15" i="33"/>
  <c r="Y15" i="35"/>
  <c r="Y15" i="38" s="1"/>
  <c r="AA15" i="38" s="1"/>
  <c r="U9" i="33"/>
  <c r="AD9" i="33" s="1"/>
  <c r="X6" i="33"/>
  <c r="AA5" i="33"/>
  <c r="AF5" i="33" s="1"/>
  <c r="Y5" i="35"/>
  <c r="Y5" i="38" s="1"/>
  <c r="AA5" i="38" s="1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Y92" i="38" s="1"/>
  <c r="AA92" i="38" s="1"/>
  <c r="X70" i="33"/>
  <c r="X63" i="33"/>
  <c r="U14" i="33"/>
  <c r="AD14" i="33" s="1"/>
  <c r="AA97" i="33"/>
  <c r="AF97" i="33" s="1"/>
  <c r="AA85" i="33"/>
  <c r="Y85" i="35"/>
  <c r="Y85" i="38" s="1"/>
  <c r="AA85" i="38" s="1"/>
  <c r="AA78" i="33"/>
  <c r="AF78" i="33" s="1"/>
  <c r="Z78" i="35"/>
  <c r="Z78" i="38" s="1"/>
  <c r="AA78" i="38" s="1"/>
  <c r="U70" i="33"/>
  <c r="AD70" i="33" s="1"/>
  <c r="X67" i="33"/>
  <c r="AA66" i="33"/>
  <c r="X43" i="33"/>
  <c r="AA42" i="33"/>
  <c r="U37" i="33"/>
  <c r="AD37" i="33" s="1"/>
  <c r="X34" i="33"/>
  <c r="AA31" i="33"/>
  <c r="Y31" i="35"/>
  <c r="Y31" i="38" s="1"/>
  <c r="AA31" i="38" s="1"/>
  <c r="AA26" i="33"/>
  <c r="AF26" i="33" s="1"/>
  <c r="AA8" i="33"/>
  <c r="Y8" i="35"/>
  <c r="Y8" i="38" s="1"/>
  <c r="AA8" i="38" s="1"/>
  <c r="AA87" i="33"/>
  <c r="Z87" i="35"/>
  <c r="Z87" i="38" s="1"/>
  <c r="AA87" i="38" s="1"/>
  <c r="AA76" i="33"/>
  <c r="AF76" i="33" s="1"/>
  <c r="Y76" i="35"/>
  <c r="Y76" i="38" s="1"/>
  <c r="AA76" i="38" s="1"/>
  <c r="AA67" i="33"/>
  <c r="Y67" i="35"/>
  <c r="Y67" i="38" s="1"/>
  <c r="AA67" i="38" s="1"/>
  <c r="U42" i="33"/>
  <c r="AD42" i="33" s="1"/>
  <c r="X39" i="33"/>
  <c r="AA36" i="33"/>
  <c r="Y36" i="35"/>
  <c r="Y36" i="38" s="1"/>
  <c r="AA36" i="38" s="1"/>
  <c r="AA91" i="33"/>
  <c r="Y91" i="35"/>
  <c r="Y91" i="38" s="1"/>
  <c r="AA91" i="38" s="1"/>
  <c r="X89" i="33"/>
  <c r="AA88" i="33"/>
  <c r="AF88" i="33" s="1"/>
  <c r="X74" i="33"/>
  <c r="AA71" i="33"/>
  <c r="Y71" i="35"/>
  <c r="Y71" i="38" s="1"/>
  <c r="AA71" i="38" s="1"/>
  <c r="U65" i="33"/>
  <c r="AD65" i="33" s="1"/>
  <c r="U61" i="33"/>
  <c r="AD61" i="33" s="1"/>
  <c r="AA44" i="33"/>
  <c r="Y44" i="35"/>
  <c r="Y44" i="38" s="1"/>
  <c r="AA44" i="38" s="1"/>
  <c r="X38" i="33"/>
  <c r="AA37" i="33"/>
  <c r="AF37" i="33" s="1"/>
  <c r="X22" i="33"/>
  <c r="AA21" i="33"/>
  <c r="AF21" i="33" s="1"/>
  <c r="AA19" i="33"/>
  <c r="AF19" i="33" s="1"/>
  <c r="Y19" i="35"/>
  <c r="Y19" i="38" s="1"/>
  <c r="AA19" i="38" s="1"/>
  <c r="U18" i="33"/>
  <c r="AD18" i="33" s="1"/>
  <c r="AA14" i="33"/>
  <c r="Z14" i="35"/>
  <c r="Z14" i="38" s="1"/>
  <c r="AA14" i="38" s="1"/>
  <c r="AA12" i="33"/>
  <c r="Y12" i="35"/>
  <c r="Y12" i="38" s="1"/>
  <c r="AA12" i="38" s="1"/>
  <c r="U97" i="33"/>
  <c r="AD97" i="33" s="1"/>
  <c r="U26" i="33"/>
  <c r="AD26" i="33" s="1"/>
  <c r="X23" i="33"/>
  <c r="AA20" i="33"/>
  <c r="AF20" i="33" s="1"/>
  <c r="Y20" i="35"/>
  <c r="Y20" i="38" s="1"/>
  <c r="AA20" i="38" s="1"/>
  <c r="X11" i="33"/>
  <c r="AA101" i="33"/>
  <c r="AF101" i="33" s="1"/>
  <c r="AA99" i="33"/>
  <c r="AF99" i="33" s="1"/>
  <c r="Y99" i="35"/>
  <c r="AA95" i="33"/>
  <c r="AF95" i="33" s="1"/>
  <c r="Y95" i="35"/>
  <c r="Y95" i="38" s="1"/>
  <c r="AA95" i="38" s="1"/>
  <c r="U81" i="33"/>
  <c r="AD81" i="33" s="1"/>
  <c r="AA61" i="33"/>
  <c r="AF61" i="33" s="1"/>
  <c r="AA51" i="33"/>
  <c r="AF51" i="33" s="1"/>
  <c r="Y51" i="35"/>
  <c r="Y51" i="38" s="1"/>
  <c r="AA51" i="38" s="1"/>
  <c r="U50" i="33"/>
  <c r="AD50" i="33" s="1"/>
  <c r="AA46" i="33"/>
  <c r="AF46" i="33" s="1"/>
  <c r="Y46" i="35"/>
  <c r="Y46" i="38" s="1"/>
  <c r="AA46" i="38" s="1"/>
  <c r="AA35" i="33"/>
  <c r="Y35" i="35"/>
  <c r="Y35" i="38" s="1"/>
  <c r="AA35" i="38" s="1"/>
  <c r="U34" i="33"/>
  <c r="AD34" i="33" s="1"/>
  <c r="AA28" i="33"/>
  <c r="AF28" i="33" s="1"/>
  <c r="Y28" i="35"/>
  <c r="Y28" i="38" s="1"/>
  <c r="AA28" i="38" s="1"/>
  <c r="AA16" i="33"/>
  <c r="Y16" i="35"/>
  <c r="Y16" i="38" s="1"/>
  <c r="AA16" i="38" s="1"/>
  <c r="X10" i="33"/>
  <c r="AA7" i="33"/>
  <c r="Y7" i="35"/>
  <c r="Y7" i="38" s="1"/>
  <c r="AA7" i="38" s="1"/>
  <c r="AA4" i="33"/>
  <c r="Y4" i="35"/>
  <c r="Y4" i="38" s="1"/>
  <c r="AA4" i="38" s="1"/>
  <c r="AA43" i="33"/>
  <c r="Y43" i="35"/>
  <c r="Y43" i="38" s="1"/>
  <c r="AA43" i="38" s="1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Y84" i="38" s="1"/>
  <c r="AA84" i="38" s="1"/>
  <c r="X78" i="33"/>
  <c r="AA77" i="33"/>
  <c r="Y77" i="35"/>
  <c r="Y77" i="38" s="1"/>
  <c r="AA77" i="38" s="1"/>
  <c r="AA75" i="33"/>
  <c r="Y75" i="35"/>
  <c r="Y75" i="38" s="1"/>
  <c r="AA75" i="38" s="1"/>
  <c r="U74" i="33"/>
  <c r="AD74" i="33" s="1"/>
  <c r="AA70" i="33"/>
  <c r="AF70" i="33" s="1"/>
  <c r="Z70" i="35"/>
  <c r="Z70" i="38" s="1"/>
  <c r="AA70" i="38" s="1"/>
  <c r="AA68" i="33"/>
  <c r="AF68" i="33" s="1"/>
  <c r="Y68" i="35"/>
  <c r="Y68" i="38" s="1"/>
  <c r="AA68" i="38" s="1"/>
  <c r="AA65" i="33"/>
  <c r="AF65" i="33" s="1"/>
  <c r="AA55" i="33"/>
  <c r="Y55" i="35"/>
  <c r="Y55" i="38" s="1"/>
  <c r="AA55" i="38" s="1"/>
  <c r="X49" i="33"/>
  <c r="AA48" i="33"/>
  <c r="Y48" i="35"/>
  <c r="Y48" i="38" s="1"/>
  <c r="AA48" i="38" s="1"/>
  <c r="X42" i="33"/>
  <c r="AA41" i="33"/>
  <c r="AF41" i="33" s="1"/>
  <c r="X33" i="33"/>
  <c r="AA32" i="33"/>
  <c r="Y32" i="35"/>
  <c r="Y32" i="38" s="1"/>
  <c r="AA32" i="38" s="1"/>
  <c r="AA30" i="33"/>
  <c r="Y30" i="35"/>
  <c r="Y30" i="38" s="1"/>
  <c r="AA30" i="38" s="1"/>
  <c r="AA25" i="33"/>
  <c r="AF25" i="33" s="1"/>
  <c r="AA18" i="33"/>
  <c r="AF18" i="33" s="1"/>
  <c r="AA94" i="33"/>
  <c r="Z94" i="35"/>
  <c r="Z94" i="38" s="1"/>
  <c r="AA94" i="38" s="1"/>
  <c r="AA6" i="33"/>
  <c r="Y6" i="35"/>
  <c r="Y6" i="38" s="1"/>
  <c r="AA6" i="38" s="1"/>
  <c r="AA79" i="33"/>
  <c r="Y79" i="35"/>
  <c r="Y79" i="38" s="1"/>
  <c r="AA79" i="38" s="1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Y72" i="38" s="1"/>
  <c r="AA72" i="38" s="1"/>
  <c r="AA63" i="33"/>
  <c r="Y63" i="35"/>
  <c r="Y63" i="38" s="1"/>
  <c r="AA63" i="38" s="1"/>
  <c r="AA59" i="33"/>
  <c r="Y59" i="35"/>
  <c r="Y59" i="38" s="1"/>
  <c r="AA59" i="38" s="1"/>
  <c r="U52" i="33"/>
  <c r="AD52" i="33" s="1"/>
  <c r="AA50" i="33"/>
  <c r="X48" i="33"/>
  <c r="AA45" i="33"/>
  <c r="AF45" i="33" s="1"/>
  <c r="AA39" i="33"/>
  <c r="Y39" i="35"/>
  <c r="Y39" i="38" s="1"/>
  <c r="AA39" i="38" s="1"/>
  <c r="AA34" i="33"/>
  <c r="AA23" i="33"/>
  <c r="AF23" i="33" s="1"/>
  <c r="Y23" i="35"/>
  <c r="Y23" i="38" s="1"/>
  <c r="AA23" i="38" s="1"/>
  <c r="AA13" i="33"/>
  <c r="AF13" i="33" s="1"/>
  <c r="AA11" i="33"/>
  <c r="Y11" i="35"/>
  <c r="Y11" i="38" s="1"/>
  <c r="AA11" i="38" s="1"/>
  <c r="X9" i="33"/>
  <c r="AA107" i="33"/>
  <c r="AF107" i="33" s="1"/>
  <c r="U121" i="33"/>
  <c r="L8" i="37"/>
  <c r="M7" i="37"/>
  <c r="E8" i="37"/>
  <c r="F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F28" i="45" l="1"/>
  <c r="E29" i="45"/>
  <c r="M27" i="45"/>
  <c r="G27" i="45" s="1"/>
  <c r="L28" i="45"/>
  <c r="E26" i="44"/>
  <c r="F25" i="44"/>
  <c r="M26" i="44"/>
  <c r="L27" i="44"/>
  <c r="G6" i="37"/>
  <c r="AO101" i="35"/>
  <c r="AV101" i="35" s="1" a="1"/>
  <c r="AV101" i="35" s="1"/>
  <c r="AW101" i="35" s="1"/>
  <c r="AF101" i="35"/>
  <c r="AQ34" i="38"/>
  <c r="AQ87" i="38"/>
  <c r="AF87" i="38"/>
  <c r="AF14" i="38"/>
  <c r="AQ14" i="38"/>
  <c r="AF56" i="38"/>
  <c r="AQ56" i="38"/>
  <c r="AQ70" i="38"/>
  <c r="AF70" i="38"/>
  <c r="AF94" i="38"/>
  <c r="AQ94" i="38"/>
  <c r="AQ80" i="38"/>
  <c r="AF80" i="38"/>
  <c r="AF39" i="38"/>
  <c r="AQ39" i="38"/>
  <c r="AF7" i="38"/>
  <c r="AQ7" i="38"/>
  <c r="AA103" i="35"/>
  <c r="AF103" i="35" s="1"/>
  <c r="Y103" i="38"/>
  <c r="AA103" i="38" s="1"/>
  <c r="AF46" i="38"/>
  <c r="AF36" i="38"/>
  <c r="AF85" i="38"/>
  <c r="AQ85" i="38"/>
  <c r="AF42" i="38"/>
  <c r="AQ42" i="38"/>
  <c r="AF93" i="38"/>
  <c r="AF74" i="38"/>
  <c r="AQ74" i="38"/>
  <c r="AQ48" i="38"/>
  <c r="AF48" i="38"/>
  <c r="AF64" i="38"/>
  <c r="AF78" i="38"/>
  <c r="AQ78" i="38"/>
  <c r="AF79" i="38"/>
  <c r="AQ79" i="38"/>
  <c r="AF30" i="38"/>
  <c r="AQ30" i="38"/>
  <c r="AF43" i="38"/>
  <c r="AQ43" i="38"/>
  <c r="AF12" i="38"/>
  <c r="AQ12" i="38"/>
  <c r="AF8" i="38"/>
  <c r="AQ8" i="38"/>
  <c r="AA100" i="35"/>
  <c r="Y100" i="38"/>
  <c r="AA100" i="38" s="1"/>
  <c r="AQ27" i="38"/>
  <c r="AF27" i="38"/>
  <c r="AQ88" i="38"/>
  <c r="AF88" i="38"/>
  <c r="AF101" i="38"/>
  <c r="AQ101" i="38"/>
  <c r="AO101" i="38"/>
  <c r="AV101" i="38" s="1" a="1"/>
  <c r="AV101" i="38" s="1"/>
  <c r="AF82" i="38"/>
  <c r="AQ82" i="38"/>
  <c r="AQ16" i="38"/>
  <c r="AF16" i="38"/>
  <c r="AF59" i="38"/>
  <c r="AF28" i="38"/>
  <c r="AQ28" i="38"/>
  <c r="AF51" i="38"/>
  <c r="AQ51" i="38"/>
  <c r="AQ15" i="38"/>
  <c r="AF15" i="38"/>
  <c r="AF38" i="38"/>
  <c r="AF52" i="38"/>
  <c r="AQ29" i="38"/>
  <c r="AF29" i="38"/>
  <c r="AQ96" i="38"/>
  <c r="AF96" i="38"/>
  <c r="AF50" i="38"/>
  <c r="AQ50" i="38"/>
  <c r="AQ86" i="38"/>
  <c r="AF86" i="38"/>
  <c r="AF32" i="38"/>
  <c r="AQ32" i="38"/>
  <c r="AF55" i="38"/>
  <c r="AF75" i="38"/>
  <c r="AQ75" i="38"/>
  <c r="AF4" i="38"/>
  <c r="AQ4" i="38"/>
  <c r="AF67" i="38"/>
  <c r="AQ67" i="38"/>
  <c r="AA102" i="35"/>
  <c r="Y102" i="38"/>
  <c r="AA102" i="38" s="1"/>
  <c r="AF9" i="38"/>
  <c r="AQ9" i="38"/>
  <c r="AF33" i="38"/>
  <c r="AQ33" i="38"/>
  <c r="AQ10" i="38"/>
  <c r="AF10" i="38"/>
  <c r="AF61" i="38"/>
  <c r="AF90" i="38"/>
  <c r="AF63" i="38"/>
  <c r="AF6" i="38"/>
  <c r="AQ6" i="38"/>
  <c r="AF20" i="38"/>
  <c r="AQ20" i="38"/>
  <c r="AF44" i="38"/>
  <c r="AQ44" i="38"/>
  <c r="AQ31" i="38"/>
  <c r="AF31" i="38"/>
  <c r="AQ40" i="38"/>
  <c r="AF40" i="38"/>
  <c r="AQ54" i="38"/>
  <c r="AF54" i="38"/>
  <c r="AF13" i="38"/>
  <c r="AQ13" i="38"/>
  <c r="AF37" i="38"/>
  <c r="AQ37" i="38"/>
  <c r="AF65" i="38"/>
  <c r="AF62" i="38"/>
  <c r="AF84" i="38"/>
  <c r="AA99" i="35"/>
  <c r="AF99" i="35" s="1"/>
  <c r="Y99" i="38"/>
  <c r="AA99" i="38" s="1"/>
  <c r="AF97" i="38"/>
  <c r="AF72" i="38"/>
  <c r="AQ72" i="38"/>
  <c r="AF77" i="38"/>
  <c r="AF35" i="38"/>
  <c r="AF91" i="38"/>
  <c r="AQ91" i="38"/>
  <c r="AF76" i="38"/>
  <c r="AQ76" i="38"/>
  <c r="AF92" i="38"/>
  <c r="AF24" i="38"/>
  <c r="AQ24" i="38"/>
  <c r="AF83" i="38"/>
  <c r="AQ83" i="38"/>
  <c r="AQ17" i="38"/>
  <c r="AF17" i="38"/>
  <c r="AF41" i="38"/>
  <c r="AQ41" i="38"/>
  <c r="AF69" i="38"/>
  <c r="AF66" i="38"/>
  <c r="AQ98" i="38"/>
  <c r="AF98" i="38"/>
  <c r="AF23" i="38"/>
  <c r="AQ71" i="38"/>
  <c r="AF71" i="38"/>
  <c r="AF22" i="38"/>
  <c r="AQ22" i="38"/>
  <c r="AF11" i="38"/>
  <c r="AQ11" i="38"/>
  <c r="AF68" i="38"/>
  <c r="AF95" i="38"/>
  <c r="AQ95" i="38"/>
  <c r="AF19" i="38"/>
  <c r="AQ5" i="38"/>
  <c r="AF5" i="38"/>
  <c r="AQ47" i="38"/>
  <c r="AF47" i="38"/>
  <c r="AF60" i="38"/>
  <c r="AQ60" i="38"/>
  <c r="AF21" i="38"/>
  <c r="AF73" i="38"/>
  <c r="AQ73" i="38"/>
  <c r="AF100" i="35"/>
  <c r="AO100" i="35"/>
  <c r="AV100" i="35" s="1" a="1"/>
  <c r="AV100" i="35" s="1"/>
  <c r="AZ101" i="35"/>
  <c r="AX101" i="35"/>
  <c r="AO102" i="35"/>
  <c r="AV102" i="35" s="1" a="1"/>
  <c r="AV102" i="35" s="1"/>
  <c r="AF102" i="35"/>
  <c r="F8" i="37"/>
  <c r="E9" i="37"/>
  <c r="L9" i="37"/>
  <c r="M8" i="37"/>
  <c r="G8" i="37" s="1"/>
  <c r="G6" i="36"/>
  <c r="G8" i="36"/>
  <c r="L10" i="36"/>
  <c r="M9" i="36"/>
  <c r="E9" i="36"/>
  <c r="F8" i="36"/>
  <c r="Z3" i="35"/>
  <c r="M28" i="45" l="1"/>
  <c r="G28" i="45" s="1"/>
  <c r="L29" i="45"/>
  <c r="E30" i="45"/>
  <c r="F29" i="45"/>
  <c r="M27" i="44"/>
  <c r="L28" i="44"/>
  <c r="E27" i="44"/>
  <c r="F26" i="44"/>
  <c r="AO99" i="35"/>
  <c r="AV99" i="35" s="1" a="1"/>
  <c r="AV99" i="35" s="1"/>
  <c r="AZ99" i="35" s="1"/>
  <c r="AO103" i="35"/>
  <c r="AV103" i="35" s="1" a="1"/>
  <c r="AV103" i="35" s="1"/>
  <c r="AX103" i="35" s="1"/>
  <c r="AQ104" i="38"/>
  <c r="AF100" i="38"/>
  <c r="AO100" i="38"/>
  <c r="AV100" i="38" s="1" a="1"/>
  <c r="AV100" i="38" s="1"/>
  <c r="AW101" i="38"/>
  <c r="AZ101" i="38"/>
  <c r="AX101" i="38"/>
  <c r="AF99" i="38"/>
  <c r="AO99" i="38"/>
  <c r="AV99" i="38" s="1" a="1"/>
  <c r="AV99" i="38" s="1"/>
  <c r="AF102" i="38"/>
  <c r="AO102" i="38"/>
  <c r="AV102" i="38" s="1" a="1"/>
  <c r="AV102" i="38" s="1"/>
  <c r="AF103" i="38"/>
  <c r="AO103" i="38"/>
  <c r="AV103" i="38" s="1" a="1"/>
  <c r="AV103" i="38" s="1"/>
  <c r="Z105" i="35"/>
  <c r="Z3" i="38"/>
  <c r="Z105" i="38" s="1"/>
  <c r="Z126" i="38" s="1"/>
  <c r="AZ100" i="35"/>
  <c r="AX100" i="35"/>
  <c r="AZ102" i="35"/>
  <c r="AX102" i="35"/>
  <c r="L10" i="37"/>
  <c r="M9" i="37"/>
  <c r="E10" i="37"/>
  <c r="F9" i="37"/>
  <c r="E10" i="36"/>
  <c r="F9" i="36"/>
  <c r="L11" i="36"/>
  <c r="M10" i="36"/>
  <c r="G7" i="36" s="1"/>
  <c r="Y3" i="35"/>
  <c r="M29" i="45" l="1"/>
  <c r="G29" i="45" s="1"/>
  <c r="L30" i="45"/>
  <c r="E31" i="45"/>
  <c r="F30" i="45"/>
  <c r="E28" i="44"/>
  <c r="F27" i="44"/>
  <c r="L29" i="44"/>
  <c r="M28" i="44"/>
  <c r="G7" i="37"/>
  <c r="AX99" i="35"/>
  <c r="AZ103" i="35"/>
  <c r="AZ100" i="38"/>
  <c r="AX100" i="38"/>
  <c r="AZ103" i="38"/>
  <c r="AX103" i="38"/>
  <c r="AZ99" i="38"/>
  <c r="AX99" i="38"/>
  <c r="AZ102" i="38"/>
  <c r="AX102" i="38"/>
  <c r="Y105" i="35"/>
  <c r="Y3" i="38"/>
  <c r="F10" i="37"/>
  <c r="E11" i="37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5" s="1"/>
  <c r="AN122" i="38" s="1"/>
  <c r="AO122" i="38" s="1"/>
  <c r="AV122" i="38" s="1" a="1"/>
  <c r="AV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5" s="1"/>
  <c r="AN121" i="38" s="1"/>
  <c r="AO121" i="38" s="1"/>
  <c r="AV121" i="38" s="1" a="1"/>
  <c r="AV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5" s="1"/>
  <c r="AN120" i="38" s="1"/>
  <c r="AO120" i="38" s="1"/>
  <c r="AV120" i="38" s="1" a="1"/>
  <c r="AV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5" s="1"/>
  <c r="AN119" i="38" s="1"/>
  <c r="AO119" i="38" s="1"/>
  <c r="AV119" i="38" s="1" a="1"/>
  <c r="AV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5" s="1"/>
  <c r="AN118" i="38" s="1"/>
  <c r="AO118" i="38" s="1"/>
  <c r="AV118" i="38" s="1" a="1"/>
  <c r="AV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5" s="1"/>
  <c r="AN117" i="38" s="1"/>
  <c r="AO117" i="38" s="1"/>
  <c r="AV117" i="38" s="1" a="1"/>
  <c r="AV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5" s="1"/>
  <c r="AN116" i="38" s="1"/>
  <c r="AO116" i="38" s="1"/>
  <c r="AV116" i="38" s="1" a="1"/>
  <c r="AV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AN115" i="35" s="1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5" s="1"/>
  <c r="AN111" i="38" s="1"/>
  <c r="AO111" i="38" s="1"/>
  <c r="AV111" i="38" s="1" a="1"/>
  <c r="AV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5" s="1"/>
  <c r="AN110" i="38" s="1"/>
  <c r="AO110" i="38" s="1"/>
  <c r="AV110" i="38" s="1" a="1"/>
  <c r="AV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5" s="1"/>
  <c r="AN109" i="38" s="1"/>
  <c r="AO109" i="38" s="1"/>
  <c r="AV109" i="38" s="1" a="1"/>
  <c r="AV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5" s="1"/>
  <c r="AN108" i="38" s="1"/>
  <c r="AO108" i="38" s="1"/>
  <c r="AV108" i="38" s="1" a="1"/>
  <c r="AV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AN107" i="35" s="1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AN98" i="35" s="1"/>
  <c r="AN98" i="38" s="1"/>
  <c r="AO98" i="38" s="1"/>
  <c r="AV98" i="38" s="1" a="1"/>
  <c r="AV98" i="38" s="1"/>
  <c r="U98" i="35"/>
  <c r="Q98" i="35"/>
  <c r="E98" i="35"/>
  <c r="L98" i="35" s="1"/>
  <c r="AU97" i="35"/>
  <c r="AT97" i="35"/>
  <c r="AR97" i="35"/>
  <c r="AB97" i="35"/>
  <c r="AA97" i="35"/>
  <c r="AF97" i="35" s="1"/>
  <c r="X97" i="35"/>
  <c r="AN97" i="35" s="1"/>
  <c r="AN97" i="38" s="1"/>
  <c r="AO97" i="38" s="1"/>
  <c r="AV97" i="38" s="1" a="1"/>
  <c r="AV97" i="38" s="1"/>
  <c r="U97" i="35"/>
  <c r="Q97" i="35"/>
  <c r="E97" i="35"/>
  <c r="L97" i="35" s="1"/>
  <c r="AU96" i="35"/>
  <c r="AT96" i="35"/>
  <c r="AR96" i="35"/>
  <c r="AB96" i="35"/>
  <c r="AA96" i="35"/>
  <c r="AF96" i="35" s="1"/>
  <c r="X96" i="35"/>
  <c r="AN96" i="35" s="1"/>
  <c r="AN96" i="38" s="1"/>
  <c r="AO96" i="38" s="1"/>
  <c r="AV96" i="38" s="1" a="1"/>
  <c r="AV96" i="38" s="1"/>
  <c r="U96" i="35"/>
  <c r="Q96" i="35"/>
  <c r="E96" i="35"/>
  <c r="L96" i="35" s="1"/>
  <c r="AU95" i="35"/>
  <c r="AT95" i="35"/>
  <c r="AR95" i="35"/>
  <c r="AB95" i="35"/>
  <c r="AA95" i="35"/>
  <c r="AF95" i="35" s="1"/>
  <c r="X95" i="35"/>
  <c r="AN95" i="35" s="1"/>
  <c r="AN95" i="38" s="1"/>
  <c r="AO95" i="38" s="1"/>
  <c r="AV95" i="38" s="1" a="1"/>
  <c r="AV95" i="38" s="1"/>
  <c r="U95" i="35"/>
  <c r="Q95" i="35"/>
  <c r="E95" i="35"/>
  <c r="L95" i="35" s="1"/>
  <c r="AU94" i="35"/>
  <c r="AT94" i="35"/>
  <c r="AR94" i="35"/>
  <c r="AB94" i="35"/>
  <c r="AA94" i="35"/>
  <c r="AF94" i="35" s="1"/>
  <c r="X94" i="35"/>
  <c r="AN94" i="35" s="1"/>
  <c r="AN94" i="38" s="1"/>
  <c r="AO94" i="38" s="1"/>
  <c r="AV94" i="38" s="1" a="1"/>
  <c r="AV94" i="38" s="1"/>
  <c r="U94" i="35"/>
  <c r="Q94" i="35"/>
  <c r="E94" i="35"/>
  <c r="L94" i="35" s="1"/>
  <c r="AU93" i="35"/>
  <c r="AT93" i="35"/>
  <c r="AR93" i="35"/>
  <c r="AB93" i="35"/>
  <c r="AA93" i="35"/>
  <c r="AF93" i="35" s="1"/>
  <c r="X93" i="35"/>
  <c r="AN93" i="35" s="1"/>
  <c r="AN93" i="38" s="1"/>
  <c r="AO93" i="38" s="1"/>
  <c r="AV93" i="38" s="1" a="1"/>
  <c r="AV93" i="38" s="1"/>
  <c r="U93" i="35"/>
  <c r="Q93" i="35"/>
  <c r="E93" i="35"/>
  <c r="L93" i="35" s="1"/>
  <c r="AU92" i="35"/>
  <c r="AT92" i="35"/>
  <c r="AR92" i="35"/>
  <c r="AB92" i="35"/>
  <c r="AA92" i="35"/>
  <c r="AF92" i="35" s="1"/>
  <c r="X92" i="35"/>
  <c r="AN92" i="35" s="1"/>
  <c r="AN92" i="38" s="1"/>
  <c r="AO92" i="38" s="1"/>
  <c r="AV92" i="38" s="1" a="1"/>
  <c r="AV92" i="38" s="1"/>
  <c r="U92" i="35"/>
  <c r="Q92" i="35"/>
  <c r="E92" i="35"/>
  <c r="L92" i="35" s="1"/>
  <c r="AU91" i="35"/>
  <c r="AT91" i="35"/>
  <c r="AR91" i="35"/>
  <c r="AB91" i="35"/>
  <c r="AA91" i="35"/>
  <c r="AF91" i="35" s="1"/>
  <c r="X91" i="35"/>
  <c r="AN91" i="35" s="1"/>
  <c r="AN91" i="38" s="1"/>
  <c r="AO91" i="38" s="1"/>
  <c r="AV91" i="38" s="1" a="1"/>
  <c r="AV91" i="38" s="1"/>
  <c r="U91" i="35"/>
  <c r="Q91" i="35"/>
  <c r="E91" i="35"/>
  <c r="L91" i="35" s="1"/>
  <c r="AU90" i="35"/>
  <c r="AT90" i="35"/>
  <c r="AR90" i="35"/>
  <c r="AB90" i="35"/>
  <c r="AA90" i="35"/>
  <c r="AF90" i="35" s="1"/>
  <c r="X90" i="35"/>
  <c r="AN90" i="35" s="1"/>
  <c r="AN90" i="38" s="1"/>
  <c r="AO90" i="38" s="1"/>
  <c r="AV90" i="38" s="1" a="1"/>
  <c r="AV90" i="38" s="1"/>
  <c r="U90" i="35"/>
  <c r="Q90" i="35"/>
  <c r="E90" i="35"/>
  <c r="L90" i="35" s="1"/>
  <c r="AU89" i="35"/>
  <c r="AT89" i="35"/>
  <c r="AR89" i="35"/>
  <c r="AB89" i="35"/>
  <c r="AA89" i="35"/>
  <c r="AF89" i="35" s="1"/>
  <c r="X89" i="35"/>
  <c r="AN89" i="35" s="1"/>
  <c r="AN89" i="38" s="1"/>
  <c r="AO89" i="38" s="1"/>
  <c r="AV89" i="38" s="1" a="1"/>
  <c r="AV89" i="38" s="1"/>
  <c r="U89" i="35"/>
  <c r="Q89" i="35"/>
  <c r="E89" i="35"/>
  <c r="L89" i="35" s="1"/>
  <c r="AU88" i="35"/>
  <c r="AT88" i="35"/>
  <c r="AR88" i="35"/>
  <c r="AB88" i="35"/>
  <c r="AA88" i="35"/>
  <c r="AF88" i="35" s="1"/>
  <c r="X88" i="35"/>
  <c r="AN88" i="35" s="1"/>
  <c r="AN88" i="38" s="1"/>
  <c r="AO88" i="38" s="1"/>
  <c r="AV88" i="38" s="1" a="1"/>
  <c r="AV88" i="38" s="1"/>
  <c r="U88" i="35"/>
  <c r="Q88" i="35"/>
  <c r="E88" i="35"/>
  <c r="L88" i="35" s="1"/>
  <c r="AU87" i="35"/>
  <c r="AT87" i="35"/>
  <c r="AR87" i="35"/>
  <c r="AB87" i="35"/>
  <c r="AA87" i="35"/>
  <c r="AF87" i="35" s="1"/>
  <c r="X87" i="35"/>
  <c r="AN87" i="35" s="1"/>
  <c r="AN87" i="38" s="1"/>
  <c r="AO87" i="38" s="1"/>
  <c r="AV87" i="38" s="1" a="1"/>
  <c r="AV87" i="38" s="1"/>
  <c r="U87" i="35"/>
  <c r="Q87" i="35"/>
  <c r="E87" i="35"/>
  <c r="L87" i="35" s="1"/>
  <c r="AU86" i="35"/>
  <c r="AT86" i="35"/>
  <c r="AR86" i="35"/>
  <c r="AB86" i="35"/>
  <c r="AA86" i="35"/>
  <c r="AF86" i="35" s="1"/>
  <c r="X86" i="35"/>
  <c r="AN86" i="35" s="1"/>
  <c r="AN86" i="38" s="1"/>
  <c r="AO86" i="38" s="1"/>
  <c r="AV86" i="38" s="1" a="1"/>
  <c r="AV86" i="38" s="1"/>
  <c r="U86" i="35"/>
  <c r="Q86" i="35"/>
  <c r="E86" i="35"/>
  <c r="L86" i="35" s="1"/>
  <c r="AU85" i="35"/>
  <c r="AT85" i="35"/>
  <c r="AR85" i="35"/>
  <c r="AB85" i="35"/>
  <c r="AA85" i="35"/>
  <c r="AF85" i="35" s="1"/>
  <c r="X85" i="35"/>
  <c r="AN85" i="35" s="1"/>
  <c r="AN85" i="38" s="1"/>
  <c r="AO85" i="38" s="1"/>
  <c r="AV85" i="38" s="1" a="1"/>
  <c r="AV85" i="38" s="1"/>
  <c r="U85" i="35"/>
  <c r="Q85" i="35"/>
  <c r="E85" i="35"/>
  <c r="L85" i="35" s="1"/>
  <c r="AU84" i="35"/>
  <c r="AT84" i="35"/>
  <c r="AR84" i="35"/>
  <c r="AB84" i="35"/>
  <c r="AA84" i="35"/>
  <c r="AF84" i="35" s="1"/>
  <c r="X84" i="35"/>
  <c r="AN84" i="35" s="1"/>
  <c r="AN84" i="38" s="1"/>
  <c r="AO84" i="38" s="1"/>
  <c r="AV84" i="38" s="1" a="1"/>
  <c r="AV84" i="38" s="1"/>
  <c r="U84" i="35"/>
  <c r="Q84" i="35"/>
  <c r="E84" i="35"/>
  <c r="L84" i="35" s="1"/>
  <c r="AU83" i="35"/>
  <c r="AT83" i="35"/>
  <c r="AR83" i="35"/>
  <c r="AB83" i="35"/>
  <c r="AA83" i="35"/>
  <c r="AF83" i="35" s="1"/>
  <c r="X83" i="35"/>
  <c r="AN83" i="35" s="1"/>
  <c r="AN83" i="38" s="1"/>
  <c r="AO83" i="38" s="1"/>
  <c r="AV83" i="38" s="1" a="1"/>
  <c r="AV83" i="38" s="1"/>
  <c r="U83" i="35"/>
  <c r="Q83" i="35"/>
  <c r="E83" i="35"/>
  <c r="L83" i="35" s="1"/>
  <c r="AU82" i="35"/>
  <c r="AT82" i="35"/>
  <c r="AR82" i="35"/>
  <c r="AB82" i="35"/>
  <c r="AA82" i="35"/>
  <c r="AF82" i="35" s="1"/>
  <c r="X82" i="35"/>
  <c r="AN82" i="35" s="1"/>
  <c r="AN82" i="38" s="1"/>
  <c r="AO82" i="38" s="1"/>
  <c r="AV82" i="38" s="1" a="1"/>
  <c r="AV82" i="38" s="1"/>
  <c r="U82" i="35"/>
  <c r="Q82" i="35"/>
  <c r="E82" i="35"/>
  <c r="L82" i="35" s="1"/>
  <c r="AU81" i="35"/>
  <c r="AT81" i="35"/>
  <c r="AR81" i="35"/>
  <c r="AB81" i="35"/>
  <c r="AA81" i="35"/>
  <c r="AF81" i="35" s="1"/>
  <c r="X81" i="35"/>
  <c r="AN81" i="35" s="1"/>
  <c r="AN81" i="38" s="1"/>
  <c r="AO81" i="38" s="1"/>
  <c r="AV81" i="38" s="1" a="1"/>
  <c r="AV81" i="38" s="1"/>
  <c r="U81" i="35"/>
  <c r="Q81" i="35"/>
  <c r="E81" i="35"/>
  <c r="L81" i="35" s="1"/>
  <c r="AU80" i="35"/>
  <c r="AT80" i="35"/>
  <c r="AR80" i="35"/>
  <c r="AB80" i="35"/>
  <c r="AA80" i="35"/>
  <c r="AF80" i="35" s="1"/>
  <c r="X80" i="35"/>
  <c r="AN80" i="35" s="1"/>
  <c r="AN80" i="38" s="1"/>
  <c r="AO80" i="38" s="1"/>
  <c r="AV80" i="38" s="1" a="1"/>
  <c r="AV80" i="38" s="1"/>
  <c r="U80" i="35"/>
  <c r="Q80" i="35"/>
  <c r="E80" i="35"/>
  <c r="L80" i="35" s="1"/>
  <c r="AU79" i="35"/>
  <c r="AT79" i="35"/>
  <c r="AR79" i="35"/>
  <c r="AB79" i="35"/>
  <c r="AA79" i="35"/>
  <c r="AF79" i="35" s="1"/>
  <c r="X79" i="35"/>
  <c r="AN79" i="35" s="1"/>
  <c r="AN79" i="38" s="1"/>
  <c r="AO79" i="38" s="1"/>
  <c r="AV79" i="38" s="1" a="1"/>
  <c r="AV79" i="38" s="1"/>
  <c r="U79" i="35"/>
  <c r="Q79" i="35"/>
  <c r="E79" i="35"/>
  <c r="L79" i="35" s="1"/>
  <c r="AU78" i="35"/>
  <c r="AT78" i="35"/>
  <c r="AR78" i="35"/>
  <c r="AB78" i="35"/>
  <c r="AA78" i="35"/>
  <c r="AF78" i="35" s="1"/>
  <c r="X78" i="35"/>
  <c r="AN78" i="35" s="1"/>
  <c r="AN78" i="38" s="1"/>
  <c r="AO78" i="38" s="1"/>
  <c r="AV78" i="38" s="1" a="1"/>
  <c r="AV78" i="38" s="1"/>
  <c r="U78" i="35"/>
  <c r="Q78" i="35"/>
  <c r="E78" i="35"/>
  <c r="L78" i="35" s="1"/>
  <c r="AU77" i="35"/>
  <c r="AT77" i="35"/>
  <c r="AR77" i="35"/>
  <c r="AB77" i="35"/>
  <c r="AA77" i="35"/>
  <c r="AF77" i="35" s="1"/>
  <c r="X77" i="35"/>
  <c r="AN77" i="35" s="1"/>
  <c r="AN77" i="38" s="1"/>
  <c r="AO77" i="38" s="1"/>
  <c r="AV77" i="38" s="1" a="1"/>
  <c r="AV77" i="38" s="1"/>
  <c r="U77" i="35"/>
  <c r="Q77" i="35"/>
  <c r="E77" i="35"/>
  <c r="L77" i="35" s="1"/>
  <c r="AU76" i="35"/>
  <c r="AT76" i="35"/>
  <c r="AR76" i="35"/>
  <c r="AB76" i="35"/>
  <c r="AA76" i="35"/>
  <c r="AF76" i="35" s="1"/>
  <c r="X76" i="35"/>
  <c r="AN76" i="35" s="1"/>
  <c r="AN76" i="38" s="1"/>
  <c r="AO76" i="38" s="1"/>
  <c r="AV76" i="38" s="1" a="1"/>
  <c r="AV76" i="38" s="1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AN75" i="35" s="1"/>
  <c r="AN75" i="38" s="1"/>
  <c r="AO75" i="38" s="1"/>
  <c r="AV75" i="38" s="1" a="1"/>
  <c r="AV75" i="38" s="1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AN74" i="35" s="1"/>
  <c r="AN74" i="38" s="1"/>
  <c r="AO74" i="38" s="1"/>
  <c r="AV74" i="38" s="1" a="1"/>
  <c r="AV74" i="38" s="1"/>
  <c r="U74" i="35"/>
  <c r="Q74" i="35"/>
  <c r="E74" i="35"/>
  <c r="L74" i="35" s="1"/>
  <c r="AU73" i="35"/>
  <c r="AT73" i="35"/>
  <c r="AR73" i="35"/>
  <c r="AB73" i="35"/>
  <c r="AA73" i="35"/>
  <c r="AF73" i="35" s="1"/>
  <c r="X73" i="35"/>
  <c r="AN73" i="35" s="1"/>
  <c r="AN73" i="38" s="1"/>
  <c r="AO73" i="38" s="1"/>
  <c r="AV73" i="38" s="1" a="1"/>
  <c r="AV73" i="38" s="1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AN72" i="35" s="1"/>
  <c r="AN72" i="38" s="1"/>
  <c r="AO72" i="38" s="1"/>
  <c r="AV72" i="38" s="1" a="1"/>
  <c r="AV72" i="38" s="1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AN71" i="35" s="1"/>
  <c r="AN71" i="38" s="1"/>
  <c r="AO71" i="38" s="1"/>
  <c r="AV71" i="38" s="1" a="1"/>
  <c r="AV71" i="38" s="1"/>
  <c r="U71" i="35"/>
  <c r="Q71" i="35"/>
  <c r="E71" i="35"/>
  <c r="L71" i="35" s="1"/>
  <c r="AU70" i="35"/>
  <c r="AT70" i="35"/>
  <c r="AR70" i="35"/>
  <c r="AB70" i="35"/>
  <c r="AA70" i="35"/>
  <c r="AF70" i="35" s="1"/>
  <c r="X70" i="35"/>
  <c r="AN70" i="35" s="1"/>
  <c r="AN70" i="38" s="1"/>
  <c r="AO70" i="38" s="1"/>
  <c r="AV70" i="38" s="1" a="1"/>
  <c r="AV70" i="38" s="1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AN69" i="35" s="1"/>
  <c r="AN69" i="38" s="1"/>
  <c r="AO69" i="38" s="1"/>
  <c r="AV69" i="38" s="1" a="1"/>
  <c r="AV69" i="38" s="1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AN68" i="35" s="1"/>
  <c r="AN68" i="38" s="1"/>
  <c r="AO68" i="38" s="1"/>
  <c r="AV68" i="38" s="1" a="1"/>
  <c r="AV68" i="38" s="1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AN67" i="35" s="1"/>
  <c r="AN67" i="38" s="1"/>
  <c r="AO67" i="38" s="1"/>
  <c r="AV67" i="38" s="1" a="1"/>
  <c r="AV67" i="38" s="1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AN66" i="35" s="1"/>
  <c r="AN66" i="38" s="1"/>
  <c r="AO66" i="38" s="1"/>
  <c r="AV66" i="38" s="1" a="1"/>
  <c r="AV66" i="38" s="1"/>
  <c r="U66" i="35"/>
  <c r="Q66" i="35"/>
  <c r="E66" i="35"/>
  <c r="L66" i="35" s="1"/>
  <c r="AU65" i="35"/>
  <c r="AT65" i="35"/>
  <c r="AR65" i="35"/>
  <c r="AB65" i="35"/>
  <c r="AA65" i="35"/>
  <c r="AF65" i="35" s="1"/>
  <c r="X65" i="35"/>
  <c r="AN65" i="35" s="1"/>
  <c r="AN65" i="38" s="1"/>
  <c r="AO65" i="38" s="1"/>
  <c r="AV65" i="38" s="1" a="1"/>
  <c r="AV65" i="38" s="1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AN64" i="35" s="1"/>
  <c r="AN64" i="38" s="1"/>
  <c r="AO64" i="38" s="1"/>
  <c r="AV64" i="38" s="1" a="1"/>
  <c r="AV64" i="38" s="1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AN63" i="35" s="1"/>
  <c r="AN63" i="38" s="1"/>
  <c r="AO63" i="38" s="1"/>
  <c r="AV63" i="38" s="1" a="1"/>
  <c r="AV63" i="38" s="1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AN62" i="35" s="1"/>
  <c r="AN62" i="38" s="1"/>
  <c r="AO62" i="38" s="1"/>
  <c r="AV62" i="38" s="1" a="1"/>
  <c r="AV62" i="38" s="1"/>
  <c r="U62" i="35"/>
  <c r="Q62" i="35"/>
  <c r="E62" i="35"/>
  <c r="L62" i="35" s="1"/>
  <c r="AU61" i="35"/>
  <c r="AT61" i="35"/>
  <c r="AR61" i="35"/>
  <c r="AB61" i="35"/>
  <c r="AA61" i="35"/>
  <c r="AF61" i="35" s="1"/>
  <c r="X61" i="35"/>
  <c r="AN61" i="35" s="1"/>
  <c r="AN61" i="38" s="1"/>
  <c r="AO61" i="38" s="1"/>
  <c r="AV61" i="38" s="1" a="1"/>
  <c r="AV61" i="38" s="1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AN60" i="35" s="1"/>
  <c r="AN60" i="38" s="1"/>
  <c r="AO60" i="38" s="1"/>
  <c r="AV60" i="38" s="1" a="1"/>
  <c r="AV60" i="38" s="1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AN59" i="35" s="1"/>
  <c r="AN59" i="38" s="1"/>
  <c r="AO59" i="38" s="1"/>
  <c r="AV59" i="38" s="1" a="1"/>
  <c r="AV59" i="38" s="1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AN58" i="35" s="1"/>
  <c r="AN58" i="38" s="1"/>
  <c r="AO58" i="38" s="1"/>
  <c r="AV58" i="38" s="1" a="1"/>
  <c r="AV58" i="38" s="1"/>
  <c r="U58" i="35"/>
  <c r="AD58" i="35" s="1"/>
  <c r="Q58" i="35"/>
  <c r="E58" i="35"/>
  <c r="L58" i="35" s="1"/>
  <c r="AU57" i="35"/>
  <c r="AT57" i="35"/>
  <c r="AR57" i="35"/>
  <c r="AB57" i="35"/>
  <c r="AA57" i="35"/>
  <c r="X57" i="35"/>
  <c r="AN57" i="35" s="1"/>
  <c r="AN57" i="38" s="1"/>
  <c r="AO57" i="38" s="1"/>
  <c r="AV57" i="38" s="1" a="1"/>
  <c r="AV57" i="38" s="1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AN56" i="35" s="1"/>
  <c r="AN56" i="38" s="1"/>
  <c r="AO56" i="38" s="1"/>
  <c r="AV56" i="38" s="1" a="1"/>
  <c r="AV56" i="38" s="1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AN55" i="35" s="1"/>
  <c r="AN55" i="38" s="1"/>
  <c r="AO55" i="38" s="1"/>
  <c r="AV55" i="38" s="1" a="1"/>
  <c r="AV55" i="38" s="1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AN54" i="35" s="1"/>
  <c r="AN54" i="38" s="1"/>
  <c r="AO54" i="38" s="1"/>
  <c r="AV54" i="38" s="1" a="1"/>
  <c r="AV54" i="38" s="1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AN53" i="35" s="1"/>
  <c r="AN53" i="38" s="1"/>
  <c r="AO53" i="38" s="1"/>
  <c r="AV53" i="38" s="1" a="1"/>
  <c r="AV53" i="38" s="1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AN52" i="35" s="1"/>
  <c r="AN52" i="38" s="1"/>
  <c r="AO52" i="38" s="1"/>
  <c r="AV52" i="38" s="1" a="1"/>
  <c r="AV52" i="38" s="1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AN51" i="35" s="1"/>
  <c r="AN51" i="38" s="1"/>
  <c r="AO51" i="38" s="1"/>
  <c r="AV51" i="38" s="1" a="1"/>
  <c r="AV51" i="38" s="1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AN50" i="35" s="1"/>
  <c r="AN50" i="38" s="1"/>
  <c r="AO50" i="38" s="1"/>
  <c r="AV50" i="38" s="1" a="1"/>
  <c r="AV50" i="38" s="1"/>
  <c r="U50" i="35"/>
  <c r="Q50" i="35"/>
  <c r="E50" i="35"/>
  <c r="L50" i="35" s="1"/>
  <c r="AU49" i="35"/>
  <c r="AT49" i="35"/>
  <c r="AR49" i="35"/>
  <c r="AB49" i="35"/>
  <c r="AA49" i="35"/>
  <c r="AF49" i="35" s="1"/>
  <c r="X49" i="35"/>
  <c r="AN49" i="35" s="1"/>
  <c r="AN49" i="38" s="1"/>
  <c r="AO49" i="38" s="1"/>
  <c r="AV49" i="38" s="1" a="1"/>
  <c r="AV49" i="38" s="1"/>
  <c r="U49" i="35"/>
  <c r="AD49" i="35" s="1"/>
  <c r="Q49" i="35"/>
  <c r="E49" i="35"/>
  <c r="L49" i="35" s="1"/>
  <c r="AU48" i="35"/>
  <c r="AT48" i="35"/>
  <c r="AR48" i="35"/>
  <c r="AB48" i="35"/>
  <c r="AA48" i="35"/>
  <c r="X48" i="35"/>
  <c r="AN48" i="35" s="1"/>
  <c r="AN48" i="38" s="1"/>
  <c r="AO48" i="38" s="1"/>
  <c r="AV48" i="38" s="1" a="1"/>
  <c r="AV48" i="38" s="1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AN47" i="35" s="1"/>
  <c r="AN47" i="38" s="1"/>
  <c r="AO47" i="38" s="1"/>
  <c r="AV47" i="38" s="1" a="1"/>
  <c r="AV47" i="38" s="1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AN46" i="35" s="1"/>
  <c r="AN46" i="38" s="1"/>
  <c r="AO46" i="38" s="1"/>
  <c r="AV46" i="38" s="1" a="1"/>
  <c r="AV46" i="38" s="1"/>
  <c r="U46" i="35"/>
  <c r="AD46" i="35" s="1"/>
  <c r="Q46" i="35"/>
  <c r="E46" i="35"/>
  <c r="L46" i="35" s="1"/>
  <c r="AU45" i="35"/>
  <c r="AT45" i="35"/>
  <c r="AR45" i="35"/>
  <c r="AB45" i="35"/>
  <c r="AA45" i="35"/>
  <c r="X45" i="35"/>
  <c r="AN45" i="35" s="1"/>
  <c r="AN45" i="38" s="1"/>
  <c r="AO45" i="38" s="1"/>
  <c r="AV45" i="38" s="1" a="1"/>
  <c r="AV45" i="38" s="1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AN44" i="35" s="1"/>
  <c r="AN44" i="38" s="1"/>
  <c r="AO44" i="38" s="1"/>
  <c r="AV44" i="38" s="1" a="1"/>
  <c r="AV44" i="38" s="1"/>
  <c r="U44" i="35"/>
  <c r="R44" i="35" s="1"/>
  <c r="Q44" i="35"/>
  <c r="E44" i="35"/>
  <c r="L44" i="35" s="1"/>
  <c r="AU43" i="35"/>
  <c r="AT43" i="35"/>
  <c r="AR43" i="35"/>
  <c r="AB43" i="35"/>
  <c r="AA43" i="35"/>
  <c r="X43" i="35"/>
  <c r="AN43" i="35" s="1"/>
  <c r="AN43" i="38" s="1"/>
  <c r="AO43" i="38" s="1"/>
  <c r="AV43" i="38" s="1" a="1"/>
  <c r="AV43" i="38" s="1"/>
  <c r="U43" i="35"/>
  <c r="Q43" i="35"/>
  <c r="E43" i="35"/>
  <c r="L43" i="35" s="1"/>
  <c r="AU42" i="35"/>
  <c r="AT42" i="35"/>
  <c r="AR42" i="35"/>
  <c r="AB42" i="35"/>
  <c r="AA42" i="35"/>
  <c r="X42" i="35"/>
  <c r="AN42" i="35" s="1"/>
  <c r="AN42" i="38" s="1"/>
  <c r="AO42" i="38" s="1"/>
  <c r="AV42" i="38" s="1" a="1"/>
  <c r="AV42" i="38" s="1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AN41" i="35" s="1"/>
  <c r="AN41" i="38" s="1"/>
  <c r="AO41" i="38" s="1"/>
  <c r="AV41" i="38" s="1" a="1"/>
  <c r="AV41" i="38" s="1"/>
  <c r="U41" i="35"/>
  <c r="Q41" i="35"/>
  <c r="E41" i="35"/>
  <c r="L41" i="35" s="1"/>
  <c r="AU40" i="35"/>
  <c r="AT40" i="35"/>
  <c r="AR40" i="35"/>
  <c r="AB40" i="35"/>
  <c r="AA40" i="35"/>
  <c r="AF40" i="35" s="1"/>
  <c r="X40" i="35"/>
  <c r="AN40" i="35" s="1"/>
  <c r="AN40" i="38" s="1"/>
  <c r="AO40" i="38" s="1"/>
  <c r="AV40" i="38" s="1" a="1"/>
  <c r="AV40" i="38" s="1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AN39" i="35" s="1"/>
  <c r="AN39" i="38" s="1"/>
  <c r="AO39" i="38" s="1"/>
  <c r="AV39" i="38" s="1" a="1"/>
  <c r="AV39" i="38" s="1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AN38" i="35" s="1"/>
  <c r="AN38" i="38" s="1"/>
  <c r="AO38" i="38" s="1"/>
  <c r="AV38" i="38" s="1" a="1"/>
  <c r="AV38" i="38" s="1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AN37" i="35" s="1"/>
  <c r="AN37" i="38" s="1"/>
  <c r="AO37" i="38" s="1"/>
  <c r="AV37" i="38" s="1" a="1"/>
  <c r="AV37" i="38" s="1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AN36" i="35" s="1"/>
  <c r="AN36" i="38" s="1"/>
  <c r="AO36" i="38" s="1"/>
  <c r="AV36" i="38" s="1" a="1"/>
  <c r="AV36" i="38" s="1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AN35" i="35" s="1"/>
  <c r="AN35" i="38" s="1"/>
  <c r="AO35" i="38" s="1"/>
  <c r="AV35" i="38" s="1" a="1"/>
  <c r="AV35" i="38" s="1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AN34" i="35" s="1"/>
  <c r="AN34" i="38" s="1"/>
  <c r="AO34" i="38" s="1"/>
  <c r="AV34" i="38" s="1" a="1"/>
  <c r="AV34" i="38" s="1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AN33" i="35" s="1"/>
  <c r="AN33" i="38" s="1"/>
  <c r="AO33" i="38" s="1"/>
  <c r="AV33" i="38" s="1" a="1"/>
  <c r="AV33" i="38" s="1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AN32" i="35" s="1"/>
  <c r="AN32" i="38" s="1"/>
  <c r="AO32" i="38" s="1"/>
  <c r="AV32" i="38" s="1" a="1"/>
  <c r="AV32" i="38" s="1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AN31" i="35" s="1"/>
  <c r="AN31" i="38" s="1"/>
  <c r="AO31" i="38" s="1"/>
  <c r="AV31" i="38" s="1" a="1"/>
  <c r="AV31" i="38" s="1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AN30" i="35" s="1"/>
  <c r="AN30" i="38" s="1"/>
  <c r="AO30" i="38" s="1"/>
  <c r="AV30" i="38" s="1" a="1"/>
  <c r="AV30" i="38" s="1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AN29" i="35" s="1"/>
  <c r="AN29" i="38" s="1"/>
  <c r="AO29" i="38" s="1"/>
  <c r="AV29" i="38" s="1" a="1"/>
  <c r="AV29" i="38" s="1"/>
  <c r="U29" i="35"/>
  <c r="AD29" i="35" s="1"/>
  <c r="Q29" i="35"/>
  <c r="E29" i="35"/>
  <c r="L29" i="35" s="1"/>
  <c r="AU28" i="35"/>
  <c r="AT28" i="35"/>
  <c r="AR28" i="35"/>
  <c r="AB28" i="35"/>
  <c r="AA28" i="35"/>
  <c r="X28" i="35"/>
  <c r="AN28" i="35" s="1"/>
  <c r="AN28" i="38" s="1"/>
  <c r="AO28" i="38" s="1"/>
  <c r="AV28" i="38" s="1"/>
  <c r="U28" i="35"/>
  <c r="R28" i="35" s="1"/>
  <c r="Q28" i="35"/>
  <c r="E28" i="35"/>
  <c r="L28" i="35" s="1"/>
  <c r="AU27" i="35"/>
  <c r="AT27" i="35"/>
  <c r="AR27" i="35"/>
  <c r="AB27" i="35"/>
  <c r="AA27" i="35"/>
  <c r="X27" i="35"/>
  <c r="AN27" i="35" s="1"/>
  <c r="AN27" i="38" s="1"/>
  <c r="AO27" i="38" s="1"/>
  <c r="AV27" i="38" s="1" a="1"/>
  <c r="AV27" i="38" s="1"/>
  <c r="U27" i="35"/>
  <c r="R27" i="35" s="1"/>
  <c r="Q27" i="35"/>
  <c r="E27" i="35"/>
  <c r="L27" i="35" s="1"/>
  <c r="AU26" i="35"/>
  <c r="AT26" i="35"/>
  <c r="AR26" i="35"/>
  <c r="AB26" i="35"/>
  <c r="AA26" i="35"/>
  <c r="X26" i="35"/>
  <c r="AN26" i="35" s="1"/>
  <c r="AN26" i="38" s="1"/>
  <c r="AO26" i="38" s="1"/>
  <c r="AV26" i="38" s="1" a="1"/>
  <c r="AV26" i="38" s="1"/>
  <c r="U26" i="35"/>
  <c r="R26" i="35" s="1"/>
  <c r="Q26" i="35"/>
  <c r="E26" i="35"/>
  <c r="L26" i="35" s="1"/>
  <c r="AU25" i="35"/>
  <c r="AT25" i="35"/>
  <c r="AR25" i="35"/>
  <c r="AB25" i="35"/>
  <c r="AA25" i="35"/>
  <c r="X25" i="35"/>
  <c r="AN25" i="35" s="1"/>
  <c r="AN25" i="38" s="1"/>
  <c r="AO25" i="38" s="1"/>
  <c r="AV25" i="38" s="1" a="1"/>
  <c r="AV25" i="38" s="1"/>
  <c r="U25" i="35"/>
  <c r="Q25" i="35"/>
  <c r="E25" i="35"/>
  <c r="L25" i="35" s="1"/>
  <c r="AU24" i="35"/>
  <c r="AT24" i="35"/>
  <c r="AR24" i="35"/>
  <c r="AB24" i="35"/>
  <c r="AA24" i="35"/>
  <c r="AF24" i="35" s="1"/>
  <c r="X24" i="35"/>
  <c r="AN24" i="35" s="1"/>
  <c r="AN24" i="38" s="1"/>
  <c r="AO24" i="38" s="1"/>
  <c r="AV24" i="38" s="1" a="1"/>
  <c r="AV24" i="38" s="1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AN23" i="35" s="1"/>
  <c r="AN23" i="38" s="1"/>
  <c r="AO23" i="38" s="1"/>
  <c r="AV23" i="38" s="1" a="1"/>
  <c r="AV23" i="38" s="1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AN22" i="35" s="1"/>
  <c r="AN22" i="38" s="1"/>
  <c r="AO22" i="38" s="1"/>
  <c r="AV22" i="38" s="1" a="1"/>
  <c r="AV22" i="38" s="1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AN21" i="35" s="1"/>
  <c r="AN21" i="38" s="1"/>
  <c r="AO21" i="38" s="1"/>
  <c r="AV21" i="38" s="1" a="1"/>
  <c r="AV21" i="38" s="1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AN20" i="35" s="1"/>
  <c r="AN20" i="38" s="1"/>
  <c r="AO20" i="38" s="1"/>
  <c r="AV20" i="38" s="1" a="1"/>
  <c r="AV20" i="38" s="1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AN19" i="35" s="1"/>
  <c r="AN19" i="38" s="1"/>
  <c r="AO19" i="38" s="1"/>
  <c r="AV19" i="38" s="1" a="1"/>
  <c r="AV19" i="38" s="1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AN18" i="35" s="1"/>
  <c r="AN18" i="38" s="1"/>
  <c r="AO18" i="38" s="1"/>
  <c r="AV18" i="38" s="1" a="1"/>
  <c r="AV18" i="38" s="1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AN17" i="35" s="1"/>
  <c r="AN17" i="38" s="1"/>
  <c r="AO17" i="38" s="1"/>
  <c r="AV17" i="38" s="1" a="1"/>
  <c r="AV17" i="38" s="1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AN16" i="35" s="1"/>
  <c r="AN16" i="38" s="1"/>
  <c r="AO16" i="38" s="1"/>
  <c r="AV16" i="38" s="1" a="1"/>
  <c r="AV16" i="38" s="1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AN15" i="35" s="1"/>
  <c r="AN15" i="38" s="1"/>
  <c r="AO15" i="38" s="1"/>
  <c r="AV15" i="38" s="1" a="1"/>
  <c r="AV15" i="38" s="1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AN14" i="35" s="1"/>
  <c r="AN14" i="38" s="1"/>
  <c r="AO14" i="38" s="1"/>
  <c r="AV14" i="38" s="1" a="1"/>
  <c r="AV14" i="38" s="1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AN13" i="35" s="1"/>
  <c r="AN13" i="38" s="1"/>
  <c r="AO13" i="38" s="1"/>
  <c r="AV13" i="38" s="1" a="1"/>
  <c r="AV13" i="38" s="1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AN12" i="35" s="1"/>
  <c r="AN12" i="38" s="1"/>
  <c r="AO12" i="38" s="1"/>
  <c r="AV12" i="38" s="1" a="1"/>
  <c r="AV12" i="38" s="1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AN11" i="35" s="1"/>
  <c r="AN11" i="38" s="1"/>
  <c r="AO11" i="38" s="1"/>
  <c r="AV11" i="38" s="1" a="1"/>
  <c r="AV11" i="38" s="1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AN10" i="35" s="1"/>
  <c r="AN10" i="38" s="1"/>
  <c r="AO10" i="38" s="1"/>
  <c r="AV10" i="38" s="1" a="1"/>
  <c r="AV10" i="38" s="1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AN9" i="35" s="1"/>
  <c r="AN9" i="38" s="1"/>
  <c r="AO9" i="38" s="1"/>
  <c r="AV9" i="38" s="1" a="1"/>
  <c r="AV9" i="38" s="1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AN8" i="35" s="1"/>
  <c r="AN8" i="38" s="1"/>
  <c r="AO8" i="38" s="1"/>
  <c r="AV8" i="38" s="1" a="1"/>
  <c r="AV8" i="38" s="1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AN7" i="35" s="1"/>
  <c r="AN7" i="38" s="1"/>
  <c r="AO7" i="38" s="1"/>
  <c r="AV7" i="38" s="1" a="1"/>
  <c r="AV7" i="38" s="1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AN6" i="35" s="1"/>
  <c r="AN6" i="38" s="1"/>
  <c r="AO6" i="38" s="1"/>
  <c r="AV6" i="38" s="1" a="1"/>
  <c r="AV6" i="38" s="1"/>
  <c r="U6" i="35"/>
  <c r="Q6" i="35"/>
  <c r="E6" i="35"/>
  <c r="L6" i="35" s="1"/>
  <c r="AU5" i="35"/>
  <c r="AT5" i="35"/>
  <c r="AR5" i="35"/>
  <c r="AB5" i="35"/>
  <c r="AA5" i="35"/>
  <c r="AF5" i="35" s="1"/>
  <c r="X5" i="35"/>
  <c r="AN5" i="35" s="1"/>
  <c r="AN5" i="38" s="1"/>
  <c r="AO5" i="38" s="1"/>
  <c r="AV5" i="38" s="1" a="1"/>
  <c r="AV5" i="38" s="1"/>
  <c r="U5" i="35"/>
  <c r="Q5" i="35"/>
  <c r="E5" i="35"/>
  <c r="L5" i="35" s="1"/>
  <c r="AU4" i="35"/>
  <c r="AT4" i="35"/>
  <c r="AR4" i="35"/>
  <c r="AB4" i="35"/>
  <c r="AA4" i="35"/>
  <c r="AF4" i="35" s="1"/>
  <c r="X4" i="35"/>
  <c r="AN4" i="35" s="1"/>
  <c r="AN4" i="38" s="1"/>
  <c r="AO4" i="38" s="1"/>
  <c r="AV4" i="38" s="1" a="1"/>
  <c r="AV4" i="38" s="1"/>
  <c r="U4" i="35"/>
  <c r="R4" i="35" s="1"/>
  <c r="Q4" i="35"/>
  <c r="E4" i="35"/>
  <c r="L4" i="35" s="1"/>
  <c r="AU3" i="35"/>
  <c r="AT3" i="35"/>
  <c r="AR3" i="35"/>
  <c r="AB3" i="35"/>
  <c r="AA3" i="35"/>
  <c r="X3" i="35"/>
  <c r="AN3" i="35" s="1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O12" i="3" s="1"/>
  <c r="AH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Z12" i="3" s="1"/>
  <c r="AD113" i="34"/>
  <c r="P12" i="3" s="1"/>
  <c r="AE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U31" i="3" s="1"/>
  <c r="AK105" i="33"/>
  <c r="AJ105" i="33"/>
  <c r="AI105" i="33"/>
  <c r="AH105" i="33"/>
  <c r="W9" i="3" s="1"/>
  <c r="W31" i="3" s="1"/>
  <c r="AG105" i="33"/>
  <c r="Q9" i="3" s="1"/>
  <c r="AE105" i="33"/>
  <c r="R9" i="3" s="1"/>
  <c r="R31" i="3" s="1"/>
  <c r="Z105" i="33"/>
  <c r="N9" i="3" s="1"/>
  <c r="Y105" i="33"/>
  <c r="M9" i="3" s="1"/>
  <c r="W105" i="33"/>
  <c r="K9" i="3" s="1"/>
  <c r="V105" i="33"/>
  <c r="J9" i="3" s="1"/>
  <c r="T105" i="33"/>
  <c r="I9" i="3" s="1"/>
  <c r="S105" i="33"/>
  <c r="H9" i="3" s="1"/>
  <c r="N105" i="33"/>
  <c r="G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E32" i="45" l="1"/>
  <c r="F31" i="45"/>
  <c r="M30" i="45"/>
  <c r="G30" i="45" s="1"/>
  <c r="L31" i="45"/>
  <c r="L30" i="44"/>
  <c r="M29" i="44"/>
  <c r="E29" i="44"/>
  <c r="F28" i="44"/>
  <c r="G10" i="37"/>
  <c r="G4" i="37"/>
  <c r="G11" i="36"/>
  <c r="G4" i="36"/>
  <c r="O9" i="3"/>
  <c r="AZ108" i="38"/>
  <c r="AX108" i="38"/>
  <c r="AW108" i="38"/>
  <c r="AW112" i="38" s="1"/>
  <c r="AZ109" i="38"/>
  <c r="AX109" i="38"/>
  <c r="AZ110" i="38"/>
  <c r="AX110" i="38"/>
  <c r="AX111" i="38"/>
  <c r="AZ111" i="38"/>
  <c r="AZ121" i="38"/>
  <c r="AX121" i="38"/>
  <c r="AZ122" i="38"/>
  <c r="AX122" i="38"/>
  <c r="AX116" i="38"/>
  <c r="AZ116" i="38"/>
  <c r="AZ117" i="38"/>
  <c r="AX117" i="38"/>
  <c r="AZ120" i="38"/>
  <c r="AX120" i="38"/>
  <c r="AZ118" i="38"/>
  <c r="AX118" i="38"/>
  <c r="AZ119" i="38"/>
  <c r="AX119" i="38"/>
  <c r="AN115" i="38"/>
  <c r="AN124" i="35"/>
  <c r="AN107" i="38"/>
  <c r="AN113" i="35"/>
  <c r="AW30" i="38"/>
  <c r="AX30" i="38"/>
  <c r="AZ30" i="38"/>
  <c r="AZ86" i="38"/>
  <c r="AX86" i="38"/>
  <c r="AW86" i="38"/>
  <c r="AZ5" i="38"/>
  <c r="AX5" i="38"/>
  <c r="AW5" i="38"/>
  <c r="AQ6" i="35"/>
  <c r="AZ13" i="38"/>
  <c r="AX13" i="38"/>
  <c r="AW13" i="38"/>
  <c r="AX21" i="38"/>
  <c r="AZ21" i="38"/>
  <c r="AZ29" i="38"/>
  <c r="AX29" i="38"/>
  <c r="AW29" i="38"/>
  <c r="AZ37" i="38"/>
  <c r="AX37" i="38"/>
  <c r="AW37" i="38"/>
  <c r="AZ45" i="38"/>
  <c r="AX45" i="38"/>
  <c r="AW45" i="38"/>
  <c r="AX53" i="38"/>
  <c r="AZ53" i="38"/>
  <c r="AW53" i="38"/>
  <c r="AZ61" i="38"/>
  <c r="AX61" i="38"/>
  <c r="AZ69" i="38"/>
  <c r="AX69" i="38"/>
  <c r="AZ77" i="38"/>
  <c r="AX77" i="38"/>
  <c r="AW85" i="38"/>
  <c r="AZ85" i="38"/>
  <c r="AX85" i="38"/>
  <c r="AZ93" i="38"/>
  <c r="AX93" i="38"/>
  <c r="AZ38" i="38"/>
  <c r="AX38" i="38"/>
  <c r="AZ78" i="38"/>
  <c r="AX78" i="38"/>
  <c r="AW78" i="38"/>
  <c r="AZ7" i="38"/>
  <c r="AX7" i="38"/>
  <c r="AV104" i="38"/>
  <c r="AW7" i="38"/>
  <c r="AZ15" i="38"/>
  <c r="AX15" i="38"/>
  <c r="AW15" i="38"/>
  <c r="AZ23" i="38"/>
  <c r="AX23" i="38"/>
  <c r="AZ31" i="38"/>
  <c r="AX31" i="38"/>
  <c r="AW31" i="38"/>
  <c r="AX39" i="38"/>
  <c r="AZ39" i="38"/>
  <c r="AW39" i="38"/>
  <c r="AZ47" i="38"/>
  <c r="AX47" i="38"/>
  <c r="AW47" i="38"/>
  <c r="AX55" i="38"/>
  <c r="AZ55" i="38"/>
  <c r="AZ63" i="38"/>
  <c r="AX63" i="38"/>
  <c r="AW71" i="38"/>
  <c r="AX71" i="38"/>
  <c r="AZ71" i="38"/>
  <c r="AW79" i="38"/>
  <c r="AZ79" i="38"/>
  <c r="AX79" i="38"/>
  <c r="AW87" i="38"/>
  <c r="AX87" i="38"/>
  <c r="AZ87" i="38"/>
  <c r="AW95" i="38"/>
  <c r="AZ95" i="38"/>
  <c r="AX95" i="38"/>
  <c r="AZ6" i="38"/>
  <c r="AX6" i="38"/>
  <c r="AW6" i="38"/>
  <c r="AZ54" i="38"/>
  <c r="AX54" i="38"/>
  <c r="AW54" i="38"/>
  <c r="AZ8" i="38"/>
  <c r="AX8" i="38"/>
  <c r="AW8" i="38"/>
  <c r="AZ16" i="38"/>
  <c r="AX16" i="38"/>
  <c r="AW16" i="38"/>
  <c r="AW24" i="38"/>
  <c r="AZ24" i="38"/>
  <c r="AX24" i="38"/>
  <c r="AZ32" i="38"/>
  <c r="AX32" i="38"/>
  <c r="AW32" i="38"/>
  <c r="AZ40" i="38"/>
  <c r="AX40" i="38"/>
  <c r="AW40" i="38"/>
  <c r="AQ41" i="35"/>
  <c r="AZ48" i="38"/>
  <c r="AX48" i="38"/>
  <c r="AW48" i="38"/>
  <c r="AZ56" i="38"/>
  <c r="AX56" i="38"/>
  <c r="AW56" i="38"/>
  <c r="AX64" i="38"/>
  <c r="AZ64" i="38"/>
  <c r="AW72" i="38"/>
  <c r="AZ72" i="38"/>
  <c r="AX72" i="38"/>
  <c r="AW80" i="38"/>
  <c r="AZ80" i="38"/>
  <c r="AX80" i="38"/>
  <c r="AZ88" i="38"/>
  <c r="AX88" i="38"/>
  <c r="AW88" i="38"/>
  <c r="AW96" i="38"/>
  <c r="AX96" i="38"/>
  <c r="AZ96" i="38"/>
  <c r="AX9" i="38"/>
  <c r="AZ9" i="38"/>
  <c r="AW9" i="38"/>
  <c r="AZ17" i="38"/>
  <c r="AX17" i="38"/>
  <c r="AW17" i="38"/>
  <c r="AW25" i="38"/>
  <c r="AZ25" i="38"/>
  <c r="AX25" i="38"/>
  <c r="AX33" i="38"/>
  <c r="AZ33" i="38"/>
  <c r="AW33" i="38"/>
  <c r="AZ41" i="38"/>
  <c r="AX41" i="38"/>
  <c r="AW41" i="38"/>
  <c r="AZ49" i="38"/>
  <c r="AX49" i="38"/>
  <c r="AW49" i="38"/>
  <c r="AZ57" i="38"/>
  <c r="AX57" i="38"/>
  <c r="AX65" i="38"/>
  <c r="AZ65" i="38"/>
  <c r="AX73" i="38"/>
  <c r="AZ73" i="38"/>
  <c r="AW73" i="38"/>
  <c r="AZ81" i="38"/>
  <c r="AX81" i="38"/>
  <c r="AW81" i="38"/>
  <c r="AZ89" i="38"/>
  <c r="AX89" i="38"/>
  <c r="AW89" i="38"/>
  <c r="AZ97" i="38"/>
  <c r="AX97" i="38"/>
  <c r="AX46" i="38"/>
  <c r="AZ46" i="38"/>
  <c r="AZ10" i="38"/>
  <c r="AX10" i="38"/>
  <c r="AW10" i="38"/>
  <c r="AX18" i="38"/>
  <c r="AZ18" i="38"/>
  <c r="AW18" i="38"/>
  <c r="AZ26" i="38"/>
  <c r="AX26" i="38"/>
  <c r="AW26" i="38"/>
  <c r="AZ34" i="38"/>
  <c r="AX34" i="38"/>
  <c r="AW34" i="38"/>
  <c r="AZ42" i="38"/>
  <c r="AX42" i="38"/>
  <c r="AW42" i="38"/>
  <c r="AQ43" i="35"/>
  <c r="AZ50" i="38"/>
  <c r="AX50" i="38"/>
  <c r="AW50" i="38"/>
  <c r="AW58" i="38"/>
  <c r="AZ58" i="38"/>
  <c r="AX58" i="38"/>
  <c r="AZ66" i="38"/>
  <c r="AX66" i="38"/>
  <c r="AZ74" i="38"/>
  <c r="AX74" i="38"/>
  <c r="AW74" i="38"/>
  <c r="AX82" i="38"/>
  <c r="AZ82" i="38"/>
  <c r="AW82" i="38"/>
  <c r="AZ90" i="38"/>
  <c r="AX90" i="38"/>
  <c r="AZ98" i="38"/>
  <c r="AX98" i="38"/>
  <c r="AW98" i="38"/>
  <c r="AX22" i="38"/>
  <c r="AZ22" i="38"/>
  <c r="AW22" i="38"/>
  <c r="AZ62" i="38"/>
  <c r="AX62" i="38"/>
  <c r="AZ94" i="38"/>
  <c r="AX94" i="38"/>
  <c r="AW94" i="38"/>
  <c r="AW11" i="38"/>
  <c r="AX11" i="38"/>
  <c r="AZ11" i="38"/>
  <c r="AZ19" i="38"/>
  <c r="AX19" i="38"/>
  <c r="AW27" i="38"/>
  <c r="AZ27" i="38"/>
  <c r="AX27" i="38"/>
  <c r="AZ35" i="38"/>
  <c r="AX35" i="38"/>
  <c r="AZ43" i="38"/>
  <c r="AX43" i="38"/>
  <c r="AW43" i="38"/>
  <c r="AZ51" i="38"/>
  <c r="AX51" i="38"/>
  <c r="AW51" i="38"/>
  <c r="AZ59" i="38"/>
  <c r="AX59" i="38"/>
  <c r="AZ67" i="38"/>
  <c r="AX67" i="38"/>
  <c r="AW67" i="38"/>
  <c r="AZ75" i="38"/>
  <c r="AX75" i="38"/>
  <c r="AW75" i="38"/>
  <c r="AZ83" i="38"/>
  <c r="AX83" i="38"/>
  <c r="AW83" i="38"/>
  <c r="AX91" i="38"/>
  <c r="AZ91" i="38"/>
  <c r="AW91" i="38"/>
  <c r="AZ14" i="38"/>
  <c r="AX14" i="38"/>
  <c r="AW14" i="38"/>
  <c r="AW70" i="38"/>
  <c r="AX70" i="38"/>
  <c r="AZ70" i="38"/>
  <c r="AW4" i="38"/>
  <c r="AX4" i="38"/>
  <c r="AZ4" i="38"/>
  <c r="AQ5" i="35"/>
  <c r="AX12" i="38"/>
  <c r="AZ12" i="38"/>
  <c r="AW12" i="38"/>
  <c r="AW20" i="38"/>
  <c r="AX20" i="38"/>
  <c r="AZ20" i="38"/>
  <c r="AZ28" i="38"/>
  <c r="AX28" i="38"/>
  <c r="AW28" i="38"/>
  <c r="AZ36" i="38"/>
  <c r="AX36" i="38"/>
  <c r="AW44" i="38"/>
  <c r="AX44" i="38"/>
  <c r="AZ44" i="38"/>
  <c r="AZ52" i="38"/>
  <c r="AX52" i="38"/>
  <c r="AW60" i="38"/>
  <c r="AX60" i="38"/>
  <c r="AZ60" i="38"/>
  <c r="AZ68" i="38"/>
  <c r="AX68" i="38"/>
  <c r="AZ76" i="38"/>
  <c r="AX76" i="38"/>
  <c r="AW76" i="38"/>
  <c r="AZ84" i="38"/>
  <c r="AX84" i="38"/>
  <c r="AX92" i="38"/>
  <c r="AZ92" i="38"/>
  <c r="Y105" i="38"/>
  <c r="Y126" i="38" s="1"/>
  <c r="AA3" i="38"/>
  <c r="AN3" i="38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L11" i="3"/>
  <c r="AC12" i="3"/>
  <c r="AB12" i="3"/>
  <c r="F12" i="3"/>
  <c r="Y126" i="34"/>
  <c r="M11" i="3"/>
  <c r="M31" i="3" s="1"/>
  <c r="Z126" i="34"/>
  <c r="N11" i="3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1" i="3" s="1"/>
  <c r="L10" i="3"/>
  <c r="AI126" i="33"/>
  <c r="X9" i="3"/>
  <c r="X31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E12" i="37"/>
  <c r="F11" i="37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V89" i="35" s="1" a="1"/>
  <c r="AV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Z11" i="3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Z9" i="3" s="1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Z10" i="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E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F32" i="45" l="1"/>
  <c r="E33" i="45"/>
  <c r="M31" i="45"/>
  <c r="G31" i="45" s="1"/>
  <c r="L32" i="45"/>
  <c r="E30" i="44"/>
  <c r="F29" i="44"/>
  <c r="M30" i="44"/>
  <c r="G28" i="44" s="1"/>
  <c r="L31" i="44"/>
  <c r="N32" i="3"/>
  <c r="AW104" i="38"/>
  <c r="AN126" i="35"/>
  <c r="AN124" i="38"/>
  <c r="AO115" i="38"/>
  <c r="AN113" i="38"/>
  <c r="AO107" i="38"/>
  <c r="AX104" i="38"/>
  <c r="AA105" i="38"/>
  <c r="AQ3" i="38"/>
  <c r="AF3" i="38"/>
  <c r="AN105" i="38"/>
  <c r="AO3" i="38"/>
  <c r="AO94" i="35"/>
  <c r="AV94" i="35" s="1" a="1"/>
  <c r="AV94" i="35" s="1"/>
  <c r="AW94" i="35" s="1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AW89" i="35"/>
  <c r="AF12" i="3"/>
  <c r="AG12" i="3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H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F12" i="37"/>
  <c r="E13" i="37"/>
  <c r="L13" i="37"/>
  <c r="M12" i="37"/>
  <c r="G10" i="36"/>
  <c r="AO78" i="35"/>
  <c r="AV78" i="35" s="1" a="1"/>
  <c r="AV78" i="35" s="1"/>
  <c r="AX78" i="35" s="1"/>
  <c r="AO97" i="35"/>
  <c r="AV97" i="35" s="1" a="1"/>
  <c r="AV97" i="35" s="1"/>
  <c r="AZ97" i="35" s="1"/>
  <c r="AL79" i="35"/>
  <c r="AL87" i="35"/>
  <c r="AO87" i="35" s="1"/>
  <c r="AV87" i="35" s="1" a="1"/>
  <c r="AV87" i="35" s="1"/>
  <c r="AW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V96" i="35" s="1" a="1"/>
  <c r="AV96" i="35" s="1"/>
  <c r="AZ96" i="35" s="1"/>
  <c r="AL115" i="35"/>
  <c r="AO115" i="35" s="1"/>
  <c r="AV115" i="35" s="1" a="1"/>
  <c r="AV115" i="35" s="1"/>
  <c r="AL82" i="35"/>
  <c r="AO82" i="35" s="1"/>
  <c r="AV82" i="35" s="1" a="1"/>
  <c r="AV82" i="35" s="1"/>
  <c r="AW82" i="35" s="1"/>
  <c r="AL90" i="35"/>
  <c r="AO90" i="35" s="1"/>
  <c r="AV90" i="35" s="1" a="1"/>
  <c r="AV90" i="35" s="1"/>
  <c r="AZ90" i="35" s="1"/>
  <c r="AL98" i="35"/>
  <c r="AO98" i="35" s="1"/>
  <c r="AV98" i="35" s="1" a="1"/>
  <c r="AV98" i="35" s="1"/>
  <c r="AZ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V77" i="35" s="1" a="1"/>
  <c r="AV77" i="35" s="1"/>
  <c r="AL85" i="35"/>
  <c r="AL93" i="35"/>
  <c r="AO93" i="35" s="1"/>
  <c r="AV93" i="35" s="1" a="1"/>
  <c r="AV93" i="35" s="1"/>
  <c r="AX93" i="35" s="1"/>
  <c r="AL109" i="35"/>
  <c r="AO109" i="35" s="1"/>
  <c r="AV109" i="35" s="1" a="1"/>
  <c r="AV109" i="35" s="1"/>
  <c r="AZ109" i="35" s="1"/>
  <c r="AA126" i="35"/>
  <c r="AC75" i="35" s="1"/>
  <c r="AO91" i="35"/>
  <c r="AV91" i="35" s="1" a="1"/>
  <c r="AV91" i="35" s="1"/>
  <c r="AZ91" i="35" s="1"/>
  <c r="AW115" i="35"/>
  <c r="AW123" i="35" s="1"/>
  <c r="AQ123" i="35"/>
  <c r="AO86" i="35"/>
  <c r="AV86" i="35" s="1" a="1"/>
  <c r="AV86" i="35" s="1"/>
  <c r="AZ86" i="35" s="1"/>
  <c r="AO92" i="35"/>
  <c r="AV92" i="35" s="1" a="1"/>
  <c r="AV92" i="35" s="1"/>
  <c r="AZ92" i="35" s="1"/>
  <c r="AL63" i="35"/>
  <c r="AO63" i="35" s="1"/>
  <c r="AV63" i="35" s="1" a="1"/>
  <c r="AV63" i="35" s="1"/>
  <c r="AL58" i="35"/>
  <c r="AO58" i="35" s="1"/>
  <c r="AV58" i="35" s="1" a="1"/>
  <c r="AV58" i="35" s="1"/>
  <c r="AZ58" i="35" s="1"/>
  <c r="AL55" i="35"/>
  <c r="AO55" i="35" s="1"/>
  <c r="AV55" i="35" s="1" a="1"/>
  <c r="AV55" i="35" s="1"/>
  <c r="AZ55" i="35" s="1"/>
  <c r="AL53" i="35"/>
  <c r="AO53" i="35" s="1"/>
  <c r="AV53" i="35" s="1" a="1"/>
  <c r="AV53" i="35" s="1"/>
  <c r="AW53" i="35" s="1"/>
  <c r="AL48" i="35"/>
  <c r="AO48" i="35" s="1"/>
  <c r="AV48" i="35" s="1" a="1"/>
  <c r="AV48" i="35" s="1"/>
  <c r="AW48" i="35" s="1"/>
  <c r="AL35" i="35"/>
  <c r="AO35" i="35" s="1"/>
  <c r="AV35" i="35" s="1" a="1"/>
  <c r="AV35" i="35" s="1"/>
  <c r="AX35" i="35" s="1"/>
  <c r="AL24" i="35"/>
  <c r="AO24" i="35" s="1"/>
  <c r="AV24" i="35" s="1" a="1"/>
  <c r="AV24" i="35" s="1"/>
  <c r="AZ24" i="35" s="1"/>
  <c r="AL19" i="35"/>
  <c r="AO19" i="35" s="1"/>
  <c r="AV19" i="35" s="1" a="1"/>
  <c r="AV19" i="35" s="1"/>
  <c r="AZ19" i="35" s="1"/>
  <c r="AL14" i="35"/>
  <c r="AO14" i="35" s="1"/>
  <c r="AV14" i="35" s="1" a="1"/>
  <c r="AV14" i="35" s="1"/>
  <c r="AW14" i="35" s="1"/>
  <c r="AL4" i="35"/>
  <c r="AO4" i="35" s="1"/>
  <c r="AV4" i="35" s="1" a="1"/>
  <c r="AV4" i="35" s="1"/>
  <c r="AZ4" i="35" s="1"/>
  <c r="AL46" i="35"/>
  <c r="AO46" i="35" s="1"/>
  <c r="AV46" i="35" s="1" a="1"/>
  <c r="AV46" i="35" s="1"/>
  <c r="AX46" i="35" s="1"/>
  <c r="AL57" i="35"/>
  <c r="AO57" i="35" s="1"/>
  <c r="AV57" i="35" s="1" a="1"/>
  <c r="AV57" i="35" s="1"/>
  <c r="AL38" i="35"/>
  <c r="AO38" i="35" s="1"/>
  <c r="AV38" i="35" s="1" a="1"/>
  <c r="AV38" i="35" s="1"/>
  <c r="AZ38" i="35" s="1"/>
  <c r="AL36" i="35"/>
  <c r="AO36" i="35" s="1"/>
  <c r="AV36" i="35" s="1" a="1"/>
  <c r="AV36" i="35" s="1"/>
  <c r="AZ36" i="35" s="1"/>
  <c r="AL66" i="35"/>
  <c r="AO66" i="35" s="1"/>
  <c r="AV66" i="35" s="1" a="1"/>
  <c r="AV66" i="35" s="1"/>
  <c r="AZ66" i="35" s="1"/>
  <c r="AL61" i="35"/>
  <c r="AO61" i="35" s="1"/>
  <c r="AV61" i="35" s="1" a="1"/>
  <c r="AV61" i="35" s="1"/>
  <c r="AZ61" i="35" s="1"/>
  <c r="AL45" i="35"/>
  <c r="AO45" i="35" s="1"/>
  <c r="AV45" i="35" s="1" a="1"/>
  <c r="AV45" i="35" s="1"/>
  <c r="AX45" i="35" s="1"/>
  <c r="AL41" i="35"/>
  <c r="AO41" i="35" s="1"/>
  <c r="AV41" i="35" s="1" a="1"/>
  <c r="AV41" i="35" s="1"/>
  <c r="AW41" i="35" s="1"/>
  <c r="AL39" i="35"/>
  <c r="AO39" i="35" s="1"/>
  <c r="AV39" i="35" s="1" a="1"/>
  <c r="AV39" i="35" s="1"/>
  <c r="AX39" i="35" s="1"/>
  <c r="AL37" i="35"/>
  <c r="AO37" i="35" s="1"/>
  <c r="AV37" i="35" s="1" a="1"/>
  <c r="AV37" i="35" s="1"/>
  <c r="AZ37" i="35" s="1"/>
  <c r="AL28" i="35"/>
  <c r="AO28" i="35" s="1"/>
  <c r="AV28" i="35" s="1"/>
  <c r="AW28" i="35" s="1"/>
  <c r="AL26" i="35"/>
  <c r="AO26" i="35" s="1"/>
  <c r="AV26" i="35" s="1" a="1"/>
  <c r="AV26" i="35" s="1"/>
  <c r="AZ26" i="35" s="1"/>
  <c r="AL9" i="35"/>
  <c r="AO9" i="35" s="1"/>
  <c r="AV9" i="35" s="1" a="1"/>
  <c r="AV9" i="35" s="1"/>
  <c r="AW9" i="35" s="1"/>
  <c r="AL72" i="35"/>
  <c r="AO72" i="35" s="1"/>
  <c r="AV72" i="35" s="1" a="1"/>
  <c r="AV72" i="35" s="1"/>
  <c r="AZ72" i="35" s="1"/>
  <c r="AL67" i="35"/>
  <c r="AO67" i="35" s="1"/>
  <c r="AV67" i="35" s="1" a="1"/>
  <c r="AV67" i="35" s="1"/>
  <c r="AW67" i="35" s="1"/>
  <c r="AL62" i="35"/>
  <c r="AO62" i="35" s="1"/>
  <c r="AV62" i="35" s="1" a="1"/>
  <c r="AV62" i="35" s="1"/>
  <c r="AZ62" i="35" s="1"/>
  <c r="AL29" i="35"/>
  <c r="AO29" i="35" s="1"/>
  <c r="AV29" i="35" s="1" a="1"/>
  <c r="AV29" i="35" s="1"/>
  <c r="AZ29" i="35" s="1"/>
  <c r="AL25" i="35"/>
  <c r="AO25" i="35" s="1"/>
  <c r="AV25" i="35" s="1" a="1"/>
  <c r="AV25" i="35" s="1"/>
  <c r="AW25" i="35" s="1"/>
  <c r="AL20" i="35"/>
  <c r="AO20" i="35" s="1"/>
  <c r="AV20" i="35" s="1" a="1"/>
  <c r="AV20" i="35" s="1"/>
  <c r="AZ20" i="35" s="1"/>
  <c r="AL15" i="35"/>
  <c r="AO15" i="35" s="1"/>
  <c r="AV15" i="35" s="1" a="1"/>
  <c r="AV15" i="35" s="1"/>
  <c r="AZ15" i="35" s="1"/>
  <c r="AL5" i="35"/>
  <c r="AO5" i="35" s="1"/>
  <c r="AV5" i="35" s="1" a="1"/>
  <c r="AV5" i="35" s="1"/>
  <c r="AZ5" i="35" s="1"/>
  <c r="AL74" i="35"/>
  <c r="AO74" i="35" s="1"/>
  <c r="AV74" i="35" s="1" a="1"/>
  <c r="AV74" i="35" s="1"/>
  <c r="AZ74" i="35" s="1"/>
  <c r="AL71" i="35"/>
  <c r="AO71" i="35" s="1"/>
  <c r="AV71" i="35" s="1" a="1"/>
  <c r="AV71" i="35" s="1"/>
  <c r="AZ71" i="35" s="1"/>
  <c r="AL64" i="35"/>
  <c r="AO64" i="35" s="1"/>
  <c r="AV64" i="35" s="1" a="1"/>
  <c r="AV64" i="35" s="1"/>
  <c r="AL56" i="35"/>
  <c r="AO56" i="35" s="1"/>
  <c r="AV56" i="35" s="1" a="1"/>
  <c r="AV56" i="35" s="1"/>
  <c r="AZ56" i="35" s="1"/>
  <c r="AL51" i="35"/>
  <c r="AO51" i="35" s="1"/>
  <c r="AV51" i="35" s="1" a="1"/>
  <c r="AV51" i="35" s="1"/>
  <c r="AW51" i="35" s="1"/>
  <c r="AL42" i="35"/>
  <c r="AO42" i="35" s="1"/>
  <c r="AV42" i="35" s="1" a="1"/>
  <c r="AV42" i="35" s="1"/>
  <c r="AZ42" i="35" s="1"/>
  <c r="AL30" i="35"/>
  <c r="AO30" i="35" s="1"/>
  <c r="AV30" i="35" s="1" a="1"/>
  <c r="AV30" i="35" s="1"/>
  <c r="AZ30" i="35" s="1"/>
  <c r="AL21" i="35"/>
  <c r="AO21" i="35" s="1"/>
  <c r="AV21" i="35" s="1" a="1"/>
  <c r="AV21" i="35" s="1"/>
  <c r="AX21" i="35" s="1"/>
  <c r="AL16" i="35"/>
  <c r="AO16" i="35" s="1"/>
  <c r="AV16" i="35" s="1" a="1"/>
  <c r="AV16" i="35" s="1"/>
  <c r="AX16" i="35" s="1"/>
  <c r="AL11" i="35"/>
  <c r="AO11" i="35" s="1"/>
  <c r="AV11" i="35" s="1" a="1"/>
  <c r="AV11" i="35" s="1"/>
  <c r="AZ11" i="35" s="1"/>
  <c r="AL6" i="35"/>
  <c r="AO6" i="35" s="1"/>
  <c r="AV6" i="35" s="1" a="1"/>
  <c r="AV6" i="35" s="1"/>
  <c r="AW6" i="35" s="1"/>
  <c r="AL54" i="35"/>
  <c r="AO54" i="35" s="1"/>
  <c r="AV54" i="35" s="1" a="1"/>
  <c r="AV54" i="35" s="1"/>
  <c r="AZ54" i="35" s="1"/>
  <c r="AL34" i="35"/>
  <c r="AO34" i="35" s="1"/>
  <c r="AV34" i="35" s="1" a="1"/>
  <c r="AV34" i="35" s="1"/>
  <c r="AZ34" i="35" s="1"/>
  <c r="AL13" i="35"/>
  <c r="AO13" i="35" s="1"/>
  <c r="AV13" i="35" s="1" a="1"/>
  <c r="AV13" i="35" s="1"/>
  <c r="AW13" i="35" s="1"/>
  <c r="AL8" i="35"/>
  <c r="AL65" i="35"/>
  <c r="AO65" i="35" s="1"/>
  <c r="AV65" i="35" s="1" a="1"/>
  <c r="AV65" i="35" s="1"/>
  <c r="AZ65" i="35" s="1"/>
  <c r="AL52" i="35"/>
  <c r="AO52" i="35" s="1"/>
  <c r="AV52" i="35" s="1" a="1"/>
  <c r="AV52" i="35" s="1"/>
  <c r="AL10" i="35"/>
  <c r="AO10" i="35" s="1"/>
  <c r="AV10" i="35" s="1" a="1"/>
  <c r="AV10" i="35" s="1"/>
  <c r="AZ10" i="35" s="1"/>
  <c r="AL69" i="35"/>
  <c r="AO69" i="35" s="1"/>
  <c r="AV69" i="35" s="1" a="1"/>
  <c r="AV69" i="35" s="1"/>
  <c r="AZ69" i="35" s="1"/>
  <c r="AL59" i="35"/>
  <c r="AO59" i="35" s="1"/>
  <c r="AV59" i="35" s="1" a="1"/>
  <c r="AV59" i="35" s="1"/>
  <c r="AZ59" i="35" s="1"/>
  <c r="AL49" i="35"/>
  <c r="AO49" i="35" s="1"/>
  <c r="AV49" i="35" s="1" a="1"/>
  <c r="AV49" i="35" s="1"/>
  <c r="AW49" i="35" s="1"/>
  <c r="AL43" i="35"/>
  <c r="AO43" i="35" s="1"/>
  <c r="AV43" i="35" s="1" a="1"/>
  <c r="AV43" i="35" s="1"/>
  <c r="AW43" i="35" s="1"/>
  <c r="AL32" i="35"/>
  <c r="AO32" i="35" s="1"/>
  <c r="AV32" i="35" s="1" a="1"/>
  <c r="AV32" i="35" s="1"/>
  <c r="AZ32" i="35" s="1"/>
  <c r="AL23" i="35"/>
  <c r="AO23" i="35" s="1"/>
  <c r="AV23" i="35" s="1" a="1"/>
  <c r="AV23" i="35" s="1"/>
  <c r="AZ23" i="35" s="1"/>
  <c r="AL18" i="35"/>
  <c r="AO18" i="35" s="1"/>
  <c r="AV18" i="35" s="1" a="1"/>
  <c r="AV18" i="35" s="1"/>
  <c r="AW18" i="35" s="1"/>
  <c r="AL3" i="35"/>
  <c r="AL75" i="35"/>
  <c r="AO75" i="35" s="1"/>
  <c r="AV75" i="35" s="1" a="1"/>
  <c r="AV75" i="35" s="1"/>
  <c r="AZ75" i="35" s="1"/>
  <c r="AL27" i="35"/>
  <c r="AO27" i="35" s="1"/>
  <c r="AV27" i="35" s="1" a="1"/>
  <c r="AV27" i="35" s="1"/>
  <c r="AZ27" i="35" s="1"/>
  <c r="AL73" i="35"/>
  <c r="AO73" i="35" s="1"/>
  <c r="AV73" i="35" s="1" a="1"/>
  <c r="AV73" i="35" s="1"/>
  <c r="AX73" i="35" s="1"/>
  <c r="AL70" i="35"/>
  <c r="AO70" i="35" s="1"/>
  <c r="AV70" i="35" s="1" a="1"/>
  <c r="AV70" i="35" s="1"/>
  <c r="AX70" i="35" s="1"/>
  <c r="AL60" i="35"/>
  <c r="AO60" i="35" s="1"/>
  <c r="AV60" i="35" s="1" a="1"/>
  <c r="AV60" i="35" s="1"/>
  <c r="AW60" i="35" s="1"/>
  <c r="AL47" i="35"/>
  <c r="AO47" i="35" s="1"/>
  <c r="AV47" i="35" s="1" a="1"/>
  <c r="AV47" i="35" s="1"/>
  <c r="AZ47" i="35" s="1"/>
  <c r="AL44" i="35"/>
  <c r="AO44" i="35" s="1"/>
  <c r="AV44" i="35" s="1" a="1"/>
  <c r="AV44" i="35" s="1"/>
  <c r="AW44" i="35" s="1"/>
  <c r="AL40" i="35"/>
  <c r="AO40" i="35" s="1"/>
  <c r="AV40" i="35" s="1" a="1"/>
  <c r="AV40" i="35" s="1"/>
  <c r="AZ40" i="35" s="1"/>
  <c r="AL31" i="35"/>
  <c r="AO31" i="35" s="1"/>
  <c r="AV31" i="35" s="1" a="1"/>
  <c r="AV31" i="35" s="1"/>
  <c r="AZ31" i="35" s="1"/>
  <c r="AL22" i="35"/>
  <c r="AO22" i="35" s="1"/>
  <c r="AV22" i="35" s="1" a="1"/>
  <c r="AV22" i="35" s="1"/>
  <c r="AZ22" i="35" s="1"/>
  <c r="AL76" i="35"/>
  <c r="AO76" i="35" s="1"/>
  <c r="AV76" i="35" s="1" a="1"/>
  <c r="AV76" i="35" s="1"/>
  <c r="AW76" i="35" s="1"/>
  <c r="AL68" i="35"/>
  <c r="AO68" i="35" s="1"/>
  <c r="AV68" i="35" s="1" a="1"/>
  <c r="AV68" i="35" s="1"/>
  <c r="AZ68" i="35" s="1"/>
  <c r="AL50" i="35"/>
  <c r="AO50" i="35" s="1"/>
  <c r="AV50" i="35" s="1" a="1"/>
  <c r="AV50" i="35" s="1"/>
  <c r="AZ50" i="35" s="1"/>
  <c r="AL33" i="35"/>
  <c r="AO33" i="35" s="1"/>
  <c r="AV33" i="35" s="1" a="1"/>
  <c r="AV33" i="35" s="1"/>
  <c r="AZ33" i="35" s="1"/>
  <c r="AL17" i="35"/>
  <c r="AO17" i="35" s="1"/>
  <c r="AV17" i="35" s="1" a="1"/>
  <c r="AV17" i="35" s="1"/>
  <c r="AZ17" i="35" s="1"/>
  <c r="AL12" i="35"/>
  <c r="AO12" i="35" s="1"/>
  <c r="AV12" i="35" s="1" a="1"/>
  <c r="AV12" i="35" s="1"/>
  <c r="AW12" i="35" s="1"/>
  <c r="AL7" i="35"/>
  <c r="AO7" i="35" s="1"/>
  <c r="AV7" i="35" s="1" a="1"/>
  <c r="AV7" i="35" s="1"/>
  <c r="AW7" i="35" s="1"/>
  <c r="AO79" i="35"/>
  <c r="AV79" i="35" s="1" a="1"/>
  <c r="AV79" i="35" s="1"/>
  <c r="AX79" i="35" s="1"/>
  <c r="AO95" i="35"/>
  <c r="AV95" i="35" s="1" a="1"/>
  <c r="AV95" i="35" s="1"/>
  <c r="AZ95" i="35" s="1"/>
  <c r="AO88" i="35"/>
  <c r="AV88" i="35" s="1" a="1"/>
  <c r="AV88" i="35" s="1"/>
  <c r="AZ88" i="35" s="1"/>
  <c r="AO81" i="35"/>
  <c r="AV81" i="35" s="1" a="1"/>
  <c r="AV81" i="35" s="1"/>
  <c r="AX81" i="35" s="1"/>
  <c r="AO8" i="35"/>
  <c r="AV8" i="35" s="1" a="1"/>
  <c r="AV8" i="35" s="1"/>
  <c r="AZ8" i="35" s="1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78" i="35"/>
  <c r="AX97" i="35"/>
  <c r="AZ120" i="35"/>
  <c r="AX120" i="35"/>
  <c r="AZ94" i="35"/>
  <c r="AZ21" i="35"/>
  <c r="AX122" i="35"/>
  <c r="AO83" i="35"/>
  <c r="AV83" i="35" s="1" a="1"/>
  <c r="AV83" i="35" s="1"/>
  <c r="AW83" i="35" s="1"/>
  <c r="AC25" i="35"/>
  <c r="AZ116" i="35"/>
  <c r="AX116" i="35"/>
  <c r="L126" i="35"/>
  <c r="AQ112" i="35"/>
  <c r="AW107" i="35"/>
  <c r="E126" i="35"/>
  <c r="AO3" i="35"/>
  <c r="AO85" i="35"/>
  <c r="AV85" i="35" s="1" a="1"/>
  <c r="AV85" i="35" s="1"/>
  <c r="AW85" i="35" s="1"/>
  <c r="U126" i="35"/>
  <c r="AL124" i="35"/>
  <c r="AO107" i="35"/>
  <c r="AO80" i="35"/>
  <c r="AV80" i="35" s="1" a="1"/>
  <c r="AV80" i="35" s="1"/>
  <c r="AW80" i="35" s="1"/>
  <c r="AX110" i="35"/>
  <c r="AO84" i="35"/>
  <c r="AV84" i="35" s="1" a="1"/>
  <c r="AV84" i="35" s="1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M32" i="45" l="1"/>
  <c r="G32" i="45" s="1"/>
  <c r="L33" i="45"/>
  <c r="F33" i="45"/>
  <c r="E34" i="45"/>
  <c r="M31" i="44"/>
  <c r="L32" i="44"/>
  <c r="F30" i="44"/>
  <c r="E31" i="44"/>
  <c r="AX118" i="35"/>
  <c r="AX94" i="35"/>
  <c r="AN126" i="38"/>
  <c r="AX121" i="35"/>
  <c r="AO124" i="38"/>
  <c r="AV115" i="38" a="1"/>
  <c r="AV115" i="38" s="1"/>
  <c r="AV107" i="38" a="1"/>
  <c r="AV107" i="38" s="1"/>
  <c r="AO113" i="38"/>
  <c r="AC7" i="35"/>
  <c r="AC26" i="35"/>
  <c r="AC44" i="35"/>
  <c r="AC90" i="35"/>
  <c r="AC45" i="35"/>
  <c r="AC98" i="35"/>
  <c r="AC60" i="35"/>
  <c r="AC77" i="35"/>
  <c r="AC61" i="35"/>
  <c r="AC65" i="35"/>
  <c r="AC38" i="35"/>
  <c r="AF105" i="38"/>
  <c r="AA126" i="38"/>
  <c r="AO105" i="38"/>
  <c r="AV3" i="38"/>
  <c r="AL113" i="35"/>
  <c r="AX11" i="35"/>
  <c r="AZ5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49" i="35"/>
  <c r="AX34" i="35"/>
  <c r="AZ49" i="35"/>
  <c r="AX53" i="35"/>
  <c r="AX25" i="35"/>
  <c r="AX108" i="35"/>
  <c r="AX76" i="35"/>
  <c r="AZ76" i="35"/>
  <c r="AZ73" i="35"/>
  <c r="AX37" i="35"/>
  <c r="AO124" i="35"/>
  <c r="AZ46" i="35"/>
  <c r="AW29" i="35"/>
  <c r="AX54" i="35"/>
  <c r="AZ39" i="35"/>
  <c r="AX119" i="35"/>
  <c r="AW81" i="35"/>
  <c r="AW79" i="35"/>
  <c r="AW17" i="35"/>
  <c r="AW45" i="35"/>
  <c r="AW71" i="35"/>
  <c r="AW54" i="35"/>
  <c r="AW78" i="35"/>
  <c r="AW34" i="35"/>
  <c r="AW4" i="35"/>
  <c r="AW70" i="35"/>
  <c r="AW73" i="35"/>
  <c r="AW98" i="35"/>
  <c r="AW16" i="35"/>
  <c r="AW95" i="35"/>
  <c r="AW31" i="35"/>
  <c r="AW75" i="35"/>
  <c r="AW74" i="35"/>
  <c r="AW8" i="35"/>
  <c r="AW47" i="35"/>
  <c r="AW32" i="35"/>
  <c r="AW42" i="35"/>
  <c r="AX111" i="35"/>
  <c r="AW56" i="35"/>
  <c r="AW11" i="35"/>
  <c r="AW86" i="35"/>
  <c r="AW22" i="35"/>
  <c r="AW88" i="35"/>
  <c r="AW72" i="35"/>
  <c r="AW58" i="35"/>
  <c r="AW50" i="35"/>
  <c r="AW10" i="35"/>
  <c r="AW26" i="35"/>
  <c r="AX5" i="35"/>
  <c r="AW5" i="35"/>
  <c r="AW30" i="35"/>
  <c r="AW91" i="35"/>
  <c r="AW37" i="35"/>
  <c r="AW15" i="35"/>
  <c r="AW27" i="35"/>
  <c r="AW39" i="35"/>
  <c r="AW33" i="35"/>
  <c r="F11" i="3"/>
  <c r="V28" i="3"/>
  <c r="T28" i="3"/>
  <c r="AA28" i="3"/>
  <c r="W28" i="3"/>
  <c r="Y28" i="3"/>
  <c r="S28" i="3"/>
  <c r="X28" i="3"/>
  <c r="Q28" i="3"/>
  <c r="U28" i="3"/>
  <c r="R28" i="3"/>
  <c r="Z28" i="3"/>
  <c r="AD126" i="34"/>
  <c r="P11" i="3"/>
  <c r="P28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Z45" i="35"/>
  <c r="AX71" i="35"/>
  <c r="AX1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96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E14" i="37"/>
  <c r="F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95" i="35"/>
  <c r="AX61" i="35"/>
  <c r="AZ93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22" i="35"/>
  <c r="AX42" i="35"/>
  <c r="AX56" i="35"/>
  <c r="AX59" i="35"/>
  <c r="AZ7" i="35"/>
  <c r="AV104" i="35"/>
  <c r="AD126" i="35"/>
  <c r="AX27" i="35"/>
  <c r="AX68" i="35"/>
  <c r="AX38" i="35"/>
  <c r="AX55" i="35"/>
  <c r="AX86" i="35"/>
  <c r="AZ79" i="35"/>
  <c r="AX29" i="35"/>
  <c r="AX60" i="35"/>
  <c r="AZ60" i="35"/>
  <c r="AZ9" i="35"/>
  <c r="AX9" i="35"/>
  <c r="AZ44" i="35"/>
  <c r="AX44" i="35"/>
  <c r="AZ51" i="35"/>
  <c r="AX51" i="35"/>
  <c r="AZ18" i="35"/>
  <c r="AX18" i="35"/>
  <c r="AZ6" i="35"/>
  <c r="AX6" i="35"/>
  <c r="AZ64" i="35"/>
  <c r="AX64" i="35"/>
  <c r="AZ41" i="35"/>
  <c r="AX41" i="35"/>
  <c r="AZ52" i="35"/>
  <c r="AX52" i="35"/>
  <c r="AZ12" i="35"/>
  <c r="AX12" i="35"/>
  <c r="AZ67" i="35"/>
  <c r="AX67" i="35"/>
  <c r="AZ14" i="35"/>
  <c r="AX14" i="35"/>
  <c r="AZ63" i="35"/>
  <c r="AX63" i="35"/>
  <c r="AX7" i="35"/>
  <c r="AX69" i="35"/>
  <c r="AX4" i="35"/>
  <c r="AX24" i="35"/>
  <c r="AX91" i="35"/>
  <c r="AX17" i="35"/>
  <c r="AX19" i="35"/>
  <c r="AX58" i="35"/>
  <c r="AX62" i="35"/>
  <c r="AX74" i="35"/>
  <c r="AX75" i="35"/>
  <c r="AZ43" i="35"/>
  <c r="AX43" i="35"/>
  <c r="AZ48" i="35"/>
  <c r="AX48" i="35"/>
  <c r="AX72" i="35"/>
  <c r="AZ57" i="35"/>
  <c r="AX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X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F34" i="45" l="1"/>
  <c r="E35" i="45"/>
  <c r="M33" i="45"/>
  <c r="G33" i="45" s="1"/>
  <c r="L34" i="45"/>
  <c r="F31" i="44"/>
  <c r="E32" i="44"/>
  <c r="L33" i="44"/>
  <c r="M32" i="44"/>
  <c r="AV123" i="38"/>
  <c r="AX115" i="38"/>
  <c r="AX123" i="38" s="1"/>
  <c r="AZ115" i="38"/>
  <c r="AZ124" i="38" s="1"/>
  <c r="AZ107" i="38"/>
  <c r="AZ113" i="38" s="1"/>
  <c r="AV112" i="38"/>
  <c r="AX107" i="38"/>
  <c r="AX112" i="38" s="1"/>
  <c r="AC118" i="38"/>
  <c r="AC81" i="38"/>
  <c r="AC32" i="38"/>
  <c r="AC57" i="38"/>
  <c r="AC18" i="38"/>
  <c r="AC9" i="38"/>
  <c r="AC14" i="38"/>
  <c r="AC11" i="38"/>
  <c r="AC42" i="38"/>
  <c r="AC97" i="38"/>
  <c r="AC68" i="38"/>
  <c r="AC39" i="38"/>
  <c r="AC72" i="38"/>
  <c r="AC52" i="38"/>
  <c r="AC36" i="38"/>
  <c r="AC40" i="38"/>
  <c r="AC92" i="38"/>
  <c r="AC87" i="38"/>
  <c r="AC84" i="38"/>
  <c r="AC5" i="38"/>
  <c r="AC13" i="38"/>
  <c r="AC117" i="38"/>
  <c r="AC24" i="38"/>
  <c r="AC93" i="38"/>
  <c r="AC49" i="38"/>
  <c r="AC19" i="38"/>
  <c r="AC47" i="38"/>
  <c r="AC10" i="38"/>
  <c r="AC69" i="38"/>
  <c r="AC25" i="38"/>
  <c r="AC76" i="38"/>
  <c r="AC59" i="38"/>
  <c r="AC119" i="38"/>
  <c r="AC41" i="38"/>
  <c r="AC23" i="38"/>
  <c r="AC94" i="38"/>
  <c r="AC70" i="38"/>
  <c r="AC21" i="38"/>
  <c r="AC95" i="38"/>
  <c r="AC63" i="38"/>
  <c r="AC28" i="38"/>
  <c r="AC96" i="38"/>
  <c r="AC71" i="38"/>
  <c r="AC50" i="38"/>
  <c r="AC90" i="38"/>
  <c r="AC100" i="38"/>
  <c r="AC99" i="38"/>
  <c r="AC108" i="38"/>
  <c r="AC55" i="38"/>
  <c r="AC88" i="38"/>
  <c r="AC31" i="38"/>
  <c r="AC44" i="38"/>
  <c r="AC66" i="38"/>
  <c r="AC20" i="38"/>
  <c r="AC121" i="38"/>
  <c r="AC6" i="38"/>
  <c r="AC35" i="38"/>
  <c r="AF126" i="38"/>
  <c r="AC110" i="38"/>
  <c r="AC120" i="38"/>
  <c r="AC33" i="38"/>
  <c r="AC30" i="38"/>
  <c r="AC85" i="38"/>
  <c r="AC61" i="38"/>
  <c r="AC38" i="38"/>
  <c r="AC83" i="38"/>
  <c r="AC48" i="38"/>
  <c r="AC73" i="38"/>
  <c r="AC12" i="38"/>
  <c r="AC98" i="38"/>
  <c r="AC62" i="38"/>
  <c r="AC80" i="38"/>
  <c r="AC17" i="38"/>
  <c r="AC79" i="38"/>
  <c r="AC56" i="38"/>
  <c r="AC43" i="38"/>
  <c r="AC67" i="38"/>
  <c r="AC107" i="38"/>
  <c r="AC58" i="38"/>
  <c r="AC37" i="38"/>
  <c r="AC111" i="38"/>
  <c r="AC77" i="38"/>
  <c r="AC51" i="38"/>
  <c r="AC109" i="38"/>
  <c r="AC115" i="38"/>
  <c r="AC65" i="38"/>
  <c r="AC53" i="38"/>
  <c r="AC91" i="38"/>
  <c r="AC122" i="38"/>
  <c r="AC101" i="38"/>
  <c r="AC4" i="38"/>
  <c r="AC46" i="38"/>
  <c r="AC103" i="38"/>
  <c r="AC89" i="38"/>
  <c r="AC34" i="38"/>
  <c r="AC7" i="38"/>
  <c r="AC45" i="38"/>
  <c r="AC54" i="38"/>
  <c r="AC16" i="38"/>
  <c r="AC15" i="38"/>
  <c r="AC75" i="38"/>
  <c r="AC27" i="38"/>
  <c r="AC102" i="38"/>
  <c r="AC116" i="38"/>
  <c r="AC78" i="38"/>
  <c r="AC8" i="38"/>
  <c r="AC60" i="38"/>
  <c r="AC64" i="38"/>
  <c r="AC26" i="38"/>
  <c r="AC82" i="38"/>
  <c r="AC22" i="38"/>
  <c r="AC74" i="38"/>
  <c r="AC29" i="38"/>
  <c r="AC86" i="38"/>
  <c r="AC3" i="38"/>
  <c r="AW3" i="38"/>
  <c r="AZ3" i="38"/>
  <c r="AZ105" i="38" s="1"/>
  <c r="AZ126" i="38" s="1"/>
  <c r="AX3" i="38"/>
  <c r="AC113" i="35"/>
  <c r="AX123" i="35"/>
  <c r="AW104" i="35"/>
  <c r="F9" i="3"/>
  <c r="AC11" i="3"/>
  <c r="AB11" i="3"/>
  <c r="AB28" i="3" s="1"/>
  <c r="AX104" i="34"/>
  <c r="AW104" i="34"/>
  <c r="AC124" i="35"/>
  <c r="AW104" i="33"/>
  <c r="AC10" i="3"/>
  <c r="AB10" i="3"/>
  <c r="F10" i="3"/>
  <c r="AC9" i="3"/>
  <c r="AB9" i="3"/>
  <c r="AZ105" i="33"/>
  <c r="AC105" i="35"/>
  <c r="AC126" i="35" s="1"/>
  <c r="AX104" i="33"/>
  <c r="E15" i="37"/>
  <c r="F14" i="37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L35" i="45" l="1"/>
  <c r="M34" i="45"/>
  <c r="G34" i="45" s="1"/>
  <c r="E39" i="45"/>
  <c r="F35" i="45"/>
  <c r="E36" i="45"/>
  <c r="M33" i="44"/>
  <c r="L34" i="44"/>
  <c r="F32" i="44"/>
  <c r="E33" i="44"/>
  <c r="G13" i="37"/>
  <c r="G13" i="36"/>
  <c r="G12" i="36"/>
  <c r="AC113" i="38"/>
  <c r="AC124" i="38"/>
  <c r="AC105" i="38"/>
  <c r="AC29" i="3"/>
  <c r="AC28" i="3"/>
  <c r="AZ126" i="33"/>
  <c r="AF10" i="3"/>
  <c r="AG10" i="3"/>
  <c r="AC126" i="33"/>
  <c r="L16" i="37"/>
  <c r="M15" i="37"/>
  <c r="E16" i="37"/>
  <c r="F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F36" i="45" l="1"/>
  <c r="E37" i="45"/>
  <c r="E40" i="45"/>
  <c r="F39" i="45"/>
  <c r="L36" i="45"/>
  <c r="M35" i="45"/>
  <c r="G35" i="45" s="1"/>
  <c r="L39" i="45"/>
  <c r="E34" i="44"/>
  <c r="F33" i="44"/>
  <c r="L35" i="44"/>
  <c r="M34" i="44"/>
  <c r="G9" i="37"/>
  <c r="AC126" i="38"/>
  <c r="E17" i="37"/>
  <c r="F16" i="37"/>
  <c r="M16" i="37"/>
  <c r="L17" i="37"/>
  <c r="M17" i="36"/>
  <c r="L18" i="36"/>
  <c r="E17" i="36"/>
  <c r="F16" i="36"/>
  <c r="M6" i="32"/>
  <c r="L7" i="32"/>
  <c r="M39" i="45" l="1"/>
  <c r="G39" i="45" s="1"/>
  <c r="L40" i="45"/>
  <c r="F40" i="45"/>
  <c r="E41" i="45"/>
  <c r="F37" i="45"/>
  <c r="E38" i="45"/>
  <c r="F38" i="45" s="1"/>
  <c r="M36" i="45"/>
  <c r="G36" i="45" s="1"/>
  <c r="L37" i="45"/>
  <c r="M35" i="44"/>
  <c r="L39" i="44"/>
  <c r="L36" i="44"/>
  <c r="E35" i="44"/>
  <c r="F34" i="44"/>
  <c r="G12" i="37"/>
  <c r="M17" i="37"/>
  <c r="G17" i="37" s="1"/>
  <c r="L18" i="37"/>
  <c r="E18" i="37"/>
  <c r="F17" i="37"/>
  <c r="E18" i="36"/>
  <c r="F17" i="36"/>
  <c r="M18" i="36"/>
  <c r="L19" i="36"/>
  <c r="L8" i="32"/>
  <c r="M7" i="32"/>
  <c r="G7" i="32" s="1"/>
  <c r="M37" i="45" l="1"/>
  <c r="G37" i="45" s="1"/>
  <c r="L38" i="45"/>
  <c r="M38" i="45" s="1"/>
  <c r="G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E19" i="37"/>
  <c r="F18" i="37"/>
  <c r="L19" i="37"/>
  <c r="M18" i="37"/>
  <c r="L20" i="36"/>
  <c r="M19" i="36"/>
  <c r="G15" i="36" s="1"/>
  <c r="E19" i="36"/>
  <c r="F18" i="36"/>
  <c r="L9" i="32"/>
  <c r="M8" i="32"/>
  <c r="F42" i="45" l="1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E20" i="37"/>
  <c r="F19" i="37"/>
  <c r="G17" i="36"/>
  <c r="G19" i="36"/>
  <c r="E20" i="36"/>
  <c r="F19" i="36"/>
  <c r="L21" i="36"/>
  <c r="M20" i="36"/>
  <c r="G8" i="32"/>
  <c r="G6" i="32"/>
  <c r="M9" i="32"/>
  <c r="G9" i="32" s="1"/>
  <c r="L10" i="32"/>
  <c r="L43" i="45" l="1"/>
  <c r="M42" i="45"/>
  <c r="G42" i="45" s="1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E21" i="37"/>
  <c r="F20" i="37"/>
  <c r="L21" i="37"/>
  <c r="M20" i="37"/>
  <c r="L22" i="36"/>
  <c r="M21" i="36"/>
  <c r="F20" i="36"/>
  <c r="E21" i="36"/>
  <c r="M10" i="32"/>
  <c r="L11" i="32"/>
  <c r="F44" i="45" l="1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7"/>
  <c r="E22" i="37"/>
  <c r="F21" i="36"/>
  <c r="E22" i="36"/>
  <c r="M22" i="36"/>
  <c r="G16" i="36" s="1"/>
  <c r="L23" i="36"/>
  <c r="L12" i="32"/>
  <c r="M11" i="32"/>
  <c r="G11" i="32" s="1"/>
  <c r="M44" i="45" l="1"/>
  <c r="G44" i="45" s="1"/>
  <c r="L45" i="45"/>
  <c r="E46" i="45"/>
  <c r="F45" i="45"/>
  <c r="M43" i="44"/>
  <c r="L44" i="44"/>
  <c r="E43" i="44"/>
  <c r="F42" i="44"/>
  <c r="F22" i="37"/>
  <c r="E23" i="37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34" i="44" l="1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E24" i="37"/>
  <c r="F23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38" i="44" l="1"/>
  <c r="G42" i="44"/>
  <c r="M46" i="45"/>
  <c r="G46" i="45" s="1"/>
  <c r="L47" i="45"/>
  <c r="E48" i="45"/>
  <c r="F47" i="45"/>
  <c r="L46" i="44"/>
  <c r="M45" i="44"/>
  <c r="E45" i="44"/>
  <c r="F44" i="44"/>
  <c r="E25" i="37"/>
  <c r="F24" i="37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F48" i="45" l="1"/>
  <c r="E49" i="45"/>
  <c r="M47" i="45"/>
  <c r="G47" i="45" s="1"/>
  <c r="L48" i="45"/>
  <c r="E46" i="44"/>
  <c r="F45" i="44"/>
  <c r="L47" i="44"/>
  <c r="M46" i="44"/>
  <c r="G18" i="37"/>
  <c r="M25" i="37"/>
  <c r="L26" i="37"/>
  <c r="E26" i="37"/>
  <c r="F25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M48" i="45" l="1"/>
  <c r="G48" i="45" s="1"/>
  <c r="L49" i="45"/>
  <c r="F49" i="45"/>
  <c r="E50" i="45"/>
  <c r="E76" i="45"/>
  <c r="L48" i="44"/>
  <c r="M47" i="44"/>
  <c r="F46" i="44"/>
  <c r="E47" i="44"/>
  <c r="F26" i="37"/>
  <c r="E27" i="37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F76" i="45" l="1"/>
  <c r="E77" i="45"/>
  <c r="F50" i="45"/>
  <c r="E51" i="45"/>
  <c r="L76" i="45"/>
  <c r="M49" i="45"/>
  <c r="G49" i="45" s="1"/>
  <c r="L50" i="45"/>
  <c r="F47" i="44"/>
  <c r="E48" i="44"/>
  <c r="L49" i="44"/>
  <c r="M48" i="44"/>
  <c r="L28" i="37"/>
  <c r="M27" i="37"/>
  <c r="G27" i="37" s="1"/>
  <c r="E28" i="37"/>
  <c r="F27" i="37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M76" i="45" l="1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E29" i="37"/>
  <c r="F28" i="37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F52" i="45" l="1"/>
  <c r="E53" i="45"/>
  <c r="L52" i="45"/>
  <c r="M51" i="45"/>
  <c r="G51" i="45" s="1"/>
  <c r="E79" i="45"/>
  <c r="F78" i="45"/>
  <c r="M77" i="45"/>
  <c r="G77" i="45" s="1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F29" i="37"/>
  <c r="E30" i="37"/>
  <c r="E30" i="36"/>
  <c r="F29" i="36"/>
  <c r="L31" i="36"/>
  <c r="M30" i="36"/>
  <c r="M19" i="32"/>
  <c r="L20" i="32"/>
  <c r="AW100" i="29"/>
  <c r="M52" i="45" l="1"/>
  <c r="G52" i="45" s="1"/>
  <c r="L53" i="45"/>
  <c r="M78" i="45"/>
  <c r="G78" i="45" s="1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E31" i="37"/>
  <c r="F30" i="37"/>
  <c r="L31" i="37"/>
  <c r="M30" i="37"/>
  <c r="M31" i="36"/>
  <c r="L32" i="36"/>
  <c r="E31" i="36"/>
  <c r="F30" i="36"/>
  <c r="G19" i="32"/>
  <c r="G17" i="32"/>
  <c r="M20" i="32"/>
  <c r="G20" i="32" s="1"/>
  <c r="L21" i="32"/>
  <c r="E55" i="45" l="1"/>
  <c r="F54" i="45"/>
  <c r="M79" i="45"/>
  <c r="G79" i="45" s="1"/>
  <c r="L80" i="45"/>
  <c r="F80" i="45"/>
  <c r="E81" i="45"/>
  <c r="M53" i="45"/>
  <c r="G53" i="45" s="1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7"/>
  <c r="F31" i="37"/>
  <c r="E32" i="36"/>
  <c r="F31" i="36"/>
  <c r="M32" i="36"/>
  <c r="L33" i="36"/>
  <c r="M21" i="32"/>
  <c r="L22" i="32"/>
  <c r="M54" i="45" l="1"/>
  <c r="G54" i="45" s="1"/>
  <c r="L55" i="45"/>
  <c r="F81" i="45"/>
  <c r="E82" i="45"/>
  <c r="M80" i="45"/>
  <c r="G80" i="45" s="1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E33" i="37"/>
  <c r="F32" i="37"/>
  <c r="M32" i="37"/>
  <c r="L33" i="37"/>
  <c r="L34" i="36"/>
  <c r="M33" i="36"/>
  <c r="E33" i="36"/>
  <c r="F32" i="36"/>
  <c r="G21" i="32"/>
  <c r="G18" i="32"/>
  <c r="M22" i="32"/>
  <c r="L23" i="32"/>
  <c r="F82" i="45" l="1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7"/>
  <c r="F33" i="37"/>
  <c r="E34" i="36"/>
  <c r="F33" i="36"/>
  <c r="M34" i="36"/>
  <c r="L35" i="36"/>
  <c r="G16" i="32"/>
  <c r="L24" i="32"/>
  <c r="M23" i="32"/>
  <c r="G20" i="44" l="1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F34" i="37"/>
  <c r="E35" i="37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A25" i="3"/>
  <c r="V25" i="3"/>
  <c r="T25" i="3"/>
  <c r="G48" i="44" l="1"/>
  <c r="G21" i="44"/>
  <c r="L84" i="45"/>
  <c r="M83" i="45"/>
  <c r="G83" i="45" s="1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E39" i="37"/>
  <c r="E36" i="37"/>
  <c r="F35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Z15" i="3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O7" i="3" s="1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49" i="44" l="1"/>
  <c r="G22" i="44"/>
  <c r="F59" i="45"/>
  <c r="E60" i="45"/>
  <c r="L59" i="45"/>
  <c r="M58" i="45"/>
  <c r="G58" i="45" s="1"/>
  <c r="E86" i="45"/>
  <c r="F85" i="45"/>
  <c r="M84" i="45"/>
  <c r="G84" i="45" s="1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Z31" i="3"/>
  <c r="P31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E37" i="37"/>
  <c r="F36" i="37"/>
  <c r="E40" i="37"/>
  <c r="F39" i="37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F7" i="3"/>
  <c r="AE7" i="3"/>
  <c r="AH7" i="3"/>
  <c r="AB7" i="3"/>
  <c r="Y6" i="3"/>
  <c r="Y25" i="3" s="1"/>
  <c r="S6" i="3"/>
  <c r="S25" i="3" s="1"/>
  <c r="AE9" i="3"/>
  <c r="AF9" i="3"/>
  <c r="AG9" i="3"/>
  <c r="AH9" i="3"/>
  <c r="AE11" i="3"/>
  <c r="AF11" i="3"/>
  <c r="AG11" i="3"/>
  <c r="AH11" i="3"/>
  <c r="AE15" i="3"/>
  <c r="AH15" i="3"/>
  <c r="AE20" i="3"/>
  <c r="AH20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M85" i="45" l="1"/>
  <c r="G85" i="45" s="1"/>
  <c r="L86" i="45"/>
  <c r="E87" i="45"/>
  <c r="F86" i="45"/>
  <c r="M59" i="45"/>
  <c r="G59" i="45" s="1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C15" i="3"/>
  <c r="AB15" i="3"/>
  <c r="F15" i="3"/>
  <c r="S31" i="3"/>
  <c r="AX30" i="31"/>
  <c r="O5" i="3"/>
  <c r="L41" i="37"/>
  <c r="M40" i="37"/>
  <c r="G40" i="37" s="1"/>
  <c r="M37" i="37"/>
  <c r="L38" i="37"/>
  <c r="M38" i="37" s="1"/>
  <c r="E41" i="37"/>
  <c r="F40" i="37"/>
  <c r="E38" i="37"/>
  <c r="F38" i="37" s="1"/>
  <c r="F37" i="37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H5" i="3"/>
  <c r="AE5" i="3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F5" i="3"/>
  <c r="AB5" i="3"/>
  <c r="G50" i="44" l="1"/>
  <c r="G25" i="44"/>
  <c r="E62" i="45"/>
  <c r="F61" i="45"/>
  <c r="M60" i="45"/>
  <c r="G60" i="45" s="1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E42" i="37"/>
  <c r="F41" i="37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Y21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25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51" i="44" l="1"/>
  <c r="G26" i="44"/>
  <c r="M87" i="45"/>
  <c r="G87" i="45" s="1"/>
  <c r="L88" i="45"/>
  <c r="F88" i="45"/>
  <c r="E89" i="45"/>
  <c r="M61" i="45"/>
  <c r="G61" i="45" s="1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X21" i="3"/>
  <c r="AI128" i="38" s="1"/>
  <c r="L43" i="37"/>
  <c r="M42" i="37"/>
  <c r="E43" i="37"/>
  <c r="F42" i="37"/>
  <c r="F42" i="36"/>
  <c r="E43" i="36"/>
  <c r="L44" i="36"/>
  <c r="M43" i="36"/>
  <c r="L30" i="32"/>
  <c r="M29" i="32"/>
  <c r="AZ126" i="31"/>
  <c r="AH121" i="30"/>
  <c r="W6" i="3"/>
  <c r="W25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25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F63" i="45" l="1"/>
  <c r="E64" i="45"/>
  <c r="M62" i="45"/>
  <c r="G62" i="45" s="1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N128" i="38"/>
  <c r="W21" i="3"/>
  <c r="AH128" i="38" s="1"/>
  <c r="E44" i="37"/>
  <c r="F43" i="37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F90" i="45" l="1"/>
  <c r="E91" i="45"/>
  <c r="M63" i="45"/>
  <c r="G63" i="45" s="1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7"/>
  <c r="F44" i="37"/>
  <c r="E45" i="36"/>
  <c r="F44" i="36"/>
  <c r="L46" i="36"/>
  <c r="M45" i="36"/>
  <c r="G38" i="36" s="1"/>
  <c r="M31" i="32"/>
  <c r="L32" i="32"/>
  <c r="L121" i="30"/>
  <c r="E121" i="30"/>
  <c r="AL100" i="30"/>
  <c r="AL119" i="30"/>
  <c r="L91" i="45" l="1"/>
  <c r="M90" i="45"/>
  <c r="G90" i="45" s="1"/>
  <c r="M64" i="45"/>
  <c r="G64" i="45" s="1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E46" i="37"/>
  <c r="F45" i="37"/>
  <c r="L46" i="37"/>
  <c r="M45" i="37"/>
  <c r="G45" i="37" s="1"/>
  <c r="L47" i="36"/>
  <c r="M46" i="36"/>
  <c r="G46" i="36" s="1"/>
  <c r="E46" i="36"/>
  <c r="F45" i="36"/>
  <c r="L33" i="32"/>
  <c r="M32" i="32"/>
  <c r="AT53" i="30"/>
  <c r="G84" i="44" l="1"/>
  <c r="G33" i="44"/>
  <c r="F66" i="45"/>
  <c r="E67" i="45"/>
  <c r="F92" i="45"/>
  <c r="E93" i="45"/>
  <c r="L66" i="45"/>
  <c r="M65" i="45"/>
  <c r="G65" i="45" s="1"/>
  <c r="M91" i="45"/>
  <c r="G91" i="45" s="1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7"/>
  <c r="F46" i="37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7" i="44" l="1"/>
  <c r="G36" i="44"/>
  <c r="M92" i="45"/>
  <c r="G92" i="45" s="1"/>
  <c r="L93" i="45"/>
  <c r="L67" i="45"/>
  <c r="M66" i="45"/>
  <c r="G66" i="45" s="1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E48" i="37"/>
  <c r="F47" i="37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37" i="44" l="1"/>
  <c r="E95" i="45"/>
  <c r="E100" i="45"/>
  <c r="F100" i="45" s="1"/>
  <c r="F94" i="45"/>
  <c r="L68" i="45"/>
  <c r="M67" i="45"/>
  <c r="G67" i="45" s="1"/>
  <c r="L99" i="45"/>
  <c r="M99" i="45" s="1"/>
  <c r="G99" i="45" s="1"/>
  <c r="M93" i="45"/>
  <c r="G93" i="45" s="1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F48" i="37"/>
  <c r="E49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AX60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G92" i="44" l="1"/>
  <c r="G39" i="44"/>
  <c r="M68" i="45"/>
  <c r="G68" i="45" s="1"/>
  <c r="L69" i="45"/>
  <c r="L100" i="45"/>
  <c r="M100" i="45" s="1"/>
  <c r="G100" i="45" s="1"/>
  <c r="M94" i="45"/>
  <c r="G94" i="45" s="1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E50" i="37"/>
  <c r="F49" i="37"/>
  <c r="E76" i="37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Z64" i="30"/>
  <c r="AX64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25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25" i="3" s="1"/>
  <c r="N6" i="3"/>
  <c r="N25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25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25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88" i="44" l="1"/>
  <c r="G41" i="44"/>
  <c r="E71" i="45"/>
  <c r="F70" i="45"/>
  <c r="L101" i="45"/>
  <c r="M101" i="45" s="1"/>
  <c r="G101" i="45" s="1"/>
  <c r="M95" i="45"/>
  <c r="G95" i="45" s="1"/>
  <c r="L96" i="45"/>
  <c r="M69" i="45"/>
  <c r="G69" i="45" s="1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7"/>
  <c r="E77" i="37"/>
  <c r="F50" i="37"/>
  <c r="E51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35" i="30"/>
  <c r="AX35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25" i="3" s="1"/>
  <c r="AW40" i="30"/>
  <c r="AZ40" i="30"/>
  <c r="AX40" i="30"/>
  <c r="AD48" i="30"/>
  <c r="AQ48" i="30"/>
  <c r="AS48" i="30"/>
  <c r="R48" i="30"/>
  <c r="S121" i="30"/>
  <c r="AU121" i="30" s="1"/>
  <c r="H6" i="3"/>
  <c r="H25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H8" i="3"/>
  <c r="F8" i="3"/>
  <c r="AQ15" i="30"/>
  <c r="R15" i="30"/>
  <c r="AD15" i="30"/>
  <c r="AS15" i="30"/>
  <c r="AD23" i="30"/>
  <c r="AS23" i="30"/>
  <c r="R23" i="30"/>
  <c r="AQ23" i="30"/>
  <c r="AW23" i="30" s="1"/>
  <c r="AN119" i="30"/>
  <c r="Z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Z7" i="3" s="1"/>
  <c r="AC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82" i="44" l="1"/>
  <c r="G47" i="44"/>
  <c r="M70" i="45"/>
  <c r="G70" i="45" s="1"/>
  <c r="L71" i="45"/>
  <c r="L102" i="45"/>
  <c r="M102" i="45" s="1"/>
  <c r="G102" i="45" s="1"/>
  <c r="M96" i="45"/>
  <c r="G96" i="45" s="1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G7" i="3"/>
  <c r="AF7" i="3"/>
  <c r="AV26" i="30" a="1"/>
  <c r="AV26" i="30" s="1"/>
  <c r="C99" i="16"/>
  <c r="AZ91" i="30"/>
  <c r="AV47" i="30" a="1"/>
  <c r="AV47" i="30" s="1"/>
  <c r="AX47" i="30" s="1"/>
  <c r="C17" i="16"/>
  <c r="E52" i="37"/>
  <c r="F51" i="37"/>
  <c r="E78" i="37"/>
  <c r="F77" i="37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25" i="3" s="1"/>
  <c r="J25" i="3"/>
  <c r="O6" i="3"/>
  <c r="M25" i="3"/>
  <c r="N26" i="3" s="1"/>
  <c r="AO3" i="30"/>
  <c r="C8" i="16" s="1"/>
  <c r="AZ47" i="30"/>
  <c r="AX10" i="30"/>
  <c r="AW10" i="30"/>
  <c r="AO102" i="30"/>
  <c r="C104" i="16" s="1"/>
  <c r="AW26" i="30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Z6" i="3"/>
  <c r="Z25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L98" i="45" l="1"/>
  <c r="L103" i="45"/>
  <c r="M103" i="45" s="1"/>
  <c r="G103" i="45" s="1"/>
  <c r="M97" i="45"/>
  <c r="G97" i="45" s="1"/>
  <c r="M71" i="45"/>
  <c r="G71" i="45" s="1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25" i="3"/>
  <c r="R26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H6" i="3"/>
  <c r="F6" i="3"/>
  <c r="L79" i="37"/>
  <c r="M78" i="37"/>
  <c r="L53" i="37"/>
  <c r="M52" i="37"/>
  <c r="E79" i="37"/>
  <c r="F78" i="37"/>
  <c r="F52" i="37"/>
  <c r="E53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T26" i="3"/>
  <c r="V26" i="3"/>
  <c r="AA26" i="3"/>
  <c r="Y26" i="3"/>
  <c r="S26" i="3"/>
  <c r="X26" i="3"/>
  <c r="W26" i="3"/>
  <c r="U26" i="3"/>
  <c r="Q26" i="3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Z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25" i="3" s="1"/>
  <c r="P26" i="3" s="1"/>
  <c r="AD121" i="30"/>
  <c r="AE8" i="3"/>
  <c r="AC8" i="3"/>
  <c r="AB8" i="3"/>
  <c r="G54" i="44" l="1"/>
  <c r="M72" i="45"/>
  <c r="G72" i="45" s="1"/>
  <c r="L73" i="45"/>
  <c r="F73" i="45"/>
  <c r="E74" i="45"/>
  <c r="L104" i="45"/>
  <c r="M104" i="45" s="1"/>
  <c r="G104" i="45" s="1"/>
  <c r="M98" i="45"/>
  <c r="G98" i="45" s="1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Z26" i="3"/>
  <c r="AB6" i="3"/>
  <c r="AC6" i="3"/>
  <c r="AZ9" i="30"/>
  <c r="AZ43" i="30"/>
  <c r="AW12" i="30"/>
  <c r="AW9" i="30"/>
  <c r="AV99" i="30"/>
  <c r="AW6" i="30"/>
  <c r="AZ6" i="30"/>
  <c r="AW4" i="30"/>
  <c r="AZ4" i="30"/>
  <c r="AX5" i="30"/>
  <c r="AZ5" i="30"/>
  <c r="E54" i="37"/>
  <c r="F53" i="37"/>
  <c r="E80" i="37"/>
  <c r="F79" i="37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F8" i="3"/>
  <c r="AG8" i="3"/>
  <c r="AE6" i="3"/>
  <c r="AB25" i="3"/>
  <c r="AW3" i="30"/>
  <c r="AZ3" i="30"/>
  <c r="AZ100" i="30" s="1"/>
  <c r="AX3" i="30"/>
  <c r="AO121" i="30"/>
  <c r="F74" i="45" l="1"/>
  <c r="E75" i="45"/>
  <c r="F75" i="45" s="1"/>
  <c r="L74" i="45"/>
  <c r="M73" i="45"/>
  <c r="G73" i="45" s="1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7"/>
  <c r="F80" i="37"/>
  <c r="E55" i="37"/>
  <c r="F54" i="37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C25" i="3"/>
  <c r="AD6" i="3"/>
  <c r="AZ121" i="30"/>
  <c r="AC121" i="30"/>
  <c r="AF6" i="3"/>
  <c r="AG6" i="3"/>
  <c r="L75" i="45" l="1"/>
  <c r="M75" i="45" s="1"/>
  <c r="G75" i="45" s="1"/>
  <c r="M74" i="45"/>
  <c r="G74" i="45" s="1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E56" i="37"/>
  <c r="F55" i="37"/>
  <c r="E82" i="37"/>
  <c r="F81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57" i="44" l="1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E83" i="37"/>
  <c r="F82" i="37"/>
  <c r="E57" i="37"/>
  <c r="F56" i="37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G59" i="44" l="1"/>
  <c r="G75" i="44"/>
  <c r="G58" i="44"/>
  <c r="G74" i="44"/>
  <c r="E75" i="44"/>
  <c r="F75" i="44" s="1"/>
  <c r="F74" i="44"/>
  <c r="G45" i="36"/>
  <c r="G31" i="36"/>
  <c r="D104" i="16"/>
  <c r="D43" i="16"/>
  <c r="D99" i="16"/>
  <c r="E58" i="37"/>
  <c r="F57" i="37"/>
  <c r="E84" i="37"/>
  <c r="F83" i="37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9" i="16" s="1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H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Z14" i="3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G35" i="36" l="1"/>
  <c r="G32" i="36"/>
  <c r="L85" i="37"/>
  <c r="M84" i="37"/>
  <c r="G84" i="37" s="1"/>
  <c r="L59" i="37"/>
  <c r="M58" i="37"/>
  <c r="G58" i="37" s="1"/>
  <c r="E85" i="37"/>
  <c r="F84" i="37"/>
  <c r="E59" i="37"/>
  <c r="F58" i="37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G51" i="36" l="1"/>
  <c r="G33" i="36"/>
  <c r="E60" i="37"/>
  <c r="F59" i="37"/>
  <c r="E86" i="37"/>
  <c r="F85" i="37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E14" i="3"/>
  <c r="AW20" i="29"/>
  <c r="M106" i="16"/>
  <c r="G106" i="16" s="1"/>
  <c r="L107" i="16"/>
  <c r="M5" i="16"/>
  <c r="L6" i="16"/>
  <c r="E5" i="16"/>
  <c r="F4" i="16"/>
  <c r="F105" i="16"/>
  <c r="E106" i="16"/>
  <c r="G52" i="36" l="1"/>
  <c r="G36" i="36"/>
  <c r="L87" i="37"/>
  <c r="M86" i="37"/>
  <c r="L61" i="37"/>
  <c r="M60" i="37"/>
  <c r="G60" i="37" s="1"/>
  <c r="E87" i="37"/>
  <c r="F86" i="37"/>
  <c r="F60" i="37"/>
  <c r="E61" i="37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62" i="37" l="1"/>
  <c r="F61" i="37"/>
  <c r="E88" i="37"/>
  <c r="F87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L89" i="37" l="1"/>
  <c r="M88" i="37"/>
  <c r="G88" i="37" s="1"/>
  <c r="L63" i="37"/>
  <c r="M62" i="37"/>
  <c r="F88" i="37"/>
  <c r="E89" i="37"/>
  <c r="E63" i="37"/>
  <c r="F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G62" i="37" l="1"/>
  <c r="G33" i="37"/>
  <c r="G89" i="36"/>
  <c r="G86" i="36"/>
  <c r="E64" i="37"/>
  <c r="F63" i="37"/>
  <c r="E90" i="37"/>
  <c r="F89" i="37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G63" i="37" l="1"/>
  <c r="G42" i="37"/>
  <c r="L65" i="37"/>
  <c r="M64" i="37"/>
  <c r="G64" i="37" s="1"/>
  <c r="L91" i="37"/>
  <c r="M90" i="37"/>
  <c r="G90" i="37" s="1"/>
  <c r="F90" i="37"/>
  <c r="E91" i="37"/>
  <c r="F64" i="37"/>
  <c r="E65" i="37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G47" i="36" l="1"/>
  <c r="E66" i="37"/>
  <c r="F65" i="37"/>
  <c r="E92" i="37"/>
  <c r="F91" i="37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G65" i="37" l="1"/>
  <c r="G76" i="37"/>
  <c r="G57" i="36"/>
  <c r="G53" i="36"/>
  <c r="L67" i="37"/>
  <c r="M66" i="37"/>
  <c r="L93" i="37"/>
  <c r="M92" i="37"/>
  <c r="G92" i="37" s="1"/>
  <c r="E93" i="37"/>
  <c r="F92" i="37"/>
  <c r="F66" i="37"/>
  <c r="E67" i="37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G66" i="37" l="1"/>
  <c r="G77" i="37"/>
  <c r="E68" i="37"/>
  <c r="F67" i="37"/>
  <c r="E94" i="37"/>
  <c r="F93" i="37"/>
  <c r="E99" i="37"/>
  <c r="F99" i="37" s="1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G78" i="37" l="1"/>
  <c r="G67" i="37"/>
  <c r="G80" i="37"/>
  <c r="G56" i="36"/>
  <c r="L95" i="37"/>
  <c r="M94" i="37"/>
  <c r="L100" i="37"/>
  <c r="M100" i="37" s="1"/>
  <c r="E95" i="37"/>
  <c r="F94" i="37"/>
  <c r="E100" i="37"/>
  <c r="F100" i="37" s="1"/>
  <c r="L69" i="37"/>
  <c r="M68" i="37"/>
  <c r="E69" i="37"/>
  <c r="F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G100" i="37" l="1"/>
  <c r="G85" i="37"/>
  <c r="G68" i="37"/>
  <c r="G83" i="37"/>
  <c r="E96" i="37"/>
  <c r="F95" i="37"/>
  <c r="E101" i="37"/>
  <c r="F101" i="37" s="1"/>
  <c r="L70" i="37"/>
  <c r="M69" i="37"/>
  <c r="G69" i="37" s="1"/>
  <c r="E70" i="37"/>
  <c r="F69" i="37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G101" i="37" l="1"/>
  <c r="G95" i="37"/>
  <c r="G86" i="37"/>
  <c r="L71" i="37"/>
  <c r="M70" i="37"/>
  <c r="G70" i="37" s="1"/>
  <c r="E71" i="37"/>
  <c r="F70" i="37"/>
  <c r="L97" i="37"/>
  <c r="M96" i="37"/>
  <c r="L102" i="37"/>
  <c r="M102" i="37" s="1"/>
  <c r="G102" i="37" s="1"/>
  <c r="E102" i="37"/>
  <c r="F102" i="37" s="1"/>
  <c r="E97" i="37"/>
  <c r="F96" i="37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G96" i="37" l="1"/>
  <c r="G91" i="37"/>
  <c r="L98" i="37"/>
  <c r="M97" i="37"/>
  <c r="L103" i="37"/>
  <c r="M103" i="37" s="1"/>
  <c r="G103" i="37" s="1"/>
  <c r="E72" i="37"/>
  <c r="F71" i="37"/>
  <c r="E98" i="37"/>
  <c r="F97" i="37"/>
  <c r="E103" i="37"/>
  <c r="F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G97" i="37" l="1"/>
  <c r="G93" i="37"/>
  <c r="G71" i="37"/>
  <c r="G20" i="37"/>
  <c r="G98" i="36"/>
  <c r="E104" i="37"/>
  <c r="F104" i="37" s="1"/>
  <c r="F98" i="37"/>
  <c r="E73" i="37"/>
  <c r="F72" i="37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G72" i="37" l="1"/>
  <c r="G21" i="37"/>
  <c r="G98" i="37"/>
  <c r="G94" i="37"/>
  <c r="E74" i="37"/>
  <c r="F73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U21" i="3" s="1"/>
  <c r="AM128" i="38" s="1"/>
  <c r="AK100" i="28"/>
  <c r="AJ100" i="28"/>
  <c r="AH100" i="28"/>
  <c r="AH121" i="28" s="1"/>
  <c r="AG100" i="28"/>
  <c r="Q4" i="3" s="1"/>
  <c r="Q21" i="3" s="1"/>
  <c r="AG128" i="38" s="1"/>
  <c r="AE100" i="28"/>
  <c r="R4" i="3" s="1"/>
  <c r="R21" i="3" s="1"/>
  <c r="AE128" i="38" s="1"/>
  <c r="Z100" i="28"/>
  <c r="N4" i="3" s="1"/>
  <c r="N21" i="3" s="1"/>
  <c r="Z128" i="38" s="1"/>
  <c r="Y100" i="28"/>
  <c r="M4" i="3" s="1"/>
  <c r="M21" i="3" s="1"/>
  <c r="Y128" i="38" s="1"/>
  <c r="W100" i="28"/>
  <c r="K4" i="3" s="1"/>
  <c r="K21" i="3" s="1"/>
  <c r="V100" i="28"/>
  <c r="J4" i="3" s="1"/>
  <c r="J21" i="3" s="1"/>
  <c r="T100" i="28"/>
  <c r="I4" i="3" s="1"/>
  <c r="I21" i="3" s="1"/>
  <c r="T128" i="38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G73" i="37" l="1"/>
  <c r="G22" i="37"/>
  <c r="O4" i="3"/>
  <c r="AH4" i="3" s="1"/>
  <c r="L75" i="37"/>
  <c r="M75" i="37" s="1"/>
  <c r="M74" i="37"/>
  <c r="F74" i="37"/>
  <c r="E75" i="37"/>
  <c r="F75" i="37" s="1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H21" i="3" s="1"/>
  <c r="S128" i="38" s="1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Z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Z5" i="3" s="1"/>
  <c r="AC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G74" i="37" l="1"/>
  <c r="G24" i="37"/>
  <c r="G75" i="37"/>
  <c r="G25" i="37"/>
  <c r="Z21" i="3"/>
  <c r="AN128" i="38" s="1"/>
  <c r="AF5" i="3"/>
  <c r="AG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4" i="3" l="1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P21" i="3" s="1"/>
  <c r="AD128" i="38" s="1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G92" i="32" l="1"/>
  <c r="G81" i="32"/>
  <c r="G57" i="32"/>
  <c r="M93" i="32"/>
  <c r="L94" i="32"/>
  <c r="L100" i="32" s="1"/>
  <c r="M100" i="32" s="1"/>
  <c r="G100" i="32" s="1"/>
  <c r="M67" i="32"/>
  <c r="L68" i="32"/>
  <c r="AB4" i="3"/>
  <c r="AC4" i="3"/>
  <c r="AE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AD4" i="3" l="1"/>
  <c r="G93" i="32"/>
  <c r="G90" i="32"/>
  <c r="M68" i="32"/>
  <c r="L69" i="32"/>
  <c r="L95" i="32"/>
  <c r="L101" i="32" s="1"/>
  <c r="M101" i="32" s="1"/>
  <c r="M94" i="32"/>
  <c r="AG4" i="3"/>
  <c r="AF4" i="3"/>
  <c r="E24" i="16"/>
  <c r="F23" i="16"/>
  <c r="L25" i="16"/>
  <c r="M24" i="16"/>
  <c r="AZ121" i="28"/>
  <c r="G68" i="32" l="1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G65" i="32" l="1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G95" i="32" l="1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G97" i="32" l="1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G72" i="32" l="1"/>
  <c r="M73" i="32"/>
  <c r="G73" i="32" s="1"/>
  <c r="L74" i="32"/>
  <c r="L30" i="16"/>
  <c r="M29" i="16"/>
  <c r="E29" i="16"/>
  <c r="F28" i="16"/>
  <c r="G20" i="16" l="1"/>
  <c r="G13" i="16"/>
  <c r="M74" i="32"/>
  <c r="L75" i="32"/>
  <c r="M75" i="32" s="1"/>
  <c r="E30" i="16"/>
  <c r="F29" i="16"/>
  <c r="L31" i="16"/>
  <c r="M30" i="16"/>
  <c r="G18" i="16" s="1"/>
  <c r="G75" i="32" l="1"/>
  <c r="G60" i="32"/>
  <c r="G74" i="32"/>
  <c r="G59" i="32"/>
  <c r="L32" i="16"/>
  <c r="M31" i="16"/>
  <c r="E31" i="16"/>
  <c r="F30" i="16"/>
  <c r="G17" i="16" l="1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B20" i="3" l="1"/>
  <c r="AC20" i="3"/>
  <c r="AG20" i="3" l="1"/>
  <c r="AF20" i="3"/>
  <c r="AF15" i="3"/>
  <c r="AG15" i="3"/>
  <c r="AC26" i="3" l="1"/>
  <c r="AW121" i="29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N23" i="3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L21" i="3" l="1"/>
  <c r="O31" i="3"/>
  <c r="V32" i="3" s="1"/>
  <c r="O21" i="3"/>
  <c r="R32" i="3"/>
  <c r="Y32" i="3"/>
  <c r="Q32" i="3"/>
  <c r="AA32" i="3"/>
  <c r="W32" i="3"/>
  <c r="X32" i="3"/>
  <c r="Z32" i="3"/>
  <c r="S32" i="3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C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E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H13" i="3"/>
  <c r="AC105" i="29"/>
  <c r="AC126" i="29" s="1"/>
  <c r="AX55" i="29"/>
  <c r="AZ55" i="29"/>
  <c r="AL113" i="29"/>
  <c r="S14" i="3" s="1"/>
  <c r="S21" i="3" s="1"/>
  <c r="AL128" i="38" s="1"/>
  <c r="T32" i="3" l="1"/>
  <c r="U32" i="3"/>
  <c r="AC31" i="3"/>
  <c r="AC32" i="3" s="1"/>
  <c r="AB13" i="3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F21" i="3" s="1"/>
  <c r="AB14" i="3"/>
  <c r="AC14" i="3"/>
  <c r="AC21" i="3" s="1"/>
  <c r="AO128" i="38" s="1"/>
  <c r="S23" i="3"/>
  <c r="C105" i="32"/>
  <c r="D101" i="32" s="1"/>
  <c r="AX107" i="29"/>
  <c r="AX112" i="29" s="1"/>
  <c r="AV112" i="29"/>
  <c r="AZ107" i="29"/>
  <c r="AZ113" i="29" s="1"/>
  <c r="AG13" i="3"/>
  <c r="AF13" i="3"/>
  <c r="T23" i="3"/>
  <c r="V23" i="3"/>
  <c r="P23" i="3"/>
  <c r="AH21" i="3"/>
  <c r="Q23" i="3"/>
  <c r="W24" i="3"/>
  <c r="AE21" i="3"/>
  <c r="U23" i="3"/>
  <c r="R23" i="3"/>
  <c r="Y23" i="3"/>
  <c r="Z23" i="3"/>
  <c r="W23" i="3"/>
  <c r="X23" i="3"/>
  <c r="AO105" i="29"/>
  <c r="AV3" i="29"/>
  <c r="AW104" i="29"/>
  <c r="AX104" i="29"/>
  <c r="AO124" i="29"/>
  <c r="AV115" i="29" a="1"/>
  <c r="AV115" i="29" s="1"/>
  <c r="AB31" i="3" l="1"/>
  <c r="AB21" i="3"/>
  <c r="AD21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F14" i="3"/>
  <c r="AG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F21" i="3"/>
  <c r="AG21" i="3"/>
  <c r="AC23" i="3"/>
  <c r="AC24" i="3"/>
  <c r="AX115" i="29"/>
  <c r="AX123" i="29" s="1"/>
  <c r="AZ115" i="29"/>
  <c r="AZ124" i="29" s="1"/>
  <c r="AV123" i="29"/>
  <c r="E4" i="32" l="1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<sst xmlns="http://schemas.openxmlformats.org/spreadsheetml/2006/main" count="6709" uniqueCount="299">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</sst>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/>
    <xf numFmtId="43" fontId="9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8" fillId="0" borderId="0" applyFont="0" applyFill="0" applyBorder="0" applyAlignment="0" applyProtection="0"/>
    <xf numFmtId="0" fontId="31" fillId="0" borderId="0"/>
    <xf numFmtId="43" fontId="9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36">
    <xf numFmtId="0" fontId="0" fillId="0" borderId="0" xfId="0"/>
    <xf numFmtId="0" fontId="8" fillId="0" borderId="0" xfId="0" applyFont="1" applyAlignment="1">
      <alignment wrapText="1"/>
    </xf>
    <xf numFmtId="0" fontId="10" fillId="0" borderId="0" xfId="0" applyFont="1"/>
    <xf numFmtId="49" fontId="10" fillId="0" borderId="0" xfId="0" applyNumberFormat="1" applyFont="1"/>
    <xf numFmtId="0" fontId="10" fillId="0" borderId="0" xfId="0" applyFont="1" applyAlignment="1">
      <alignment horizontal="center"/>
    </xf>
    <xf numFmtId="164" fontId="10" fillId="0" borderId="0" xfId="0" applyNumberFormat="1" applyFont="1"/>
    <xf numFmtId="9" fontId="10" fillId="0" borderId="0" xfId="2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49" fontId="12" fillId="3" borderId="12" xfId="0" applyNumberFormat="1" applyFont="1" applyFill="1" applyBorder="1" applyAlignment="1">
      <alignment horizontal="center" vertical="center" wrapText="1"/>
    </xf>
    <xf numFmtId="49" fontId="12" fillId="3" borderId="13" xfId="0" applyNumberFormat="1" applyFont="1" applyFill="1" applyBorder="1" applyAlignment="1">
      <alignment horizontal="center" vertical="center" wrapText="1"/>
    </xf>
    <xf numFmtId="1" fontId="12" fillId="3" borderId="13" xfId="0" applyNumberFormat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165" fontId="10" fillId="0" borderId="0" xfId="1" applyNumberFormat="1" applyFont="1" applyBorder="1"/>
    <xf numFmtId="49" fontId="10" fillId="13" borderId="3" xfId="0" applyNumberFormat="1" applyFont="1" applyFill="1" applyBorder="1"/>
    <xf numFmtId="3" fontId="10" fillId="0" borderId="3" xfId="4" applyNumberFormat="1" applyFont="1" applyFill="1" applyBorder="1"/>
    <xf numFmtId="3" fontId="10" fillId="0" borderId="3" xfId="4" applyNumberFormat="1" applyFont="1" applyBorder="1"/>
    <xf numFmtId="167" fontId="10" fillId="0" borderId="4" xfId="4" applyNumberFormat="1" applyFont="1" applyBorder="1"/>
    <xf numFmtId="3" fontId="10" fillId="0" borderId="4" xfId="4" applyNumberFormat="1" applyFont="1" applyBorder="1"/>
    <xf numFmtId="3" fontId="10" fillId="0" borderId="4" xfId="4" applyNumberFormat="1" applyFont="1" applyFill="1" applyBorder="1"/>
    <xf numFmtId="3" fontId="10" fillId="13" borderId="3" xfId="4" applyNumberFormat="1" applyFont="1" applyFill="1" applyBorder="1"/>
    <xf numFmtId="49" fontId="10" fillId="13" borderId="2" xfId="0" applyNumberFormat="1" applyFont="1" applyFill="1" applyBorder="1"/>
    <xf numFmtId="49" fontId="10" fillId="13" borderId="2" xfId="3" applyNumberFormat="1" applyFont="1" applyFill="1" applyBorder="1" applyAlignment="1">
      <alignment horizontal="center"/>
    </xf>
    <xf numFmtId="49" fontId="10" fillId="13" borderId="3" xfId="3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49" fontId="10" fillId="13" borderId="18" xfId="0" applyNumberFormat="1" applyFont="1" applyFill="1" applyBorder="1"/>
    <xf numFmtId="166" fontId="10" fillId="0" borderId="3" xfId="4" applyNumberFormat="1" applyFont="1" applyFill="1" applyBorder="1"/>
    <xf numFmtId="3" fontId="12" fillId="9" borderId="3" xfId="4" applyNumberFormat="1" applyFont="1" applyFill="1" applyBorder="1"/>
    <xf numFmtId="49" fontId="10" fillId="13" borderId="13" xfId="0" applyNumberFormat="1" applyFont="1" applyFill="1" applyBorder="1"/>
    <xf numFmtId="49" fontId="10" fillId="13" borderId="13" xfId="3" applyNumberFormat="1" applyFont="1" applyFill="1" applyBorder="1" applyAlignment="1">
      <alignment horizontal="center"/>
    </xf>
    <xf numFmtId="166" fontId="14" fillId="0" borderId="13" xfId="4" applyNumberFormat="1" applyFont="1" applyFill="1" applyBorder="1"/>
    <xf numFmtId="3" fontId="10" fillId="13" borderId="13" xfId="4" applyNumberFormat="1" applyFont="1" applyFill="1" applyBorder="1"/>
    <xf numFmtId="3" fontId="12" fillId="9" borderId="13" xfId="4" applyNumberFormat="1" applyFont="1" applyFill="1" applyBorder="1"/>
    <xf numFmtId="166" fontId="14" fillId="0" borderId="1" xfId="4" applyNumberFormat="1" applyFont="1" applyFill="1" applyBorder="1"/>
    <xf numFmtId="14" fontId="10" fillId="13" borderId="22" xfId="3" applyNumberFormat="1" applyFont="1" applyFill="1" applyBorder="1" applyAlignment="1">
      <alignment horizontal="center"/>
    </xf>
    <xf numFmtId="14" fontId="10" fillId="13" borderId="16" xfId="3" applyNumberFormat="1" applyFont="1" applyFill="1" applyBorder="1" applyAlignment="1">
      <alignment horizontal="center"/>
    </xf>
    <xf numFmtId="49" fontId="15" fillId="0" borderId="24" xfId="0" applyNumberFormat="1" applyFont="1" applyBorder="1"/>
    <xf numFmtId="49" fontId="15" fillId="0" borderId="14" xfId="0" applyNumberFormat="1" applyFont="1" applyBorder="1"/>
    <xf numFmtId="0" fontId="15" fillId="0" borderId="14" xfId="0" applyFont="1" applyBorder="1" applyAlignment="1">
      <alignment horizontal="center"/>
    </xf>
    <xf numFmtId="164" fontId="15" fillId="0" borderId="14" xfId="0" applyNumberFormat="1" applyFont="1" applyBorder="1"/>
    <xf numFmtId="165" fontId="12" fillId="0" borderId="14" xfId="0" applyNumberFormat="1" applyFont="1" applyBorder="1"/>
    <xf numFmtId="168" fontId="12" fillId="0" borderId="14" xfId="0" applyNumberFormat="1" applyFont="1" applyBorder="1"/>
    <xf numFmtId="9" fontId="12" fillId="0" borderId="0" xfId="2" applyFont="1" applyBorder="1"/>
    <xf numFmtId="49" fontId="15" fillId="0" borderId="0" xfId="0" applyNumberFormat="1" applyFont="1"/>
    <xf numFmtId="164" fontId="15" fillId="0" borderId="0" xfId="0" applyNumberFormat="1" applyFont="1"/>
    <xf numFmtId="165" fontId="12" fillId="0" borderId="0" xfId="0" applyNumberFormat="1" applyFont="1"/>
    <xf numFmtId="0" fontId="16" fillId="0" borderId="0" xfId="3" applyFont="1" applyAlignment="1">
      <alignment vertical="center"/>
    </xf>
    <xf numFmtId="49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9" fontId="12" fillId="0" borderId="0" xfId="2" applyFont="1" applyBorder="1" applyAlignment="1">
      <alignment horizontal="center" vertical="center"/>
    </xf>
    <xf numFmtId="167" fontId="10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2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164" fontId="10" fillId="0" borderId="21" xfId="0" applyNumberFormat="1" applyFont="1" applyBorder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16" fillId="0" borderId="21" xfId="3" applyFont="1" applyBorder="1" applyAlignment="1">
      <alignment vertical="center"/>
    </xf>
    <xf numFmtId="9" fontId="12" fillId="0" borderId="21" xfId="2" applyFont="1" applyBorder="1" applyAlignment="1">
      <alignment horizontal="center" vertical="center"/>
    </xf>
    <xf numFmtId="167" fontId="10" fillId="0" borderId="21" xfId="2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wrapText="1"/>
    </xf>
    <xf numFmtId="0" fontId="24" fillId="0" borderId="25" xfId="5" applyFont="1" applyBorder="1" applyAlignment="1">
      <alignment horizontal="left" vertical="center"/>
    </xf>
    <xf numFmtId="169" fontId="24" fillId="0" borderId="25" xfId="5" applyNumberFormat="1" applyFont="1" applyBorder="1" applyAlignment="1">
      <alignment horizontal="left" vertical="center"/>
    </xf>
    <xf numFmtId="0" fontId="24" fillId="0" borderId="25" xfId="5" applyFont="1" applyBorder="1" applyAlignment="1">
      <alignment vertical="center"/>
    </xf>
    <xf numFmtId="0" fontId="24" fillId="3" borderId="25" xfId="5" applyFont="1" applyFill="1" applyBorder="1" applyAlignment="1">
      <alignment horizontal="center" vertical="center" wrapText="1"/>
    </xf>
    <xf numFmtId="169" fontId="24" fillId="3" borderId="25" xfId="5" applyNumberFormat="1" applyFont="1" applyFill="1" applyBorder="1" applyAlignment="1">
      <alignment horizontal="center" vertical="center" wrapText="1"/>
    </xf>
    <xf numFmtId="0" fontId="24" fillId="4" borderId="25" xfId="5" applyFont="1" applyFill="1" applyBorder="1" applyAlignment="1">
      <alignment horizontal="center" vertical="center" wrapText="1"/>
    </xf>
    <xf numFmtId="1" fontId="24" fillId="8" borderId="25" xfId="5" applyNumberFormat="1" applyFont="1" applyFill="1" applyBorder="1" applyAlignment="1">
      <alignment horizontal="center" vertical="center" wrapText="1"/>
    </xf>
    <xf numFmtId="1" fontId="24" fillId="3" borderId="25" xfId="5" applyNumberFormat="1" applyFont="1" applyFill="1" applyBorder="1" applyAlignment="1">
      <alignment horizontal="center" vertical="center" wrapText="1"/>
    </xf>
    <xf numFmtId="0" fontId="24" fillId="8" borderId="25" xfId="5" applyFont="1" applyFill="1" applyBorder="1" applyAlignment="1">
      <alignment horizontal="center" vertical="center" wrapText="1"/>
    </xf>
    <xf numFmtId="167" fontId="24" fillId="15" borderId="25" xfId="6" applyNumberFormat="1" applyFont="1" applyFill="1" applyBorder="1" applyAlignment="1">
      <alignment horizontal="center" vertical="center" wrapText="1"/>
    </xf>
    <xf numFmtId="167" fontId="24" fillId="3" borderId="25" xfId="6" applyNumberFormat="1" applyFont="1" applyFill="1" applyBorder="1" applyAlignment="1">
      <alignment horizontal="center" vertical="center" wrapText="1"/>
    </xf>
    <xf numFmtId="167" fontId="24" fillId="2" borderId="25" xfId="6" applyNumberFormat="1" applyFont="1" applyFill="1" applyBorder="1" applyAlignment="1">
      <alignment horizontal="center" vertical="center" wrapText="1"/>
    </xf>
    <xf numFmtId="167" fontId="24" fillId="8" borderId="25" xfId="6" applyNumberFormat="1" applyFont="1" applyFill="1" applyBorder="1" applyAlignment="1">
      <alignment horizontal="center" vertical="center" wrapText="1"/>
    </xf>
    <xf numFmtId="9" fontId="24" fillId="3" borderId="25" xfId="7" applyFont="1" applyFill="1" applyBorder="1" applyAlignment="1">
      <alignment horizontal="center" vertical="center" wrapText="1"/>
    </xf>
    <xf numFmtId="167" fontId="24" fillId="14" borderId="25" xfId="4" applyNumberFormat="1" applyFont="1" applyFill="1" applyBorder="1" applyAlignment="1">
      <alignment horizontal="center" vertical="center" wrapText="1"/>
    </xf>
    <xf numFmtId="0" fontId="27" fillId="14" borderId="25" xfId="5" applyFont="1" applyFill="1" applyBorder="1" applyAlignment="1">
      <alignment horizontal="center" vertical="center" wrapText="1"/>
    </xf>
    <xf numFmtId="0" fontId="24" fillId="0" borderId="25" xfId="5" applyFont="1" applyBorder="1" applyAlignment="1">
      <alignment horizontal="center" vertical="center" wrapText="1"/>
    </xf>
    <xf numFmtId="0" fontId="26" fillId="0" borderId="25" xfId="0" applyFont="1" applyBorder="1"/>
    <xf numFmtId="0" fontId="26" fillId="0" borderId="25" xfId="0" applyFont="1" applyBorder="1" applyAlignment="1">
      <alignment horizontal="left" vertical="top"/>
    </xf>
    <xf numFmtId="167" fontId="26" fillId="0" borderId="25" xfId="4" applyNumberFormat="1" applyFont="1" applyBorder="1" applyAlignment="1"/>
    <xf numFmtId="167" fontId="26" fillId="0" borderId="25" xfId="4" applyNumberFormat="1" applyFont="1" applyBorder="1"/>
    <xf numFmtId="167" fontId="26" fillId="0" borderId="25" xfId="4" applyNumberFormat="1" applyFont="1" applyFill="1" applyBorder="1"/>
    <xf numFmtId="167" fontId="26" fillId="0" borderId="25" xfId="8" applyNumberFormat="1" applyFont="1" applyBorder="1"/>
    <xf numFmtId="167" fontId="24" fillId="0" borderId="25" xfId="8" applyNumberFormat="1" applyFont="1" applyBorder="1"/>
    <xf numFmtId="167" fontId="26" fillId="14" borderId="25" xfId="8" applyNumberFormat="1" applyFont="1" applyFill="1" applyBorder="1"/>
    <xf numFmtId="171" fontId="26" fillId="0" borderId="25" xfId="9" applyNumberFormat="1" applyFont="1" applyBorder="1"/>
    <xf numFmtId="167" fontId="26" fillId="0" borderId="25" xfId="5" applyNumberFormat="1" applyFont="1" applyBorder="1"/>
    <xf numFmtId="0" fontId="7" fillId="14" borderId="25" xfId="5" applyFont="1" applyFill="1" applyBorder="1"/>
    <xf numFmtId="0" fontId="26" fillId="0" borderId="25" xfId="5" applyFont="1" applyBorder="1"/>
    <xf numFmtId="0" fontId="7" fillId="0" borderId="25" xfId="5" applyFont="1" applyBorder="1" applyAlignment="1">
      <alignment horizontal="left" indent="1"/>
    </xf>
    <xf numFmtId="0" fontId="7" fillId="0" borderId="25" xfId="0" applyFont="1" applyBorder="1" applyAlignment="1">
      <alignment horizontal="left" vertical="top"/>
    </xf>
    <xf numFmtId="0" fontId="7" fillId="0" borderId="25" xfId="0" applyFont="1" applyBorder="1"/>
    <xf numFmtId="167" fontId="7" fillId="0" borderId="25" xfId="4" applyNumberFormat="1" applyFont="1" applyBorder="1" applyAlignment="1"/>
    <xf numFmtId="167" fontId="7" fillId="0" borderId="25" xfId="4" applyNumberFormat="1" applyFont="1" applyBorder="1"/>
    <xf numFmtId="167" fontId="7" fillId="0" borderId="25" xfId="4" applyNumberFormat="1" applyFont="1" applyFill="1" applyBorder="1"/>
    <xf numFmtId="1" fontId="7" fillId="0" borderId="25" xfId="4" applyNumberFormat="1" applyFont="1" applyFill="1" applyBorder="1"/>
    <xf numFmtId="167" fontId="7" fillId="0" borderId="25" xfId="8" applyNumberFormat="1" applyFont="1" applyBorder="1"/>
    <xf numFmtId="167" fontId="27" fillId="0" borderId="25" xfId="8" applyNumberFormat="1" applyFont="1" applyBorder="1"/>
    <xf numFmtId="167" fontId="7" fillId="14" borderId="25" xfId="8" applyNumberFormat="1" applyFont="1" applyFill="1" applyBorder="1"/>
    <xf numFmtId="171" fontId="29" fillId="7" borderId="25" xfId="9" applyNumberFormat="1" applyFont="1" applyFill="1" applyBorder="1"/>
    <xf numFmtId="9" fontId="29" fillId="7" borderId="25" xfId="9" applyNumberFormat="1" applyFont="1" applyFill="1" applyBorder="1"/>
    <xf numFmtId="0" fontId="7" fillId="0" borderId="25" xfId="5" applyFont="1" applyBorder="1"/>
    <xf numFmtId="171" fontId="24" fillId="11" borderId="25" xfId="10" applyNumberFormat="1" applyFont="1" applyFill="1" applyBorder="1" applyAlignment="1">
      <alignment horizontal="left" vertical="center"/>
    </xf>
    <xf numFmtId="169" fontId="24" fillId="11" borderId="25" xfId="10" applyNumberFormat="1" applyFont="1" applyFill="1" applyBorder="1" applyAlignment="1">
      <alignment horizontal="center" vertical="center"/>
    </xf>
    <xf numFmtId="171" fontId="24" fillId="11" borderId="25" xfId="10" applyNumberFormat="1" applyFont="1" applyFill="1" applyBorder="1" applyAlignment="1">
      <alignment horizontal="center" vertical="center"/>
    </xf>
    <xf numFmtId="166" fontId="24" fillId="11" borderId="25" xfId="10" applyNumberFormat="1" applyFont="1" applyFill="1" applyBorder="1" applyAlignment="1">
      <alignment horizontal="center" vertical="center"/>
    </xf>
    <xf numFmtId="167" fontId="24" fillId="11" borderId="25" xfId="4" applyNumberFormat="1" applyFont="1" applyFill="1" applyBorder="1" applyAlignment="1">
      <alignment horizontal="center" vertical="center"/>
    </xf>
    <xf numFmtId="171" fontId="27" fillId="11" borderId="25" xfId="10" applyNumberFormat="1" applyFont="1" applyFill="1" applyBorder="1" applyAlignment="1">
      <alignment horizontal="center" vertical="center"/>
    </xf>
    <xf numFmtId="0" fontId="26" fillId="0" borderId="25" xfId="5" applyFont="1" applyBorder="1" applyAlignment="1">
      <alignment horizontal="center" vertical="center"/>
    </xf>
    <xf numFmtId="167" fontId="26" fillId="0" borderId="25" xfId="4" applyNumberFormat="1" applyFont="1" applyFill="1" applyBorder="1" applyAlignment="1"/>
    <xf numFmtId="1" fontId="26" fillId="0" borderId="25" xfId="4" applyNumberFormat="1" applyFont="1" applyFill="1" applyBorder="1"/>
    <xf numFmtId="167" fontId="26" fillId="0" borderId="25" xfId="8" applyNumberFormat="1" applyFont="1" applyFill="1" applyBorder="1"/>
    <xf numFmtId="167" fontId="24" fillId="0" borderId="25" xfId="8" applyNumberFormat="1" applyFont="1" applyFill="1" applyBorder="1"/>
    <xf numFmtId="171" fontId="26" fillId="14" borderId="25" xfId="9" applyNumberFormat="1" applyFont="1" applyFill="1" applyBorder="1"/>
    <xf numFmtId="167" fontId="26" fillId="14" borderId="25" xfId="5" applyNumberFormat="1" applyFont="1" applyFill="1" applyBorder="1"/>
    <xf numFmtId="167" fontId="26" fillId="0" borderId="25" xfId="4" applyNumberFormat="1" applyFont="1" applyBorder="1" applyAlignment="1">
      <alignment horizontal="left" indent="1"/>
    </xf>
    <xf numFmtId="0" fontId="26" fillId="0" borderId="25" xfId="4" applyNumberFormat="1" applyFont="1" applyBorder="1"/>
    <xf numFmtId="0" fontId="26" fillId="0" borderId="25" xfId="4" applyNumberFormat="1" applyFont="1" applyFill="1" applyBorder="1"/>
    <xf numFmtId="171" fontId="29" fillId="6" borderId="25" xfId="9" applyNumberFormat="1" applyFont="1" applyFill="1" applyBorder="1"/>
    <xf numFmtId="9" fontId="29" fillId="6" borderId="25" xfId="9" applyNumberFormat="1" applyFont="1" applyFill="1" applyBorder="1"/>
    <xf numFmtId="171" fontId="24" fillId="12" borderId="25" xfId="10" applyNumberFormat="1" applyFont="1" applyFill="1" applyBorder="1" applyAlignment="1">
      <alignment horizontal="left" vertical="center"/>
    </xf>
    <xf numFmtId="169" fontId="24" fillId="12" borderId="25" xfId="10" applyNumberFormat="1" applyFont="1" applyFill="1" applyBorder="1" applyAlignment="1">
      <alignment horizontal="center" vertical="center"/>
    </xf>
    <xf numFmtId="171" fontId="24" fillId="12" borderId="25" xfId="10" applyNumberFormat="1" applyFont="1" applyFill="1" applyBorder="1" applyAlignment="1">
      <alignment horizontal="center" vertical="center"/>
    </xf>
    <xf numFmtId="166" fontId="24" fillId="12" borderId="25" xfId="10" applyNumberFormat="1" applyFont="1" applyFill="1" applyBorder="1" applyAlignment="1">
      <alignment horizontal="center" vertical="center"/>
    </xf>
    <xf numFmtId="1" fontId="24" fillId="12" borderId="25" xfId="10" applyNumberFormat="1" applyFont="1" applyFill="1" applyBorder="1" applyAlignment="1">
      <alignment horizontal="center" vertical="center"/>
    </xf>
    <xf numFmtId="167" fontId="24" fillId="12" borderId="25" xfId="4" applyNumberFormat="1" applyFont="1" applyFill="1" applyBorder="1" applyAlignment="1">
      <alignment horizontal="center" vertical="center"/>
    </xf>
    <xf numFmtId="171" fontId="27" fillId="12" borderId="25" xfId="10" applyNumberFormat="1" applyFont="1" applyFill="1" applyBorder="1" applyAlignment="1">
      <alignment horizontal="center" vertical="center"/>
    </xf>
    <xf numFmtId="171" fontId="24" fillId="0" borderId="25" xfId="10" applyNumberFormat="1" applyFont="1" applyFill="1" applyBorder="1" applyAlignment="1">
      <alignment horizontal="center" vertical="center"/>
    </xf>
    <xf numFmtId="171" fontId="7" fillId="0" borderId="25" xfId="10" applyNumberFormat="1" applyFont="1" applyBorder="1" applyAlignment="1">
      <alignment horizontal="left" vertical="center" indent="1"/>
    </xf>
    <xf numFmtId="169" fontId="26" fillId="0" borderId="25" xfId="10" applyNumberFormat="1" applyFont="1" applyBorder="1" applyAlignment="1">
      <alignment horizontal="left" vertical="center" indent="1"/>
    </xf>
    <xf numFmtId="171" fontId="26" fillId="0" borderId="25" xfId="10" applyNumberFormat="1" applyFont="1" applyBorder="1" applyAlignment="1">
      <alignment horizontal="left" vertical="center" indent="1"/>
    </xf>
    <xf numFmtId="171" fontId="26" fillId="0" borderId="25" xfId="10" applyNumberFormat="1" applyFont="1" applyBorder="1" applyAlignment="1">
      <alignment horizontal="center" vertical="center"/>
    </xf>
    <xf numFmtId="171" fontId="26" fillId="0" borderId="25" xfId="10" applyNumberFormat="1" applyFont="1" applyFill="1" applyBorder="1" applyAlignment="1">
      <alignment horizontal="center" vertical="center"/>
    </xf>
    <xf numFmtId="171" fontId="7" fillId="0" borderId="25" xfId="10" applyNumberFormat="1" applyFont="1" applyBorder="1" applyAlignment="1">
      <alignment horizontal="center" vertical="center"/>
    </xf>
    <xf numFmtId="171" fontId="27" fillId="0" borderId="25" xfId="10" applyNumberFormat="1" applyFont="1" applyFill="1" applyBorder="1" applyAlignment="1">
      <alignment horizontal="center" vertical="center"/>
    </xf>
    <xf numFmtId="171" fontId="27" fillId="0" borderId="25" xfId="10" applyNumberFormat="1" applyFont="1" applyBorder="1" applyAlignment="1">
      <alignment horizontal="center" vertical="center"/>
    </xf>
    <xf numFmtId="170" fontId="27" fillId="0" borderId="25" xfId="10" applyFont="1" applyFill="1" applyBorder="1" applyAlignment="1">
      <alignment horizontal="center" vertical="center"/>
    </xf>
    <xf numFmtId="1" fontId="26" fillId="0" borderId="25" xfId="4" applyNumberFormat="1" applyFont="1" applyBorder="1" applyAlignment="1">
      <alignment horizontal="center" vertical="center"/>
    </xf>
    <xf numFmtId="167" fontId="7" fillId="0" borderId="25" xfId="4" applyNumberFormat="1" applyFont="1" applyFill="1" applyBorder="1" applyAlignment="1">
      <alignment horizontal="center" vertical="center"/>
    </xf>
    <xf numFmtId="171" fontId="26" fillId="14" borderId="25" xfId="10" applyNumberFormat="1" applyFont="1" applyFill="1" applyBorder="1" applyAlignment="1">
      <alignment horizontal="center" vertical="center"/>
    </xf>
    <xf numFmtId="171" fontId="7" fillId="14" borderId="25" xfId="10" applyNumberFormat="1" applyFont="1" applyFill="1" applyBorder="1" applyAlignment="1">
      <alignment horizontal="center" vertical="center"/>
    </xf>
    <xf numFmtId="171" fontId="24" fillId="10" borderId="25" xfId="10" applyNumberFormat="1" applyFont="1" applyFill="1" applyBorder="1" applyAlignment="1">
      <alignment horizontal="left" vertical="center"/>
    </xf>
    <xf numFmtId="169" fontId="24" fillId="10" borderId="25" xfId="10" applyNumberFormat="1" applyFont="1" applyFill="1" applyBorder="1" applyAlignment="1">
      <alignment horizontal="center" vertical="center"/>
    </xf>
    <xf numFmtId="171" fontId="24" fillId="10" borderId="25" xfId="10" applyNumberFormat="1" applyFont="1" applyFill="1" applyBorder="1" applyAlignment="1">
      <alignment horizontal="center" vertical="center"/>
    </xf>
    <xf numFmtId="1" fontId="30" fillId="16" borderId="25" xfId="10" applyNumberFormat="1" applyFont="1" applyFill="1" applyBorder="1" applyAlignment="1">
      <alignment horizontal="center"/>
    </xf>
    <xf numFmtId="171" fontId="27" fillId="10" borderId="25" xfId="10" applyNumberFormat="1" applyFont="1" applyFill="1" applyBorder="1" applyAlignment="1">
      <alignment horizontal="center" vertical="center"/>
    </xf>
    <xf numFmtId="171" fontId="24" fillId="0" borderId="25" xfId="10" applyNumberFormat="1" applyFont="1" applyBorder="1" applyAlignment="1">
      <alignment horizontal="center" vertical="center"/>
    </xf>
    <xf numFmtId="171" fontId="25" fillId="0" borderId="25" xfId="10" applyNumberFormat="1" applyFont="1" applyBorder="1" applyAlignment="1">
      <alignment horizontal="left" vertical="center" indent="1"/>
    </xf>
    <xf numFmtId="167" fontId="26" fillId="0" borderId="25" xfId="4" applyNumberFormat="1" applyFont="1" applyBorder="1" applyAlignment="1">
      <alignment horizontal="right" vertical="center"/>
    </xf>
    <xf numFmtId="0" fontId="26" fillId="0" borderId="25" xfId="5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167" fontId="26" fillId="0" borderId="25" xfId="6" applyNumberFormat="1" applyFont="1" applyBorder="1"/>
    <xf numFmtId="9" fontId="26" fillId="0" borderId="25" xfId="7" applyFont="1" applyBorder="1"/>
    <xf numFmtId="1" fontId="26" fillId="0" borderId="25" xfId="4" applyNumberFormat="1" applyFont="1" applyBorder="1"/>
    <xf numFmtId="169" fontId="26" fillId="0" borderId="25" xfId="5" applyNumberFormat="1" applyFont="1" applyBorder="1" applyAlignment="1">
      <alignment horizontal="left" indent="1"/>
    </xf>
    <xf numFmtId="0" fontId="33" fillId="0" borderId="32" xfId="0" applyFont="1" applyBorder="1" applyAlignment="1">
      <alignment horizontal="center" vertical="center" wrapText="1"/>
    </xf>
    <xf numFmtId="0" fontId="32" fillId="17" borderId="33" xfId="0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2" fillId="14" borderId="33" xfId="0" applyFont="1" applyFill="1" applyBorder="1" applyAlignment="1">
      <alignment horizontal="center" vertical="center" wrapText="1"/>
    </xf>
    <xf numFmtId="1" fontId="34" fillId="0" borderId="0" xfId="0" applyNumberFormat="1" applyFont="1" applyAlignment="1">
      <alignment horizontal="center" vertical="center" wrapText="1"/>
    </xf>
    <xf numFmtId="9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18" borderId="34" xfId="0" applyFont="1" applyFill="1" applyBorder="1" applyAlignment="1">
      <alignment horizontal="center" wrapText="1"/>
    </xf>
    <xf numFmtId="9" fontId="34" fillId="0" borderId="34" xfId="0" applyNumberFormat="1" applyFont="1" applyBorder="1" applyAlignment="1">
      <alignment horizontal="center" vertical="center" wrapText="1"/>
    </xf>
    <xf numFmtId="0" fontId="34" fillId="19" borderId="34" xfId="0" applyFont="1" applyFill="1" applyBorder="1" applyAlignment="1">
      <alignment horizontal="center" wrapText="1"/>
    </xf>
    <xf numFmtId="0" fontId="34" fillId="20" borderId="34" xfId="0" applyFont="1" applyFill="1" applyBorder="1" applyAlignment="1">
      <alignment horizont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32" fillId="16" borderId="33" xfId="0" applyFont="1" applyFill="1" applyBorder="1" applyAlignment="1">
      <alignment horizontal="center" vertical="center" wrapText="1"/>
    </xf>
    <xf numFmtId="0" fontId="34" fillId="0" borderId="34" xfId="0" applyFont="1" applyBorder="1" applyAlignment="1">
      <alignment vertical="top" wrapText="1"/>
    </xf>
    <xf numFmtId="9" fontId="33" fillId="0" borderId="0" xfId="0" applyNumberFormat="1" applyFont="1" applyAlignment="1">
      <alignment horizontal="center" vertical="center"/>
    </xf>
    <xf numFmtId="4" fontId="10" fillId="0" borderId="3" xfId="4" applyNumberFormat="1" applyFont="1" applyBorder="1"/>
    <xf numFmtId="4" fontId="10" fillId="0" borderId="4" xfId="4" applyNumberFormat="1" applyFont="1" applyBorder="1"/>
    <xf numFmtId="10" fontId="12" fillId="0" borderId="0" xfId="2" applyNumberFormat="1" applyFont="1" applyBorder="1" applyAlignment="1">
      <alignment horizontal="center" vertical="center"/>
    </xf>
    <xf numFmtId="10" fontId="12" fillId="0" borderId="21" xfId="2" applyNumberFormat="1" applyFont="1" applyBorder="1" applyAlignment="1">
      <alignment horizontal="center" vertical="center"/>
    </xf>
    <xf numFmtId="10" fontId="10" fillId="0" borderId="21" xfId="0" applyNumberFormat="1" applyFont="1" applyBorder="1" applyAlignment="1">
      <alignment horizontal="center" vertical="center"/>
    </xf>
    <xf numFmtId="49" fontId="10" fillId="13" borderId="24" xfId="0" applyNumberFormat="1" applyFont="1" applyFill="1" applyBorder="1"/>
    <xf numFmtId="166" fontId="10" fillId="0" borderId="14" xfId="4" applyNumberFormat="1" applyFont="1" applyFill="1" applyBorder="1"/>
    <xf numFmtId="3" fontId="10" fillId="0" borderId="14" xfId="4" applyNumberFormat="1" applyFont="1" applyFill="1" applyBorder="1"/>
    <xf numFmtId="3" fontId="10" fillId="0" borderId="14" xfId="4" applyNumberFormat="1" applyFont="1" applyBorder="1"/>
    <xf numFmtId="167" fontId="10" fillId="0" borderId="35" xfId="4" applyNumberFormat="1" applyFont="1" applyBorder="1"/>
    <xf numFmtId="4" fontId="10" fillId="0" borderId="14" xfId="4" applyNumberFormat="1" applyFont="1" applyBorder="1"/>
    <xf numFmtId="3" fontId="10" fillId="0" borderId="35" xfId="4" applyNumberFormat="1" applyFont="1" applyFill="1" applyBorder="1"/>
    <xf numFmtId="3" fontId="10" fillId="13" borderId="14" xfId="4" applyNumberFormat="1" applyFont="1" applyFill="1" applyBorder="1"/>
    <xf numFmtId="165" fontId="12" fillId="9" borderId="23" xfId="1" applyNumberFormat="1" applyFont="1" applyFill="1" applyBorder="1" applyAlignment="1">
      <alignment vertical="center"/>
    </xf>
    <xf numFmtId="166" fontId="14" fillId="0" borderId="3" xfId="4" applyNumberFormat="1" applyFont="1" applyFill="1" applyBorder="1"/>
    <xf numFmtId="14" fontId="10" fillId="13" borderId="36" xfId="3" applyNumberFormat="1" applyFont="1" applyFill="1" applyBorder="1" applyAlignment="1">
      <alignment horizontal="center"/>
    </xf>
    <xf numFmtId="49" fontId="10" fillId="13" borderId="37" xfId="0" applyNumberFormat="1" applyFont="1" applyFill="1" applyBorder="1"/>
    <xf numFmtId="49" fontId="10" fillId="13" borderId="5" xfId="0" applyNumberFormat="1" applyFont="1" applyFill="1" applyBorder="1"/>
    <xf numFmtId="49" fontId="10" fillId="13" borderId="3" xfId="3" applyNumberFormat="1" applyFont="1" applyFill="1" applyBorder="1" applyAlignment="1">
      <alignment horizontal="left"/>
    </xf>
    <xf numFmtId="49" fontId="12" fillId="0" borderId="0" xfId="0" applyNumberFormat="1" applyFont="1" applyAlignment="1">
      <alignment horizontal="right"/>
    </xf>
    <xf numFmtId="168" fontId="10" fillId="0" borderId="21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wrapText="1"/>
    </xf>
    <xf numFmtId="44" fontId="12" fillId="0" borderId="0" xfId="0" applyNumberFormat="1" applyFont="1" applyAlignment="1">
      <alignment wrapText="1"/>
    </xf>
    <xf numFmtId="9" fontId="10" fillId="0" borderId="0" xfId="2" applyFont="1" applyBorder="1" applyAlignment="1">
      <alignment horizontal="center" vertical="center"/>
    </xf>
    <xf numFmtId="10" fontId="10" fillId="0" borderId="0" xfId="2" applyNumberFormat="1" applyFont="1" applyBorder="1" applyAlignment="1">
      <alignment horizontal="center" vertical="center"/>
    </xf>
    <xf numFmtId="4" fontId="10" fillId="0" borderId="3" xfId="4" applyNumberFormat="1" applyFont="1" applyFill="1" applyBorder="1"/>
    <xf numFmtId="4" fontId="10" fillId="2" borderId="3" xfId="4" applyNumberFormat="1" applyFont="1" applyFill="1" applyBorder="1"/>
    <xf numFmtId="4" fontId="12" fillId="0" borderId="14" xfId="0" applyNumberFormat="1" applyFont="1" applyBorder="1"/>
    <xf numFmtId="43" fontId="24" fillId="11" borderId="25" xfId="10" applyNumberFormat="1" applyFont="1" applyFill="1" applyBorder="1" applyAlignment="1">
      <alignment horizontal="center" vertical="center"/>
    </xf>
    <xf numFmtId="43" fontId="24" fillId="12" borderId="25" xfId="10" applyNumberFormat="1" applyFont="1" applyFill="1" applyBorder="1" applyAlignment="1">
      <alignment horizontal="center" vertical="center"/>
    </xf>
    <xf numFmtId="43" fontId="26" fillId="0" borderId="25" xfId="10" applyNumberFormat="1" applyFont="1" applyBorder="1" applyAlignment="1">
      <alignment horizontal="center" vertical="center"/>
    </xf>
    <xf numFmtId="43" fontId="24" fillId="10" borderId="25" xfId="10" applyNumberFormat="1" applyFont="1" applyFill="1" applyBorder="1" applyAlignment="1">
      <alignment horizontal="center" vertical="center"/>
    </xf>
    <xf numFmtId="168" fontId="25" fillId="0" borderId="25" xfId="4" applyNumberFormat="1" applyFont="1" applyFill="1" applyBorder="1" applyAlignment="1">
      <alignment horizontal="center" vertical="center"/>
    </xf>
    <xf numFmtId="168" fontId="25" fillId="0" borderId="25" xfId="10" applyNumberFormat="1" applyFont="1" applyFill="1" applyBorder="1" applyAlignment="1">
      <alignment horizontal="center" vertical="center"/>
    </xf>
    <xf numFmtId="49" fontId="26" fillId="0" borderId="25" xfId="4" applyNumberFormat="1" applyFont="1" applyFill="1" applyBorder="1" applyAlignment="1">
      <alignment horizontal="center" vertical="center"/>
    </xf>
    <xf numFmtId="168" fontId="25" fillId="0" borderId="25" xfId="4" applyNumberFormat="1" applyFont="1" applyFill="1" applyBorder="1" applyAlignment="1">
      <alignment horizontal="center" vertical="center"/>
    </xf>
    <xf numFmtId="168" fontId="25" fillId="0" borderId="25" xfId="10" applyNumberFormat="1" applyFont="1" applyFill="1" applyBorder="1" applyAlignment="1">
      <alignment horizontal="center" vertical="center"/>
    </xf>
    <xf numFmtId="49" fontId="26" fillId="0" borderId="25" xfId="4" applyNumberFormat="1" applyFont="1" applyFill="1" applyBorder="1" applyAlignment="1">
      <alignment horizontal="center" vertical="center"/>
    </xf>
    <xf numFmtId="2" fontId="7" fillId="0" borderId="25" xfId="5" applyNumberFormat="1" applyFont="1" applyBorder="1" applyAlignment="1">
      <alignment vertical="center"/>
    </xf>
    <xf numFmtId="0" fontId="25" fillId="0" borderId="25" xfId="5" applyFont="1" applyBorder="1" applyAlignment="1">
      <alignment horizontal="center" vertical="center"/>
    </xf>
    <xf numFmtId="0" fontId="24" fillId="0" borderId="25" xfId="5" applyFont="1" applyBorder="1" applyAlignment="1">
      <alignment vertical="center" wrapText="1"/>
    </xf>
    <xf numFmtId="0" fontId="25" fillId="0" borderId="25" xfId="5" applyFont="1" applyBorder="1" applyAlignment="1">
      <alignment vertical="center" wrapText="1"/>
    </xf>
    <xf numFmtId="0" fontId="25" fillId="0" borderId="25" xfId="5" applyFont="1" applyBorder="1" applyAlignment="1">
      <alignment horizontal="center" vertical="center" wrapText="1"/>
    </xf>
    <xf numFmtId="0" fontId="27" fillId="0" borderId="25" xfId="5" applyFont="1" applyBorder="1" applyAlignment="1">
      <alignment vertical="center"/>
    </xf>
    <xf numFmtId="2" fontId="24" fillId="3" borderId="25" xfId="5" applyNumberFormat="1" applyFont="1" applyFill="1" applyBorder="1" applyAlignment="1">
      <alignment horizontal="center" vertical="center" wrapText="1"/>
    </xf>
    <xf numFmtId="0" fontId="24" fillId="22" borderId="25" xfId="5" applyFont="1" applyFill="1" applyBorder="1" applyAlignment="1">
      <alignment horizontal="center" vertical="center" wrapText="1"/>
    </xf>
    <xf numFmtId="0" fontId="24" fillId="16" borderId="25" xfId="5" applyFont="1" applyFill="1" applyBorder="1" applyAlignment="1">
      <alignment horizontal="center" vertical="center" wrapText="1"/>
    </xf>
    <xf numFmtId="9" fontId="24" fillId="16" borderId="25" xfId="7" applyFont="1" applyFill="1" applyBorder="1" applyAlignment="1">
      <alignment horizontal="center" vertical="center" wrapText="1"/>
    </xf>
    <xf numFmtId="2" fontId="26" fillId="0" borderId="25" xfId="4" applyNumberFormat="1" applyFont="1" applyBorder="1"/>
    <xf numFmtId="43" fontId="26" fillId="0" borderId="25" xfId="4" applyFont="1" applyBorder="1"/>
    <xf numFmtId="9" fontId="26" fillId="0" borderId="25" xfId="13" applyFont="1" applyBorder="1"/>
    <xf numFmtId="2" fontId="7" fillId="0" borderId="25" xfId="4" applyNumberFormat="1" applyFont="1" applyBorder="1"/>
    <xf numFmtId="43" fontId="7" fillId="0" borderId="25" xfId="4" applyFont="1" applyBorder="1"/>
    <xf numFmtId="9" fontId="7" fillId="0" borderId="25" xfId="13" applyFont="1" applyBorder="1"/>
    <xf numFmtId="2" fontId="24" fillId="11" borderId="25" xfId="10" applyNumberFormat="1" applyFont="1" applyFill="1" applyBorder="1" applyAlignment="1">
      <alignment horizontal="center" vertical="center"/>
    </xf>
    <xf numFmtId="9" fontId="24" fillId="11" borderId="25" xfId="13" applyFont="1" applyFill="1" applyBorder="1" applyAlignment="1">
      <alignment horizontal="center" vertical="center"/>
    </xf>
    <xf numFmtId="0" fontId="24" fillId="11" borderId="25" xfId="10" applyNumberFormat="1" applyFont="1" applyFill="1" applyBorder="1" applyAlignment="1">
      <alignment horizontal="center" vertical="center"/>
    </xf>
    <xf numFmtId="2" fontId="26" fillId="0" borderId="25" xfId="4" applyNumberFormat="1" applyFont="1" applyFill="1" applyBorder="1"/>
    <xf numFmtId="43" fontId="26" fillId="0" borderId="25" xfId="4" applyFont="1" applyFill="1" applyBorder="1"/>
    <xf numFmtId="9" fontId="26" fillId="0" borderId="25" xfId="13" applyFont="1" applyFill="1" applyBorder="1"/>
    <xf numFmtId="9" fontId="26" fillId="14" borderId="25" xfId="13" applyFont="1" applyFill="1" applyBorder="1"/>
    <xf numFmtId="171" fontId="29" fillId="21" borderId="25" xfId="9" applyNumberFormat="1" applyFont="1" applyFill="1" applyBorder="1"/>
    <xf numFmtId="9" fontId="29" fillId="21" borderId="25" xfId="9" applyNumberFormat="1" applyFont="1" applyFill="1" applyBorder="1"/>
    <xf numFmtId="171" fontId="24" fillId="23" borderId="25" xfId="10" applyNumberFormat="1" applyFont="1" applyFill="1" applyBorder="1" applyAlignment="1">
      <alignment horizontal="left" vertical="center"/>
    </xf>
    <xf numFmtId="169" fontId="24" fillId="23" borderId="25" xfId="10" applyNumberFormat="1" applyFont="1" applyFill="1" applyBorder="1" applyAlignment="1">
      <alignment horizontal="center" vertical="center"/>
    </xf>
    <xf numFmtId="171" fontId="24" fillId="23" borderId="25" xfId="10" applyNumberFormat="1" applyFont="1" applyFill="1" applyBorder="1" applyAlignment="1">
      <alignment horizontal="center" vertical="center"/>
    </xf>
    <xf numFmtId="2" fontId="24" fillId="23" borderId="25" xfId="10" applyNumberFormat="1" applyFont="1" applyFill="1" applyBorder="1" applyAlignment="1">
      <alignment horizontal="center" vertical="center"/>
    </xf>
    <xf numFmtId="43" fontId="24" fillId="23" borderId="25" xfId="10" applyNumberFormat="1" applyFont="1" applyFill="1" applyBorder="1" applyAlignment="1">
      <alignment horizontal="center" vertical="center"/>
    </xf>
    <xf numFmtId="9" fontId="24" fillId="23" borderId="25" xfId="13" applyFont="1" applyFill="1" applyBorder="1" applyAlignment="1">
      <alignment horizontal="center" vertical="center"/>
    </xf>
    <xf numFmtId="166" fontId="24" fillId="23" borderId="25" xfId="10" applyNumberFormat="1" applyFont="1" applyFill="1" applyBorder="1" applyAlignment="1">
      <alignment horizontal="center" vertical="center"/>
    </xf>
    <xf numFmtId="167" fontId="24" fillId="23" borderId="25" xfId="4" applyNumberFormat="1" applyFont="1" applyFill="1" applyBorder="1" applyAlignment="1">
      <alignment horizontal="center" vertical="center"/>
    </xf>
    <xf numFmtId="0" fontId="24" fillId="23" borderId="25" xfId="10" applyNumberFormat="1" applyFont="1" applyFill="1" applyBorder="1" applyAlignment="1">
      <alignment horizontal="center" vertical="center"/>
    </xf>
    <xf numFmtId="171" fontId="27" fillId="23" borderId="25" xfId="10" applyNumberFormat="1" applyFont="1" applyFill="1" applyBorder="1" applyAlignment="1">
      <alignment horizontal="center" vertical="center"/>
    </xf>
    <xf numFmtId="171" fontId="24" fillId="0" borderId="25" xfId="10" applyNumberFormat="1" applyFont="1" applyFill="1" applyBorder="1" applyAlignment="1">
      <alignment horizontal="left" vertical="center"/>
    </xf>
    <xf numFmtId="169" fontId="24" fillId="0" borderId="25" xfId="10" applyNumberFormat="1" applyFont="1" applyFill="1" applyBorder="1" applyAlignment="1">
      <alignment horizontal="center" vertical="center"/>
    </xf>
    <xf numFmtId="2" fontId="24" fillId="0" borderId="25" xfId="10" applyNumberFormat="1" applyFont="1" applyFill="1" applyBorder="1" applyAlignment="1">
      <alignment horizontal="center" vertical="center"/>
    </xf>
    <xf numFmtId="43" fontId="24" fillId="0" borderId="25" xfId="10" applyNumberFormat="1" applyFont="1" applyFill="1" applyBorder="1" applyAlignment="1">
      <alignment horizontal="center" vertical="center"/>
    </xf>
    <xf numFmtId="9" fontId="24" fillId="0" borderId="25" xfId="13" applyFont="1" applyFill="1" applyBorder="1" applyAlignment="1">
      <alignment horizontal="center" vertical="center"/>
    </xf>
    <xf numFmtId="166" fontId="24" fillId="0" borderId="25" xfId="10" applyNumberFormat="1" applyFont="1" applyFill="1" applyBorder="1" applyAlignment="1">
      <alignment horizontal="center" vertical="center"/>
    </xf>
    <xf numFmtId="166" fontId="25" fillId="0" borderId="27" xfId="10" applyNumberFormat="1" applyFont="1" applyFill="1" applyBorder="1" applyAlignment="1">
      <alignment horizontal="center" vertical="center"/>
    </xf>
    <xf numFmtId="2" fontId="24" fillId="12" borderId="25" xfId="10" applyNumberFormat="1" applyFont="1" applyFill="1" applyBorder="1" applyAlignment="1">
      <alignment horizontal="center" vertical="center"/>
    </xf>
    <xf numFmtId="9" fontId="24" fillId="12" borderId="25" xfId="13" applyFont="1" applyFill="1" applyBorder="1" applyAlignment="1">
      <alignment horizontal="center" vertical="center"/>
    </xf>
    <xf numFmtId="2" fontId="26" fillId="0" borderId="25" xfId="10" applyNumberFormat="1" applyFont="1" applyBorder="1" applyAlignment="1">
      <alignment horizontal="center" vertical="center"/>
    </xf>
    <xf numFmtId="2" fontId="24" fillId="10" borderId="25" xfId="10" applyNumberFormat="1" applyFont="1" applyFill="1" applyBorder="1" applyAlignment="1">
      <alignment horizontal="center" vertical="center"/>
    </xf>
    <xf numFmtId="9" fontId="24" fillId="10" borderId="25" xfId="13" applyFont="1" applyFill="1" applyBorder="1" applyAlignment="1">
      <alignment horizontal="center" vertical="center"/>
    </xf>
    <xf numFmtId="2" fontId="26" fillId="0" borderId="25" xfId="5" applyNumberFormat="1" applyFont="1" applyBorder="1"/>
    <xf numFmtId="0" fontId="26" fillId="0" borderId="25" xfId="5" applyFont="1" applyFill="1" applyBorder="1"/>
    <xf numFmtId="0" fontId="0" fillId="0" borderId="39" xfId="0" applyBorder="1"/>
    <xf numFmtId="167" fontId="26" fillId="2" borderId="25" xfId="4" applyNumberFormat="1" applyFont="1" applyFill="1" applyBorder="1"/>
    <xf numFmtId="4" fontId="10" fillId="0" borderId="35" xfId="4" applyNumberFormat="1" applyFont="1" applyBorder="1"/>
    <xf numFmtId="4" fontId="12" fillId="0" borderId="0" xfId="0" applyNumberFormat="1" applyFont="1"/>
    <xf numFmtId="4" fontId="12" fillId="0" borderId="0" xfId="2" applyNumberFormat="1" applyFont="1" applyBorder="1" applyAlignment="1">
      <alignment horizontal="center" vertical="center"/>
    </xf>
    <xf numFmtId="4" fontId="12" fillId="0" borderId="21" xfId="2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wrapText="1"/>
    </xf>
    <xf numFmtId="4" fontId="10" fillId="0" borderId="0" xfId="2" applyNumberFormat="1" applyFont="1" applyBorder="1" applyAlignment="1">
      <alignment horizontal="center" vertical="center"/>
    </xf>
    <xf numFmtId="49" fontId="10" fillId="13" borderId="14" xfId="0" applyNumberFormat="1" applyFont="1" applyFill="1" applyBorder="1"/>
    <xf numFmtId="49" fontId="10" fillId="13" borderId="14" xfId="3" applyNumberFormat="1" applyFont="1" applyFill="1" applyBorder="1" applyAlignment="1">
      <alignment horizontal="center"/>
    </xf>
    <xf numFmtId="3" fontId="12" fillId="9" borderId="14" xfId="4" applyNumberFormat="1" applyFont="1" applyFill="1" applyBorder="1"/>
    <xf numFmtId="1" fontId="35" fillId="3" borderId="25" xfId="5" applyNumberFormat="1" applyFont="1" applyFill="1" applyBorder="1" applyAlignment="1">
      <alignment horizontal="center" vertical="center" wrapText="1"/>
    </xf>
    <xf numFmtId="49" fontId="25" fillId="0" borderId="25" xfId="4" applyNumberFormat="1" applyFont="1" applyFill="1" applyBorder="1" applyAlignment="1">
      <alignment horizontal="left" vertical="center"/>
    </xf>
    <xf numFmtId="166" fontId="14" fillId="0" borderId="14" xfId="4" applyNumberFormat="1" applyFont="1" applyFill="1" applyBorder="1"/>
    <xf numFmtId="14" fontId="10" fillId="13" borderId="19" xfId="3" applyNumberFormat="1" applyFont="1" applyFill="1" applyBorder="1" applyAlignment="1">
      <alignment horizontal="center"/>
    </xf>
    <xf numFmtId="4" fontId="10" fillId="0" borderId="4" xfId="4" applyNumberFormat="1" applyFont="1" applyFill="1" applyBorder="1"/>
    <xf numFmtId="4" fontId="10" fillId="0" borderId="35" xfId="4" applyNumberFormat="1" applyFont="1" applyFill="1" applyBorder="1"/>
    <xf numFmtId="0" fontId="8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4" fontId="10" fillId="0" borderId="0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0" fontId="24" fillId="11" borderId="25" xfId="10" applyNumberFormat="1" applyFont="1" applyFill="1" applyBorder="1" applyAlignment="1">
      <alignment horizontal="center" vertical="center"/>
    </xf>
    <xf numFmtId="49" fontId="26" fillId="0" borderId="25" xfId="4" applyNumberFormat="1" applyFont="1" applyFill="1" applyBorder="1" applyAlignment="1">
      <alignment horizontal="center" vertical="center"/>
    </xf>
    <xf numFmtId="168" fontId="25" fillId="0" borderId="25" xfId="4" applyNumberFormat="1" applyFont="1" applyFill="1" applyBorder="1" applyAlignment="1">
      <alignment horizontal="center" vertical="center"/>
    </xf>
    <xf numFmtId="166" fontId="25" fillId="0" borderId="27" xfId="10" applyNumberFormat="1" applyFont="1" applyFill="1" applyBorder="1" applyAlignment="1">
      <alignment horizontal="center" vertical="center"/>
    </xf>
    <xf numFmtId="168" fontId="25" fillId="0" borderId="25" xfId="10" applyNumberFormat="1" applyFont="1" applyFill="1" applyBorder="1" applyAlignment="1">
      <alignment horizontal="center" vertical="center"/>
    </xf>
    <xf numFmtId="0" fontId="25" fillId="0" borderId="25" xfId="5" applyFont="1" applyBorder="1" applyAlignment="1">
      <alignment horizontal="center" vertical="center"/>
    </xf>
    <xf numFmtId="0" fontId="25" fillId="0" borderId="25" xfId="5" applyFont="1" applyBorder="1" applyAlignment="1">
      <alignment horizontal="center" vertical="center" wrapText="1"/>
    </xf>
    <xf numFmtId="2" fontId="24" fillId="0" borderId="25" xfId="5" applyNumberFormat="1" applyFont="1" applyBorder="1" applyAlignment="1">
      <alignment vertical="center" wrapText="1"/>
    </xf>
    <xf numFmtId="2" fontId="24" fillId="3" borderId="25" xfId="6" applyNumberFormat="1" applyFont="1" applyFill="1" applyBorder="1" applyAlignment="1">
      <alignment horizontal="center" vertical="center" wrapText="1"/>
    </xf>
    <xf numFmtId="2" fontId="27" fillId="0" borderId="25" xfId="10" applyNumberFormat="1" applyFont="1" applyBorder="1" applyAlignment="1">
      <alignment horizontal="center" vertical="center"/>
    </xf>
    <xf numFmtId="2" fontId="26" fillId="0" borderId="25" xfId="6" applyNumberFormat="1" applyFont="1" applyBorder="1"/>
    <xf numFmtId="0" fontId="4" fillId="0" borderId="1" xfId="0" applyFont="1" applyBorder="1" applyAlignment="1">
      <alignment horizontal="center" vertical="center" wrapText="1"/>
    </xf>
    <xf numFmtId="168" fontId="25" fillId="0" borderId="25" xfId="10" applyNumberFormat="1" applyFont="1" applyFill="1" applyBorder="1" applyAlignment="1">
      <alignment horizontal="center" vertical="center"/>
    </xf>
    <xf numFmtId="0" fontId="25" fillId="0" borderId="25" xfId="5" applyFont="1" applyBorder="1" applyAlignment="1">
      <alignment horizontal="center" vertical="center"/>
    </xf>
    <xf numFmtId="0" fontId="25" fillId="0" borderId="25" xfId="5" applyFont="1" applyBorder="1" applyAlignment="1">
      <alignment horizontal="center" vertical="center" wrapText="1"/>
    </xf>
    <xf numFmtId="49" fontId="26" fillId="0" borderId="25" xfId="4" applyNumberFormat="1" applyFont="1" applyFill="1" applyBorder="1" applyAlignment="1">
      <alignment horizontal="center" vertical="center"/>
    </xf>
    <xf numFmtId="168" fontId="25" fillId="0" borderId="25" xfId="4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10" fillId="13" borderId="0" xfId="0" applyNumberFormat="1" applyFont="1" applyFill="1" applyBorder="1"/>
    <xf numFmtId="0" fontId="4" fillId="0" borderId="1" xfId="0" applyFont="1" applyFill="1" applyBorder="1" applyAlignment="1">
      <alignment horizontal="center" vertical="center" wrapText="1"/>
    </xf>
    <xf numFmtId="1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6" fontId="10" fillId="0" borderId="13" xfId="4" applyNumberFormat="1" applyFont="1" applyFill="1" applyBorder="1"/>
    <xf numFmtId="3" fontId="10" fillId="0" borderId="13" xfId="4" applyNumberFormat="1" applyFont="1" applyFill="1" applyBorder="1"/>
    <xf numFmtId="3" fontId="10" fillId="0" borderId="13" xfId="4" applyNumberFormat="1" applyFont="1" applyBorder="1"/>
    <xf numFmtId="167" fontId="10" fillId="0" borderId="40" xfId="4" applyNumberFormat="1" applyFont="1" applyBorder="1"/>
    <xf numFmtId="4" fontId="10" fillId="0" borderId="13" xfId="4" applyNumberFormat="1" applyFont="1" applyBorder="1"/>
    <xf numFmtId="4" fontId="10" fillId="0" borderId="40" xfId="4" applyNumberFormat="1" applyFont="1" applyFill="1" applyBorder="1"/>
    <xf numFmtId="4" fontId="10" fillId="0" borderId="40" xfId="4" applyNumberFormat="1" applyFont="1" applyBorder="1"/>
    <xf numFmtId="3" fontId="10" fillId="0" borderId="40" xfId="4" applyNumberFormat="1" applyFont="1" applyFill="1" applyBorder="1"/>
    <xf numFmtId="4" fontId="10" fillId="2" borderId="13" xfId="4" applyNumberFormat="1" applyFont="1" applyFill="1" applyBorder="1"/>
    <xf numFmtId="167" fontId="26" fillId="21" borderId="25" xfId="8" applyNumberFormat="1" applyFont="1" applyFill="1" applyBorder="1"/>
    <xf numFmtId="0" fontId="24" fillId="21" borderId="25" xfId="5" applyFont="1" applyFill="1" applyBorder="1" applyAlignment="1">
      <alignment horizontal="center" vertical="center" wrapText="1"/>
    </xf>
    <xf numFmtId="4" fontId="10" fillId="21" borderId="3" xfId="4" applyNumberFormat="1" applyFont="1" applyFill="1" applyBorder="1"/>
    <xf numFmtId="4" fontId="10" fillId="21" borderId="14" xfId="4" applyNumberFormat="1" applyFont="1" applyFill="1" applyBorder="1"/>
    <xf numFmtId="43" fontId="10" fillId="0" borderId="4" xfId="4" applyNumberFormat="1" applyFont="1" applyBorder="1"/>
    <xf numFmtId="43" fontId="10" fillId="0" borderId="35" xfId="4" applyNumberFormat="1" applyFont="1" applyBorder="1"/>
    <xf numFmtId="43" fontId="10" fillId="0" borderId="40" xfId="4" applyNumberFormat="1" applyFont="1" applyBorder="1"/>
    <xf numFmtId="43" fontId="12" fillId="0" borderId="14" xfId="0" applyNumberFormat="1" applyFont="1" applyBorder="1"/>
    <xf numFmtId="0" fontId="12" fillId="0" borderId="0" xfId="0" applyFont="1" applyBorder="1" applyAlignment="1">
      <alignment horizontal="left" vertical="center"/>
    </xf>
    <xf numFmtId="49" fontId="10" fillId="0" borderId="0" xfId="0" applyNumberFormat="1" applyFont="1" applyAlignment="1">
      <alignment horizontal="right"/>
    </xf>
    <xf numFmtId="4" fontId="10" fillId="13" borderId="3" xfId="4" applyNumberFormat="1" applyFont="1" applyFill="1" applyBorder="1"/>
    <xf numFmtId="4" fontId="10" fillId="13" borderId="14" xfId="4" applyNumberFormat="1" applyFont="1" applyFill="1" applyBorder="1"/>
    <xf numFmtId="4" fontId="10" fillId="13" borderId="13" xfId="4" applyNumberFormat="1" applyFont="1" applyFill="1" applyBorder="1"/>
    <xf numFmtId="168" fontId="25" fillId="0" borderId="25" xfId="10" applyNumberFormat="1" applyFont="1" applyFill="1" applyBorder="1" applyAlignment="1">
      <alignment vertical="center"/>
    </xf>
    <xf numFmtId="2" fontId="24" fillId="16" borderId="25" xfId="10" applyNumberFormat="1" applyFont="1" applyFill="1" applyBorder="1" applyAlignment="1">
      <alignment horizontal="center" vertical="center"/>
    </xf>
    <xf numFmtId="4" fontId="26" fillId="0" borderId="25" xfId="5" applyNumberFormat="1" applyFont="1" applyBorder="1"/>
    <xf numFmtId="0" fontId="2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0" fontId="10" fillId="0" borderId="0" xfId="2" applyNumberFormat="1" applyFont="1" applyBorder="1"/>
    <xf numFmtId="10" fontId="10" fillId="0" borderId="0" xfId="2" applyNumberFormat="1" applyFont="1"/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center"/>
    </xf>
    <xf numFmtId="10" fontId="17" fillId="0" borderId="0" xfId="2" applyNumberFormat="1" applyFont="1" applyAlignment="1">
      <alignment wrapText="1"/>
    </xf>
    <xf numFmtId="10" fontId="18" fillId="0" borderId="0" xfId="2" applyNumberFormat="1" applyFont="1" applyAlignment="1">
      <alignment vertical="center"/>
    </xf>
    <xf numFmtId="10" fontId="12" fillId="0" borderId="0" xfId="2" applyNumberFormat="1" applyFont="1" applyAlignment="1">
      <alignment horizontal="left" vertical="center"/>
    </xf>
    <xf numFmtId="49" fontId="26" fillId="0" borderId="25" xfId="4" applyNumberFormat="1" applyFont="1" applyFill="1" applyBorder="1" applyAlignment="1">
      <alignment horizontal="center" vertical="center"/>
    </xf>
    <xf numFmtId="0" fontId="25" fillId="0" borderId="25" xfId="5" applyFont="1" applyBorder="1" applyAlignment="1">
      <alignment horizontal="center" vertical="center"/>
    </xf>
    <xf numFmtId="0" fontId="25" fillId="0" borderId="25" xfId="5" applyFont="1" applyBorder="1" applyAlignment="1">
      <alignment horizontal="center" vertical="center" wrapText="1"/>
    </xf>
    <xf numFmtId="168" fontId="25" fillId="0" borderId="25" xfId="4" applyNumberFormat="1" applyFont="1" applyFill="1" applyBorder="1" applyAlignment="1">
      <alignment horizontal="center" vertical="center"/>
    </xf>
    <xf numFmtId="166" fontId="25" fillId="0" borderId="27" xfId="10" applyNumberFormat="1" applyFont="1" applyFill="1" applyBorder="1" applyAlignment="1">
      <alignment horizontal="center" vertical="center"/>
    </xf>
    <xf numFmtId="168" fontId="25" fillId="0" borderId="25" xfId="1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10" fillId="13" borderId="22" xfId="3" applyNumberFormat="1" applyFont="1" applyFill="1" applyBorder="1" applyAlignment="1">
      <alignment horizontal="center"/>
    </xf>
    <xf numFmtId="49" fontId="10" fillId="13" borderId="1" xfId="0" applyNumberFormat="1" applyFont="1" applyFill="1" applyBorder="1"/>
    <xf numFmtId="49" fontId="10" fillId="13" borderId="1" xfId="3" applyNumberFormat="1" applyFont="1" applyFill="1" applyBorder="1" applyAlignment="1">
      <alignment horizontal="center"/>
    </xf>
    <xf numFmtId="166" fontId="10" fillId="0" borderId="1" xfId="4" applyNumberFormat="1" applyFont="1" applyFill="1" applyBorder="1"/>
    <xf numFmtId="3" fontId="10" fillId="0" borderId="1" xfId="4" applyNumberFormat="1" applyFont="1" applyFill="1" applyBorder="1"/>
    <xf numFmtId="3" fontId="10" fillId="0" borderId="1" xfId="4" applyNumberFormat="1" applyFont="1" applyBorder="1"/>
    <xf numFmtId="167" fontId="10" fillId="0" borderId="42" xfId="4" applyNumberFormat="1" applyFont="1" applyBorder="1"/>
    <xf numFmtId="43" fontId="10" fillId="0" borderId="42" xfId="4" applyNumberFormat="1" applyFont="1" applyBorder="1"/>
    <xf numFmtId="4" fontId="10" fillId="0" borderId="1" xfId="4" applyNumberFormat="1" applyFont="1" applyBorder="1"/>
    <xf numFmtId="4" fontId="10" fillId="0" borderId="42" xfId="4" applyNumberFormat="1" applyFont="1" applyFill="1" applyBorder="1"/>
    <xf numFmtId="4" fontId="10" fillId="0" borderId="42" xfId="4" applyNumberFormat="1" applyFont="1" applyBorder="1"/>
    <xf numFmtId="3" fontId="10" fillId="0" borderId="42" xfId="4" applyNumberFormat="1" applyFont="1" applyFill="1" applyBorder="1"/>
    <xf numFmtId="3" fontId="10" fillId="13" borderId="1" xfId="4" applyNumberFormat="1" applyFont="1" applyFill="1" applyBorder="1"/>
    <xf numFmtId="3" fontId="12" fillId="9" borderId="1" xfId="4" applyNumberFormat="1" applyFont="1" applyFill="1" applyBorder="1"/>
    <xf numFmtId="165" fontId="12" fillId="9" borderId="41" xfId="1" applyNumberFormat="1" applyFont="1" applyFill="1" applyBorder="1" applyAlignment="1">
      <alignment horizontal="center" vertical="center"/>
    </xf>
    <xf numFmtId="165" fontId="12" fillId="9" borderId="11" xfId="1" applyNumberFormat="1" applyFont="1" applyFill="1" applyBorder="1" applyAlignment="1">
      <alignment horizontal="center" vertical="center"/>
    </xf>
    <xf numFmtId="165" fontId="12" fillId="9" borderId="43" xfId="1" applyNumberFormat="1" applyFont="1" applyFill="1" applyBorder="1" applyAlignment="1">
      <alignment horizontal="center" vertical="center"/>
    </xf>
    <xf numFmtId="49" fontId="10" fillId="13" borderId="44" xfId="0" applyNumberFormat="1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164" fontId="13" fillId="3" borderId="6" xfId="0" applyNumberFormat="1" applyFont="1" applyFill="1" applyBorder="1" applyAlignment="1">
      <alignment horizontal="center" vertical="center" wrapText="1"/>
    </xf>
    <xf numFmtId="164" fontId="13" fillId="3" borderId="13" xfId="0" applyNumberFormat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165" fontId="12" fillId="9" borderId="17" xfId="1" applyNumberFormat="1" applyFont="1" applyFill="1" applyBorder="1" applyAlignment="1">
      <alignment horizontal="center" vertical="center"/>
    </xf>
    <xf numFmtId="165" fontId="12" fillId="9" borderId="20" xfId="1" applyNumberFormat="1" applyFont="1" applyFill="1" applyBorder="1" applyAlignment="1">
      <alignment horizontal="center" vertical="center"/>
    </xf>
    <xf numFmtId="165" fontId="12" fillId="9" borderId="23" xfId="1" applyNumberFormat="1" applyFont="1" applyFill="1" applyBorder="1" applyAlignment="1">
      <alignment horizontal="center" vertical="center"/>
    </xf>
    <xf numFmtId="9" fontId="12" fillId="0" borderId="0" xfId="2" applyFont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38" xfId="0" applyFont="1" applyFill="1" applyBorder="1" applyAlignment="1">
      <alignment horizontal="center" vertical="center" wrapText="1"/>
    </xf>
    <xf numFmtId="3" fontId="12" fillId="9" borderId="17" xfId="0" applyNumberFormat="1" applyFont="1" applyFill="1" applyBorder="1" applyAlignment="1">
      <alignment horizontal="center" vertical="center" wrapText="1"/>
    </xf>
    <xf numFmtId="0" fontId="12" fillId="9" borderId="23" xfId="0" applyFont="1" applyFill="1" applyBorder="1" applyAlignment="1">
      <alignment horizontal="center" vertical="center" wrapText="1"/>
    </xf>
    <xf numFmtId="0" fontId="32" fillId="11" borderId="29" xfId="0" applyFont="1" applyFill="1" applyBorder="1" applyAlignment="1">
      <alignment horizontal="center" vertical="center" wrapText="1"/>
    </xf>
    <xf numFmtId="0" fontId="32" fillId="11" borderId="30" xfId="0" applyFont="1" applyFill="1" applyBorder="1" applyAlignment="1">
      <alignment horizontal="center" vertical="center" wrapText="1"/>
    </xf>
    <xf numFmtId="0" fontId="32" fillId="11" borderId="31" xfId="0" applyFont="1" applyFill="1" applyBorder="1" applyAlignment="1">
      <alignment horizontal="center" vertical="center" wrapText="1"/>
    </xf>
    <xf numFmtId="0" fontId="32" fillId="23" borderId="29" xfId="0" applyFont="1" applyFill="1" applyBorder="1" applyAlignment="1">
      <alignment horizontal="center" vertical="center" wrapText="1"/>
    </xf>
    <xf numFmtId="0" fontId="32" fillId="23" borderId="30" xfId="0" applyFont="1" applyFill="1" applyBorder="1" applyAlignment="1">
      <alignment horizontal="center" vertical="center" wrapText="1"/>
    </xf>
    <xf numFmtId="0" fontId="32" fillId="23" borderId="31" xfId="0" applyFont="1" applyFill="1" applyBorder="1" applyAlignment="1">
      <alignment horizontal="center" vertical="center" wrapText="1"/>
    </xf>
    <xf numFmtId="49" fontId="26" fillId="0" borderId="25" xfId="4" applyNumberFormat="1" applyFont="1" applyFill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8" xfId="5" applyFont="1" applyBorder="1" applyAlignment="1">
      <alignment horizontal="center" vertical="center"/>
    </xf>
    <xf numFmtId="0" fontId="6" fillId="0" borderId="27" xfId="5" applyFont="1" applyBorder="1" applyAlignment="1">
      <alignment horizontal="center" vertical="center"/>
    </xf>
    <xf numFmtId="0" fontId="25" fillId="0" borderId="25" xfId="5" applyFont="1" applyBorder="1" applyAlignment="1">
      <alignment horizontal="center" vertical="center"/>
    </xf>
    <xf numFmtId="0" fontId="25" fillId="0" borderId="26" xfId="5" applyFont="1" applyBorder="1" applyAlignment="1">
      <alignment horizontal="center" vertical="center"/>
    </xf>
    <xf numFmtId="0" fontId="25" fillId="0" borderId="27" xfId="5" applyFont="1" applyBorder="1" applyAlignment="1">
      <alignment horizontal="center" vertical="center"/>
    </xf>
    <xf numFmtId="0" fontId="25" fillId="0" borderId="25" xfId="5" applyFont="1" applyBorder="1" applyAlignment="1">
      <alignment horizontal="center" vertical="center" wrapText="1"/>
    </xf>
    <xf numFmtId="0" fontId="25" fillId="0" borderId="26" xfId="5" applyFont="1" applyBorder="1" applyAlignment="1">
      <alignment horizontal="center" vertical="center" wrapText="1"/>
    </xf>
    <xf numFmtId="0" fontId="24" fillId="0" borderId="27" xfId="5" applyFont="1" applyBorder="1" applyAlignment="1">
      <alignment horizontal="center" vertical="center" wrapText="1"/>
    </xf>
    <xf numFmtId="168" fontId="25" fillId="0" borderId="25" xfId="4" applyNumberFormat="1" applyFont="1" applyFill="1" applyBorder="1" applyAlignment="1">
      <alignment horizontal="center" vertical="center"/>
    </xf>
    <xf numFmtId="166" fontId="25" fillId="0" borderId="26" xfId="10" applyNumberFormat="1" applyFont="1" applyFill="1" applyBorder="1" applyAlignment="1">
      <alignment horizontal="center" vertical="center"/>
    </xf>
    <xf numFmtId="166" fontId="25" fillId="0" borderId="27" xfId="10" applyNumberFormat="1" applyFont="1" applyFill="1" applyBorder="1" applyAlignment="1">
      <alignment horizontal="center" vertical="center"/>
    </xf>
    <xf numFmtId="168" fontId="25" fillId="0" borderId="25" xfId="1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0" fillId="0" borderId="1" xfId="4" applyNumberFormat="1" applyFont="1" applyFill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J22" sqref="J22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1.0898437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381" t="s">
        <v>0</v>
      </c>
      <c r="C2" s="381"/>
      <c r="D2" s="381"/>
      <c r="E2" s="381" t="s">
        <v>1</v>
      </c>
      <c r="F2" s="381"/>
      <c r="G2" s="381"/>
      <c r="H2" s="381" t="s">
        <v>251</v>
      </c>
      <c r="I2" s="381"/>
      <c r="J2" s="381"/>
      <c r="K2" s="381" t="s">
        <v>2</v>
      </c>
      <c r="O2" s="1"/>
    </row>
    <row r="3" spans="2:15" ht="15.5" customHeight="1">
      <c r="B3" s="294" t="s">
        <v>3</v>
      </c>
      <c r="C3" s="294" t="s">
        <v>4</v>
      </c>
      <c r="D3" s="294" t="s">
        <v>5</v>
      </c>
      <c r="E3" s="294" t="s">
        <v>3</v>
      </c>
      <c r="F3" s="294" t="s">
        <v>4</v>
      </c>
      <c r="G3" s="294" t="s">
        <v>5</v>
      </c>
      <c r="H3" s="294" t="s">
        <v>3</v>
      </c>
      <c r="I3" s="294" t="s">
        <v>4</v>
      </c>
      <c r="J3" s="294" t="s">
        <v>5</v>
      </c>
      <c r="K3" s="381"/>
    </row>
    <row r="4" spans="2:15" ht="15.5" customHeight="1">
      <c r="B4" s="290">
        <v>277433850</v>
      </c>
      <c r="C4" s="290">
        <v>1376</v>
      </c>
      <c r="D4" s="290" t="s">
        <v>252</v>
      </c>
      <c r="E4" s="290">
        <v>277433847</v>
      </c>
      <c r="F4" s="290">
        <v>25829</v>
      </c>
      <c r="G4" s="290" t="s">
        <v>252</v>
      </c>
      <c r="H4" s="290">
        <v>0</v>
      </c>
      <c r="I4" s="290">
        <v>109</v>
      </c>
      <c r="J4" s="290" t="s">
        <v>241</v>
      </c>
      <c r="K4" s="382">
        <v>1</v>
      </c>
    </row>
    <row r="5" spans="2:15" ht="15.5" customHeight="1">
      <c r="B5" s="290">
        <v>277539131</v>
      </c>
      <c r="C5" s="290">
        <v>1150</v>
      </c>
      <c r="D5" s="292">
        <v>36951</v>
      </c>
      <c r="E5" s="290">
        <v>277609313</v>
      </c>
      <c r="F5" s="290">
        <v>21489</v>
      </c>
      <c r="G5" s="292">
        <v>36982</v>
      </c>
      <c r="H5" s="290">
        <v>0</v>
      </c>
      <c r="I5" s="290">
        <v>363</v>
      </c>
      <c r="J5" s="292">
        <v>36982</v>
      </c>
      <c r="K5" s="382"/>
    </row>
    <row r="6" spans="2:15" ht="15.5" customHeight="1">
      <c r="B6" s="290">
        <v>279208603</v>
      </c>
      <c r="C6" s="290">
        <v>3455</v>
      </c>
      <c r="D6" s="292">
        <v>37168</v>
      </c>
      <c r="E6" s="290">
        <v>279208599</v>
      </c>
      <c r="F6" s="290">
        <v>51313</v>
      </c>
      <c r="G6" s="292">
        <v>37199</v>
      </c>
      <c r="H6" s="290">
        <v>0</v>
      </c>
      <c r="I6" s="290">
        <v>569</v>
      </c>
      <c r="J6" s="292">
        <v>37200</v>
      </c>
      <c r="K6" s="290">
        <v>2</v>
      </c>
    </row>
    <row r="7" spans="2:15" ht="15.5" customHeight="1">
      <c r="B7" s="290">
        <v>280269091</v>
      </c>
      <c r="C7" s="290">
        <v>10268</v>
      </c>
      <c r="D7" s="290" t="s">
        <v>98</v>
      </c>
      <c r="E7" s="290">
        <v>280221209</v>
      </c>
      <c r="F7" s="290">
        <v>99763</v>
      </c>
      <c r="G7" s="290" t="s">
        <v>98</v>
      </c>
      <c r="H7" s="290">
        <v>0</v>
      </c>
      <c r="I7" s="290">
        <v>557</v>
      </c>
      <c r="J7" s="290" t="s">
        <v>96</v>
      </c>
      <c r="K7" s="290">
        <v>3</v>
      </c>
    </row>
    <row r="8" spans="2:15" ht="15.5" customHeight="1">
      <c r="B8" s="290">
        <v>281267335</v>
      </c>
      <c r="C8" s="290">
        <v>70408</v>
      </c>
      <c r="D8" s="290" t="s">
        <v>97</v>
      </c>
      <c r="E8" s="290">
        <v>281348313</v>
      </c>
      <c r="F8" s="290">
        <v>67741</v>
      </c>
      <c r="G8" s="290" t="s">
        <v>99</v>
      </c>
      <c r="H8" s="290">
        <v>0</v>
      </c>
      <c r="I8" s="290">
        <v>195</v>
      </c>
      <c r="J8" s="290" t="s">
        <v>97</v>
      </c>
      <c r="K8" s="290">
        <v>4</v>
      </c>
    </row>
    <row r="9" spans="2:15" ht="15.5" customHeight="1">
      <c r="B9" s="290">
        <v>282258474</v>
      </c>
      <c r="C9" s="290">
        <v>25521</v>
      </c>
      <c r="D9" s="290" t="s">
        <v>102</v>
      </c>
      <c r="E9" s="290">
        <v>282345086</v>
      </c>
      <c r="F9" s="290">
        <v>133680</v>
      </c>
      <c r="G9" s="290" t="s">
        <v>102</v>
      </c>
      <c r="H9" s="290">
        <v>0</v>
      </c>
      <c r="I9" s="290">
        <v>80</v>
      </c>
      <c r="J9" s="290" t="s">
        <v>253</v>
      </c>
      <c r="K9" s="379">
        <v>5</v>
      </c>
    </row>
    <row r="10" spans="2:15" ht="15.5" customHeight="1">
      <c r="B10" s="290">
        <v>282365257</v>
      </c>
      <c r="C10" s="316">
        <v>1268</v>
      </c>
      <c r="D10" s="317">
        <v>46054</v>
      </c>
      <c r="E10" s="316">
        <v>282392960</v>
      </c>
      <c r="F10" s="316">
        <v>4672</v>
      </c>
      <c r="G10" s="317">
        <v>46054</v>
      </c>
      <c r="H10" s="316"/>
      <c r="I10" s="318"/>
      <c r="J10" s="318"/>
      <c r="K10" s="380"/>
    </row>
    <row r="11" spans="2:15" ht="15.5" customHeight="1">
      <c r="B11" s="290">
        <v>283332206</v>
      </c>
      <c r="C11" s="316">
        <v>111419</v>
      </c>
      <c r="D11" s="319">
        <v>37469</v>
      </c>
      <c r="E11" s="316">
        <v>283415801</v>
      </c>
      <c r="F11" s="316">
        <v>126688</v>
      </c>
      <c r="G11" s="319">
        <v>37469</v>
      </c>
      <c r="H11" s="316">
        <v>0</v>
      </c>
      <c r="I11" s="316">
        <v>3554</v>
      </c>
      <c r="J11" s="319">
        <v>37440</v>
      </c>
      <c r="K11" s="308">
        <v>6</v>
      </c>
    </row>
    <row r="12" spans="2:15" ht="15.5" customHeight="1">
      <c r="B12" s="290">
        <v>284423647</v>
      </c>
      <c r="C12" s="290">
        <v>145581</v>
      </c>
      <c r="D12" s="434" t="s">
        <v>113</v>
      </c>
      <c r="E12" s="290">
        <v>284416459</v>
      </c>
      <c r="F12" s="290">
        <v>138670</v>
      </c>
      <c r="G12" s="290" t="s">
        <v>113</v>
      </c>
      <c r="H12" s="290">
        <v>0</v>
      </c>
      <c r="I12" s="290">
        <v>44</v>
      </c>
      <c r="J12" s="293">
        <v>46063</v>
      </c>
      <c r="K12" s="290">
        <v>7</v>
      </c>
    </row>
    <row r="13" spans="2:15" ht="15.5" customHeight="1">
      <c r="B13" s="291">
        <v>285348588</v>
      </c>
      <c r="C13" s="291">
        <v>50989</v>
      </c>
      <c r="D13" s="296" t="s">
        <v>262</v>
      </c>
      <c r="E13" s="291">
        <v>285348587</v>
      </c>
      <c r="F13" s="291">
        <v>265182</v>
      </c>
      <c r="G13" s="296" t="s">
        <v>262</v>
      </c>
      <c r="H13" s="291"/>
      <c r="I13" s="291"/>
      <c r="J13" s="293"/>
      <c r="K13" s="291">
        <v>8</v>
      </c>
    </row>
    <row r="14" spans="2:15" ht="15.5" customHeight="1">
      <c r="B14" s="308">
        <v>286343097</v>
      </c>
      <c r="C14" s="308">
        <v>232417</v>
      </c>
      <c r="D14" s="345" t="s">
        <v>280</v>
      </c>
      <c r="E14" s="308">
        <v>286343091</v>
      </c>
      <c r="F14" s="308">
        <v>72806</v>
      </c>
      <c r="G14" s="345" t="s">
        <v>280</v>
      </c>
      <c r="H14" s="308">
        <v>0</v>
      </c>
      <c r="I14" s="308">
        <v>26</v>
      </c>
      <c r="J14" s="293">
        <v>46081</v>
      </c>
      <c r="K14" s="379">
        <v>9</v>
      </c>
    </row>
    <row r="15" spans="2:15" ht="15.5" customHeight="1">
      <c r="B15" s="314">
        <v>286459024</v>
      </c>
      <c r="C15" s="314">
        <v>1243</v>
      </c>
      <c r="D15" s="317">
        <v>46082</v>
      </c>
      <c r="E15" s="314">
        <v>286489905</v>
      </c>
      <c r="F15" s="314">
        <v>5815</v>
      </c>
      <c r="G15" s="346">
        <v>46082</v>
      </c>
      <c r="H15" s="314"/>
      <c r="I15" s="314"/>
      <c r="J15" s="293"/>
      <c r="K15" s="380"/>
    </row>
    <row r="16" spans="2:15" ht="15.5" customHeight="1">
      <c r="B16" s="360">
        <v>287708507</v>
      </c>
      <c r="C16" s="360">
        <v>74484</v>
      </c>
      <c r="D16" s="433" t="s">
        <v>298</v>
      </c>
      <c r="E16" s="360">
        <v>287655729</v>
      </c>
      <c r="F16" s="360">
        <v>252853</v>
      </c>
      <c r="G16" s="433" t="s">
        <v>298</v>
      </c>
      <c r="H16" s="360"/>
      <c r="I16" s="360"/>
      <c r="J16" s="293"/>
      <c r="K16" s="360">
        <v>10</v>
      </c>
    </row>
    <row r="17" spans="2:9" ht="15.5" customHeight="1">
      <c r="B17" s="289"/>
      <c r="C17" s="289"/>
      <c r="D17" s="289"/>
      <c r="E17" s="289"/>
      <c r="F17" s="289"/>
      <c r="G17" s="289"/>
      <c r="H17" s="289"/>
      <c r="I17" s="289"/>
    </row>
    <row r="18" spans="2:9" ht="15.5" customHeight="1">
      <c r="B18" s="289"/>
      <c r="C18" s="289"/>
      <c r="D18" s="289"/>
      <c r="E18" s="289"/>
      <c r="F18" s="289"/>
      <c r="G18" s="289"/>
      <c r="H18" s="289"/>
      <c r="I18" s="289"/>
    </row>
    <row r="19" spans="2:9" ht="14.5" customHeight="1">
      <c r="B19" s="289"/>
      <c r="C19" s="289"/>
      <c r="D19" s="289"/>
      <c r="E19" s="289"/>
      <c r="F19" s="289"/>
      <c r="G19" s="289"/>
      <c r="H19" s="289"/>
      <c r="I19" s="289"/>
    </row>
    <row r="20" spans="2:9" ht="14.5" customHeight="1">
      <c r="B20" s="289"/>
      <c r="C20" s="289"/>
      <c r="D20" s="289"/>
      <c r="E20" s="289"/>
      <c r="F20" s="289"/>
      <c r="G20" s="289"/>
      <c r="H20" s="289"/>
      <c r="I20" s="289"/>
    </row>
    <row r="39" spans="8:8">
      <c r="H39" t="s">
        <v>101</v>
      </c>
    </row>
  </sheetData>
  <mergeCells count="7">
    <mergeCell ref="K9:K10"/>
    <mergeCell ref="K14:K15"/>
    <mergeCell ref="K2:K3"/>
    <mergeCell ref="K4:K5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34"/>
  <sheetViews>
    <sheetView zoomScale="50" zoomScaleNormal="5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11" sqref="J11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7.7265625" style="2" bestFit="1" customWidth="1"/>
    <col min="11" max="11" width="16.26953125" style="2" customWidth="1"/>
    <col min="12" max="12" width="17.7265625" style="2" bestFit="1" customWidth="1"/>
    <col min="13" max="13" width="18.36328125" style="2" customWidth="1"/>
    <col min="14" max="14" width="16.54296875" style="2" customWidth="1"/>
    <col min="15" max="15" width="17.81640625" style="2" customWidth="1"/>
    <col min="16" max="17" width="16.4531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6.26953125" style="2" customWidth="1"/>
    <col min="25" max="25" width="15.7265625" style="2" customWidth="1"/>
    <col min="26" max="26" width="16.1796875" style="2" customWidth="1"/>
    <col min="27" max="27" width="15" style="2" customWidth="1"/>
    <col min="28" max="28" width="17.54296875" style="2" customWidth="1"/>
    <col min="29" max="29" width="19.81640625" style="2" customWidth="1"/>
    <col min="30" max="30" width="16.90625" style="2" customWidth="1"/>
    <col min="31" max="31" width="18.26953125" style="2" customWidth="1"/>
    <col min="32" max="34" width="18.26953125" style="6" customWidth="1"/>
    <col min="35" max="16384" width="12.08984375" style="2"/>
  </cols>
  <sheetData>
    <row r="1" spans="1:34" ht="14" thickBot="1"/>
    <row r="2" spans="1:34" s="7" customFormat="1" ht="26" customHeight="1">
      <c r="B2" s="385" t="s">
        <v>11</v>
      </c>
      <c r="C2" s="386"/>
      <c r="D2" s="386"/>
      <c r="E2" s="387" t="s">
        <v>12</v>
      </c>
      <c r="F2" s="389" t="s">
        <v>13</v>
      </c>
      <c r="G2" s="391" t="s">
        <v>14</v>
      </c>
      <c r="H2" s="392"/>
      <c r="I2" s="393"/>
      <c r="J2" s="394" t="s">
        <v>15</v>
      </c>
      <c r="K2" s="394"/>
      <c r="L2" s="394"/>
      <c r="M2" s="395" t="s">
        <v>16</v>
      </c>
      <c r="N2" s="395"/>
      <c r="O2" s="395"/>
      <c r="P2" s="396" t="s">
        <v>17</v>
      </c>
      <c r="Q2" s="383" t="s">
        <v>18</v>
      </c>
      <c r="R2" s="383" t="s">
        <v>19</v>
      </c>
      <c r="S2" s="383" t="s">
        <v>20</v>
      </c>
      <c r="T2" s="383" t="s">
        <v>21</v>
      </c>
      <c r="U2" s="383" t="s">
        <v>22</v>
      </c>
      <c r="V2" s="383" t="s">
        <v>23</v>
      </c>
      <c r="W2" s="383" t="s">
        <v>24</v>
      </c>
      <c r="X2" s="396" t="s">
        <v>25</v>
      </c>
      <c r="Y2" s="402" t="s">
        <v>26</v>
      </c>
      <c r="Z2" s="383" t="s">
        <v>27</v>
      </c>
      <c r="AA2" s="383" t="s">
        <v>28</v>
      </c>
      <c r="AB2" s="409" t="s">
        <v>111</v>
      </c>
      <c r="AC2" s="404" t="s">
        <v>112</v>
      </c>
      <c r="AD2" s="406" t="s">
        <v>30</v>
      </c>
      <c r="AE2" s="408" t="s">
        <v>31</v>
      </c>
      <c r="AF2" s="401" t="s">
        <v>32</v>
      </c>
      <c r="AG2" s="401" t="s">
        <v>33</v>
      </c>
      <c r="AH2" s="401" t="s">
        <v>34</v>
      </c>
    </row>
    <row r="3" spans="1:34" s="7" customFormat="1" ht="24" customHeight="1" thickBot="1">
      <c r="B3" s="9" t="s">
        <v>35</v>
      </c>
      <c r="C3" s="10" t="s">
        <v>5</v>
      </c>
      <c r="D3" s="11" t="s">
        <v>36</v>
      </c>
      <c r="E3" s="388"/>
      <c r="F3" s="390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397"/>
      <c r="Q3" s="384"/>
      <c r="R3" s="384"/>
      <c r="S3" s="384"/>
      <c r="T3" s="384"/>
      <c r="U3" s="384"/>
      <c r="V3" s="384"/>
      <c r="W3" s="384"/>
      <c r="X3" s="397"/>
      <c r="Y3" s="403"/>
      <c r="Z3" s="384"/>
      <c r="AA3" s="384"/>
      <c r="AB3" s="410"/>
      <c r="AC3" s="405"/>
      <c r="AD3" s="407"/>
      <c r="AE3" s="408"/>
      <c r="AF3" s="401"/>
      <c r="AG3" s="401"/>
      <c r="AH3" s="401"/>
    </row>
    <row r="4" spans="1:34" s="15" customFormat="1" ht="25.75" customHeight="1">
      <c r="B4" s="27" t="s">
        <v>244</v>
      </c>
      <c r="C4" s="16" t="s">
        <v>241</v>
      </c>
      <c r="D4" s="25" t="s">
        <v>40</v>
      </c>
      <c r="E4" s="36"/>
      <c r="F4" s="35">
        <f t="shared" ref="F4" si="0">IFERROR(O4-SUM(Q4:W4)+AA4,0)</f>
        <v>62313.297755231964</v>
      </c>
      <c r="G4" s="28">
        <f>ДЕКАБРЬ!N100</f>
        <v>129</v>
      </c>
      <c r="H4" s="28">
        <f>ДЕКАБРЬ!S100</f>
        <v>127</v>
      </c>
      <c r="I4" s="28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33">
        <f t="shared" ref="O4" si="2">IFERROR(M4+N4,0)</f>
        <v>131438.57</v>
      </c>
      <c r="P4" s="185">
        <f>ДЕКАБРЬ!AD100</f>
        <v>15240.450000000004</v>
      </c>
      <c r="Q4" s="186">
        <f>ДЕКАБРЬ!AG100</f>
        <v>17381.100000000002</v>
      </c>
      <c r="R4" s="18">
        <f>ДЕКАБРЬ!AE100</f>
        <v>48126.54</v>
      </c>
      <c r="S4" s="186">
        <f>ДЕКАБРЬ!AL100</f>
        <v>3615.932244768042</v>
      </c>
      <c r="T4" s="185">
        <v>1.7</v>
      </c>
      <c r="U4" s="18">
        <f>ДЕКАБРЬ!AM100</f>
        <v>0</v>
      </c>
      <c r="V4" s="185"/>
      <c r="W4" s="21">
        <f>ДЕКАБРЬ!AH100</f>
        <v>0</v>
      </c>
      <c r="X4" s="22">
        <f>ДЕКАБРЬ!AI100</f>
        <v>0</v>
      </c>
      <c r="Y4" s="22">
        <f>ДЕКАБРЬ!AK100</f>
        <v>0</v>
      </c>
      <c r="Z4" s="331">
        <f>ДЕКАБРЬ!AN100</f>
        <v>6117.7999999999993</v>
      </c>
      <c r="AA4" s="22"/>
      <c r="AB4" s="339">
        <f t="shared" ref="AB4:AB16" si="3">O4-SUM(P4:Y4)+AA4</f>
        <v>47072.847755231953</v>
      </c>
      <c r="AC4" s="29">
        <f t="shared" ref="AC4:AC10" si="4">O4-SUM(P4:Z4)+AA4</f>
        <v>40955.04775523195</v>
      </c>
      <c r="AD4" s="411">
        <f>SUM(AC4:AC5)</f>
        <v>40954.759999999995</v>
      </c>
      <c r="AE4" s="347">
        <f t="shared" ref="AE4" si="5">P4/O4</f>
        <v>0.11595112454434039</v>
      </c>
      <c r="AF4" s="347">
        <f t="shared" ref="AF4" si="6">AC4/P4</f>
        <v>2.6872597433298844</v>
      </c>
      <c r="AG4" s="347">
        <f t="shared" ref="AG4" si="7">AC4/O4</f>
        <v>0.31159078918183564</v>
      </c>
      <c r="AH4" s="347">
        <f t="shared" ref="AH4" si="8">(W4+X4+Y4)/O4</f>
        <v>0</v>
      </c>
    </row>
    <row r="5" spans="1:34" s="15" customFormat="1" ht="25.75" customHeight="1" thickBot="1">
      <c r="B5" s="190" t="s">
        <v>247</v>
      </c>
      <c r="C5" s="280" t="s">
        <v>241</v>
      </c>
      <c r="D5" s="281" t="s">
        <v>40</v>
      </c>
      <c r="E5" s="200"/>
      <c r="F5" s="32">
        <f t="shared" ref="F5:F7" si="9">IFERROR(O5-SUM(Q5:W5)+AA5,0)</f>
        <v>-0.28775523195671199</v>
      </c>
      <c r="G5" s="191">
        <f>ДЕКАБРЬ!N108</f>
        <v>0</v>
      </c>
      <c r="H5" s="191">
        <f>ДЕКАБРЬ!S108</f>
        <v>0</v>
      </c>
      <c r="I5" s="191">
        <f>ДЕКАБРЬ!T108</f>
        <v>0</v>
      </c>
      <c r="J5" s="192">
        <f>ДЕКАБРЬ!V108</f>
        <v>0</v>
      </c>
      <c r="K5" s="193">
        <f>ДЕКАБРЬ!W108</f>
        <v>0</v>
      </c>
      <c r="L5" s="194">
        <f t="shared" ref="L5:L7" si="10">IFERROR(J5+K5,0)</f>
        <v>0</v>
      </c>
      <c r="M5" s="192">
        <f>ДЕКАБРЬ!Y108</f>
        <v>0</v>
      </c>
      <c r="N5" s="193">
        <f>ДЕКАБРЬ!Z108</f>
        <v>0</v>
      </c>
      <c r="O5" s="334">
        <f t="shared" ref="O5:O7" si="11">IFERROR(M5+N5,0)</f>
        <v>0</v>
      </c>
      <c r="P5" s="195">
        <f>ДЕКАБРЬ!AD108</f>
        <v>0</v>
      </c>
      <c r="Q5" s="274">
        <f>ДЕКАБРЬ!AG108</f>
        <v>0</v>
      </c>
      <c r="R5" s="193">
        <f>ДЕКАБРЬ!AE108</f>
        <v>0</v>
      </c>
      <c r="S5" s="274">
        <f>ДЕКАБРЬ!AL108</f>
        <v>0.28775523195671199</v>
      </c>
      <c r="T5" s="195"/>
      <c r="U5" s="193">
        <f>ДЕКАБРЬ!AM108</f>
        <v>0</v>
      </c>
      <c r="V5" s="195"/>
      <c r="W5" s="196">
        <f>ДЕКАБРЬ!AH108</f>
        <v>0</v>
      </c>
      <c r="X5" s="197">
        <f>ДЕКАБРЬ!AI108</f>
        <v>0</v>
      </c>
      <c r="Y5" s="197">
        <f>ДЕКАБРЬ!AK108</f>
        <v>0</v>
      </c>
      <c r="Z5" s="332">
        <f>ДЕКАБРЬ!AN108</f>
        <v>0</v>
      </c>
      <c r="AA5" s="197"/>
      <c r="AB5" s="340">
        <f t="shared" si="3"/>
        <v>-0.28775523195671199</v>
      </c>
      <c r="AC5" s="282">
        <f t="shared" si="4"/>
        <v>-0.28775523195671199</v>
      </c>
      <c r="AD5" s="412"/>
      <c r="AE5" s="347" t="e">
        <f t="shared" ref="AE5:AE20" si="12">P5/O5</f>
        <v>#DIV/0!</v>
      </c>
      <c r="AF5" s="347" t="e">
        <f t="shared" ref="AF5:AF20" si="13">AC5/P5</f>
        <v>#DIV/0!</v>
      </c>
      <c r="AG5" s="347" t="e">
        <f t="shared" ref="AG5:AG20" si="14">AC5/O5</f>
        <v>#DIV/0!</v>
      </c>
      <c r="AH5" s="347" t="e">
        <f t="shared" ref="AH5:AH20" si="15">(W5+X5+Y5)/O5</f>
        <v>#DIV/0!</v>
      </c>
    </row>
    <row r="6" spans="1:34" s="15" customFormat="1" ht="25.75" customHeight="1">
      <c r="B6" s="27" t="s">
        <v>245</v>
      </c>
      <c r="C6" s="16" t="s">
        <v>242</v>
      </c>
      <c r="D6" s="25" t="s">
        <v>243</v>
      </c>
      <c r="E6" s="36"/>
      <c r="F6" s="35">
        <f t="shared" si="9"/>
        <v>955718.85970398434</v>
      </c>
      <c r="G6" s="28">
        <f>ЯНВАРЬ!N100</f>
        <v>4961</v>
      </c>
      <c r="H6" s="28">
        <f>ЯНВАРЬ!S100</f>
        <v>2362</v>
      </c>
      <c r="I6" s="28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33">
        <f t="shared" si="11"/>
        <v>2245075.0199999991</v>
      </c>
      <c r="P6" s="185">
        <f>ЯНВАРЬ!AD100</f>
        <v>292876.64000000007</v>
      </c>
      <c r="Q6" s="287">
        <f>ЯНВАРЬ!AG100</f>
        <v>276475.65000000008</v>
      </c>
      <c r="R6" s="18">
        <f>ЯНВАРЬ!AE100</f>
        <v>833669.77000000118</v>
      </c>
      <c r="S6" s="186">
        <f>ЯНВАРЬ!AL100</f>
        <v>40333.140296013356</v>
      </c>
      <c r="T6" s="185"/>
      <c r="U6" s="18">
        <f>ЯНВАРЬ!AM100</f>
        <v>0</v>
      </c>
      <c r="V6" s="185">
        <v>25431.599999999999</v>
      </c>
      <c r="W6" s="21">
        <f>ЯНВАРЬ!AH100</f>
        <v>113446</v>
      </c>
      <c r="X6" s="17">
        <f>ЯНВАРЬ!AI100</f>
        <v>404487</v>
      </c>
      <c r="Y6" s="22">
        <f>ЯНВАРЬ!AK100</f>
        <v>0</v>
      </c>
      <c r="Z6" s="331">
        <f>ЯНВАРЬ!AN100</f>
        <v>96625.980000000054</v>
      </c>
      <c r="AA6" s="22"/>
      <c r="AB6" s="339">
        <f t="shared" si="3"/>
        <v>258355.21970398421</v>
      </c>
      <c r="AC6" s="29">
        <f>O6-SUM(P6:Z6)+AA6</f>
        <v>161729.23970398423</v>
      </c>
      <c r="AD6" s="398">
        <f>SUM(AC6:AC8)</f>
        <v>161369.84999999762</v>
      </c>
      <c r="AE6" s="347">
        <f t="shared" si="12"/>
        <v>0.13045294138990518</v>
      </c>
      <c r="AF6" s="347">
        <f t="shared" si="13"/>
        <v>0.5522094206761734</v>
      </c>
      <c r="AG6" s="347">
        <f t="shared" si="14"/>
        <v>7.2037343190422334E-2</v>
      </c>
      <c r="AH6" s="347">
        <f t="shared" si="15"/>
        <v>0.23069741339868466</v>
      </c>
    </row>
    <row r="7" spans="1:34" s="15" customFormat="1" ht="25.75" customHeight="1">
      <c r="B7" s="27" t="s">
        <v>246</v>
      </c>
      <c r="C7" s="16" t="s">
        <v>242</v>
      </c>
      <c r="D7" s="25" t="s">
        <v>243</v>
      </c>
      <c r="E7" s="286"/>
      <c r="F7" s="35">
        <f t="shared" si="9"/>
        <v>-186.42970398663167</v>
      </c>
      <c r="G7" s="28">
        <f>ЯНВАРЬ!N108</f>
        <v>1</v>
      </c>
      <c r="H7" s="28">
        <f>ЯНВАРЬ!S108</f>
        <v>0</v>
      </c>
      <c r="I7" s="28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33">
        <f t="shared" si="11"/>
        <v>0</v>
      </c>
      <c r="P7" s="185">
        <f>ЯНВАРЬ!AD108</f>
        <v>0</v>
      </c>
      <c r="Q7" s="287">
        <f>ЯНВАРЬ!AG108</f>
        <v>183.22</v>
      </c>
      <c r="R7" s="18">
        <f>ЯНВАРЬ!AE108</f>
        <v>0</v>
      </c>
      <c r="S7" s="186">
        <f>ЯНВАРЬ!AL108</f>
        <v>3.2097039866316543</v>
      </c>
      <c r="T7" s="185"/>
      <c r="U7" s="18">
        <f>ЯНВАРЬ!AM108</f>
        <v>0</v>
      </c>
      <c r="V7" s="185"/>
      <c r="W7" s="21">
        <f>ЯНВАРЬ!AH108</f>
        <v>0</v>
      </c>
      <c r="X7" s="22">
        <f>ЯНВАРЬ!AI108</f>
        <v>0</v>
      </c>
      <c r="Y7" s="22">
        <f>ЯНВАРЬ!AK108</f>
        <v>0</v>
      </c>
      <c r="Z7" s="331">
        <f>ЯНВАРЬ!AN108</f>
        <v>0</v>
      </c>
      <c r="AA7" s="22"/>
      <c r="AB7" s="339">
        <f t="shared" si="3"/>
        <v>-186.42970398663167</v>
      </c>
      <c r="AC7" s="29">
        <f t="shared" si="4"/>
        <v>-186.42970398663167</v>
      </c>
      <c r="AD7" s="399"/>
      <c r="AE7" s="347" t="e">
        <f t="shared" ref="AE7" si="16">P7/O7</f>
        <v>#DIV/0!</v>
      </c>
      <c r="AF7" s="347" t="e">
        <f t="shared" ref="AF7" si="17">AC7/P7</f>
        <v>#DIV/0!</v>
      </c>
      <c r="AG7" s="347" t="e">
        <f t="shared" ref="AG7" si="18">AC7/O7</f>
        <v>#DIV/0!</v>
      </c>
      <c r="AH7" s="347" t="e">
        <f t="shared" ref="AH7" si="19">(W7+X7+Y7)/O7</f>
        <v>#DIV/0!</v>
      </c>
    </row>
    <row r="8" spans="1:34" s="15" customFormat="1" ht="25.75" customHeight="1" thickBot="1">
      <c r="B8" s="27" t="s">
        <v>250</v>
      </c>
      <c r="C8" s="280" t="s">
        <v>242</v>
      </c>
      <c r="D8" s="281" t="s">
        <v>243</v>
      </c>
      <c r="E8" s="200"/>
      <c r="F8" s="285">
        <f t="shared" ref="F8" si="20">IFERROR(O8-SUM(Q8:W8)+AA8,0)</f>
        <v>-172.96</v>
      </c>
      <c r="G8" s="191">
        <f>ЯНВАРЬ!N119</f>
        <v>0</v>
      </c>
      <c r="H8" s="191">
        <f>ЯНВАРЬ!S119</f>
        <v>0</v>
      </c>
      <c r="I8" s="191">
        <f>ЯНВАРЬ!T119</f>
        <v>0</v>
      </c>
      <c r="J8" s="192">
        <f>ЯНВАРЬ!V119</f>
        <v>0</v>
      </c>
      <c r="K8" s="193">
        <f>ЯНВАРЬ!W119</f>
        <v>0</v>
      </c>
      <c r="L8" s="194">
        <f t="shared" ref="L8:L10" si="21">IFERROR(J8+K8,0)</f>
        <v>0</v>
      </c>
      <c r="M8" s="192">
        <f>ЯНВАРЬ!Y119</f>
        <v>0</v>
      </c>
      <c r="N8" s="193">
        <f>ЯНВАРЬ!Z119</f>
        <v>0</v>
      </c>
      <c r="O8" s="334">
        <f t="shared" ref="O8:O10" si="22">IFERROR(M8+N8,0)</f>
        <v>0</v>
      </c>
      <c r="P8" s="195">
        <f>ЯНВАРЬ!AD119</f>
        <v>0</v>
      </c>
      <c r="Q8" s="288">
        <f>ЯНВАРЬ!AG119</f>
        <v>172.96</v>
      </c>
      <c r="R8" s="193">
        <f>ЯНВАРЬ!AE119</f>
        <v>0</v>
      </c>
      <c r="S8" s="274">
        <f>ЯНВАРЬ!AL119</f>
        <v>0</v>
      </c>
      <c r="T8" s="195"/>
      <c r="U8" s="193">
        <f>ЯНВАРЬ!AM119</f>
        <v>0</v>
      </c>
      <c r="V8" s="195"/>
      <c r="W8" s="196">
        <f>ЯНВАРЬ!AH119</f>
        <v>0</v>
      </c>
      <c r="X8" s="197">
        <f>ЯНВАРЬ!AI119</f>
        <v>0</v>
      </c>
      <c r="Y8" s="197">
        <f>ЯНВАРЬ!AK119</f>
        <v>0</v>
      </c>
      <c r="Z8" s="332">
        <f>ЯНВАРЬ!AN119</f>
        <v>0</v>
      </c>
      <c r="AA8" s="197"/>
      <c r="AB8" s="340">
        <f t="shared" si="3"/>
        <v>-172.96</v>
      </c>
      <c r="AC8" s="282">
        <f t="shared" si="4"/>
        <v>-172.96</v>
      </c>
      <c r="AD8" s="400"/>
      <c r="AE8" s="347" t="e">
        <f t="shared" si="12"/>
        <v>#DIV/0!</v>
      </c>
      <c r="AF8" s="347" t="e">
        <f t="shared" si="13"/>
        <v>#DIV/0!</v>
      </c>
      <c r="AG8" s="347" t="e">
        <f t="shared" si="14"/>
        <v>#DIV/0!</v>
      </c>
      <c r="AH8" s="347" t="e">
        <f t="shared" si="15"/>
        <v>#DIV/0!</v>
      </c>
    </row>
    <row r="9" spans="1:34" s="15" customFormat="1" ht="25.5" customHeight="1">
      <c r="A9" s="201"/>
      <c r="B9" s="202" t="s">
        <v>268</v>
      </c>
      <c r="C9" s="203" t="s">
        <v>103</v>
      </c>
      <c r="D9" s="36" t="s">
        <v>107</v>
      </c>
      <c r="E9" s="199"/>
      <c r="F9" s="35">
        <f t="shared" ref="F9" si="23">IFERROR(O9-SUM(Q9:W9)+AA9,0)</f>
        <v>539419.18999999994</v>
      </c>
      <c r="G9" s="28">
        <f>'Юнит 6'!N105</f>
        <v>2829</v>
      </c>
      <c r="H9" s="28">
        <f>'Юнит 6'!S105</f>
        <v>1418</v>
      </c>
      <c r="I9" s="28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33">
        <f t="shared" si="22"/>
        <v>1332487.9199999997</v>
      </c>
      <c r="P9" s="185">
        <f>'Юнит 6'!AD105</f>
        <v>175437.39</v>
      </c>
      <c r="Q9" s="287">
        <f>'Юнит 6'!AG105</f>
        <v>153486.12</v>
      </c>
      <c r="R9" s="18">
        <f>'Юнит 6'!AE105</f>
        <v>495216.10999999969</v>
      </c>
      <c r="S9" s="186">
        <f>'Юнит 6'!AL105</f>
        <v>8160.0600000000068</v>
      </c>
      <c r="T9" s="185"/>
      <c r="U9" s="18">
        <f>'Юнит 6'!AM105</f>
        <v>0</v>
      </c>
      <c r="V9" s="185">
        <f>5797.44+18990</f>
        <v>24787.439999999999</v>
      </c>
      <c r="W9" s="21">
        <f>'Юнит 6'!AH105</f>
        <v>111419</v>
      </c>
      <c r="X9" s="17">
        <f>'Юнит 6'!AI105</f>
        <v>126688</v>
      </c>
      <c r="Y9" s="22">
        <f>'Юнит 6'!AK105</f>
        <v>0</v>
      </c>
      <c r="Z9" s="211">
        <f>'Юнит 6'!AN105</f>
        <v>50158.720153000002</v>
      </c>
      <c r="AA9" s="22"/>
      <c r="AB9" s="339">
        <f t="shared" si="3"/>
        <v>237293.80000000005</v>
      </c>
      <c r="AC9" s="29">
        <f t="shared" si="4"/>
        <v>187135.07984700007</v>
      </c>
      <c r="AD9" s="398">
        <f>SUM(AC9:AC16)</f>
        <v>1871390.2387759984</v>
      </c>
      <c r="AE9" s="347">
        <f t="shared" si="12"/>
        <v>0.13166152380578433</v>
      </c>
      <c r="AF9" s="347">
        <f t="shared" si="13"/>
        <v>1.0666772906676283</v>
      </c>
      <c r="AG9" s="347">
        <f t="shared" si="14"/>
        <v>0.14044035749832548</v>
      </c>
      <c r="AH9" s="347">
        <f t="shared" si="15"/>
        <v>0.17869355243385626</v>
      </c>
    </row>
    <row r="10" spans="1:34" s="15" customFormat="1" ht="25.5" customHeight="1">
      <c r="A10" s="315"/>
      <c r="B10" s="27" t="s">
        <v>269</v>
      </c>
      <c r="C10" s="23" t="s">
        <v>103</v>
      </c>
      <c r="D10" s="24" t="s">
        <v>107</v>
      </c>
      <c r="E10" s="37"/>
      <c r="F10" s="35">
        <f t="shared" ref="F10" si="24">IFERROR(O10-SUM(Q10:W10)+AA10,0)</f>
        <v>0</v>
      </c>
      <c r="G10" s="28">
        <f>'Юнит 6'!N113</f>
        <v>1</v>
      </c>
      <c r="H10" s="28">
        <f>'Юнит 6'!S113</f>
        <v>0</v>
      </c>
      <c r="I10" s="28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33">
        <f t="shared" si="22"/>
        <v>0</v>
      </c>
      <c r="P10" s="185">
        <f>'Юнит 6'!AD113</f>
        <v>0</v>
      </c>
      <c r="Q10" s="287">
        <f>'Юнит 6'!AG113</f>
        <v>0</v>
      </c>
      <c r="R10" s="18">
        <f>'Юнит 6'!AE113</f>
        <v>0</v>
      </c>
      <c r="S10" s="186">
        <f>'Юнит 6'!AL113</f>
        <v>0</v>
      </c>
      <c r="T10" s="185"/>
      <c r="U10" s="18">
        <f>'Юнит 6'!AM113</f>
        <v>0</v>
      </c>
      <c r="V10" s="185"/>
      <c r="W10" s="21">
        <f>'Юнит 6'!AH113</f>
        <v>0</v>
      </c>
      <c r="X10" s="17">
        <f>'Юнит 6'!AI113</f>
        <v>0</v>
      </c>
      <c r="Y10" s="22">
        <f>'Юнит 6'!AK113</f>
        <v>0</v>
      </c>
      <c r="Z10" s="211">
        <f>'Юнит 6'!AN113</f>
        <v>0</v>
      </c>
      <c r="AA10" s="22"/>
      <c r="AB10" s="339">
        <f t="shared" si="3"/>
        <v>0</v>
      </c>
      <c r="AC10" s="29">
        <f t="shared" si="4"/>
        <v>0</v>
      </c>
      <c r="AD10" s="399"/>
      <c r="AE10" s="347" t="e">
        <f t="shared" ref="AE10" si="25">P10/O10</f>
        <v>#DIV/0!</v>
      </c>
      <c r="AF10" s="347" t="e">
        <f t="shared" ref="AF10" si="26">AC10/P10</f>
        <v>#DIV/0!</v>
      </c>
      <c r="AG10" s="347" t="e">
        <f t="shared" ref="AG10" si="27">AC10/O10</f>
        <v>#DIV/0!</v>
      </c>
      <c r="AH10" s="347" t="e">
        <f t="shared" ref="AH10" si="28">(W10+X10+Y10)/O10</f>
        <v>#DIV/0!</v>
      </c>
    </row>
    <row r="11" spans="1:34" s="15" customFormat="1" ht="25.5" customHeight="1">
      <c r="B11" s="27" t="s">
        <v>272</v>
      </c>
      <c r="C11" s="23" t="s">
        <v>104</v>
      </c>
      <c r="D11" s="24" t="s">
        <v>108</v>
      </c>
      <c r="E11" s="37"/>
      <c r="F11" s="35">
        <f t="shared" ref="F11" si="29">IFERROR(O11-SUM(Q11:W11)+AA11,0)</f>
        <v>811496.75000000023</v>
      </c>
      <c r="G11" s="28">
        <f>'Юнит 7'!N105</f>
        <v>3325</v>
      </c>
      <c r="H11" s="28">
        <f>'Юнит 7'!S105</f>
        <v>1882</v>
      </c>
      <c r="I11" s="28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0">IFERROR(J11+K11,0)</f>
        <v>1210161.57</v>
      </c>
      <c r="M11" s="17">
        <f>'Юнит 7'!Y105</f>
        <v>1920260.67</v>
      </c>
      <c r="N11" s="18">
        <f>'Юнит 7'!Z105</f>
        <v>-41194.47</v>
      </c>
      <c r="O11" s="333">
        <f t="shared" ref="O11" si="31">IFERROR(M11+N11,0)</f>
        <v>1879066.2</v>
      </c>
      <c r="P11" s="185">
        <f>'Юнит 7'!AD105</f>
        <v>230374.86</v>
      </c>
      <c r="Q11" s="287">
        <f>'Юнит 7'!AG105</f>
        <v>212380.68000000002</v>
      </c>
      <c r="R11" s="18">
        <f>'Юнит 7'!AE105</f>
        <v>695831.50999999954</v>
      </c>
      <c r="S11" s="186">
        <f>'Юнит 7'!AL105</f>
        <v>8132.9799999999987</v>
      </c>
      <c r="T11" s="185">
        <v>30</v>
      </c>
      <c r="U11" s="18">
        <f>'Юнит 7'!AM105</f>
        <v>826</v>
      </c>
      <c r="V11" s="185">
        <v>4787.28</v>
      </c>
      <c r="W11" s="21">
        <f>'Юнит 7'!AH105</f>
        <v>145581</v>
      </c>
      <c r="X11" s="17">
        <f>'Юнит 7'!AI105</f>
        <v>138670</v>
      </c>
      <c r="Y11" s="22">
        <f>'Юнит 7'!AK105</f>
        <v>0</v>
      </c>
      <c r="Z11" s="211">
        <f>'Юнит 7'!AN105</f>
        <v>69100.225646999985</v>
      </c>
      <c r="AA11" s="22"/>
      <c r="AB11" s="339">
        <f t="shared" si="3"/>
        <v>442451.89000000036</v>
      </c>
      <c r="AC11" s="29">
        <f t="shared" ref="AC11" si="32">O11-SUM(P11:Z11)+AA11</f>
        <v>373351.66435300047</v>
      </c>
      <c r="AD11" s="399"/>
      <c r="AE11" s="347">
        <f t="shared" si="12"/>
        <v>0.12260071518502115</v>
      </c>
      <c r="AF11" s="347">
        <f t="shared" si="13"/>
        <v>1.6206267661019977</v>
      </c>
      <c r="AG11" s="347">
        <f t="shared" si="14"/>
        <v>0.19869000057209293</v>
      </c>
      <c r="AH11" s="347">
        <f t="shared" si="15"/>
        <v>0.15127247778710512</v>
      </c>
    </row>
    <row r="12" spans="1:34" s="15" customFormat="1" ht="25.5" customHeight="1">
      <c r="B12" s="27" t="s">
        <v>273</v>
      </c>
      <c r="C12" s="23" t="s">
        <v>104</v>
      </c>
      <c r="D12" s="24" t="s">
        <v>108</v>
      </c>
      <c r="E12" s="37"/>
      <c r="F12" s="35">
        <f t="shared" ref="F12" si="33">IFERROR(O12-SUM(Q12:W12)+AA12,0)</f>
        <v>1191.5700000000002</v>
      </c>
      <c r="G12" s="28">
        <f>'Юнит 7'!N113</f>
        <v>0</v>
      </c>
      <c r="H12" s="28">
        <f>'Юнит 7'!S113</f>
        <v>1</v>
      </c>
      <c r="I12" s="28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4">IFERROR(J12+K12,0)</f>
        <v>1407</v>
      </c>
      <c r="M12" s="17">
        <f>'Юнит 7'!Y113</f>
        <v>2079</v>
      </c>
      <c r="N12" s="18">
        <f>'Юнит 7'!Z113</f>
        <v>0</v>
      </c>
      <c r="O12" s="333">
        <f t="shared" ref="O12" si="35">IFERROR(M12+N12,0)</f>
        <v>2079</v>
      </c>
      <c r="P12" s="185">
        <f>'Юнит 7'!AD113</f>
        <v>579.17999999999995</v>
      </c>
      <c r="Q12" s="287">
        <f>'Юнит 7'!AG113</f>
        <v>124.34</v>
      </c>
      <c r="R12" s="18">
        <f>'Юнит 7'!AE113</f>
        <v>763.08999999999992</v>
      </c>
      <c r="S12" s="186">
        <f>'Юнит 7'!AL113</f>
        <v>0</v>
      </c>
      <c r="T12" s="185"/>
      <c r="U12" s="18">
        <f>'Юнит 7'!AM113</f>
        <v>0</v>
      </c>
      <c r="V12" s="185"/>
      <c r="W12" s="21">
        <f>'Юнит 7'!AH113</f>
        <v>0</v>
      </c>
      <c r="X12" s="17">
        <f>'Юнит 7'!AI113</f>
        <v>0</v>
      </c>
      <c r="Y12" s="22">
        <f>'Юнит 7'!AK113</f>
        <v>0</v>
      </c>
      <c r="Z12" s="211">
        <f>'Юнит 7'!AN113</f>
        <v>80.339699999999993</v>
      </c>
      <c r="AA12" s="22"/>
      <c r="AB12" s="339">
        <f t="shared" si="3"/>
        <v>612.3900000000001</v>
      </c>
      <c r="AC12" s="29">
        <f t="shared" ref="AC12" si="36">O12-SUM(P12:Z12)+AA12</f>
        <v>532.05030000000011</v>
      </c>
      <c r="AD12" s="399"/>
      <c r="AE12" s="347">
        <f t="shared" ref="AE12" si="37">P12/O12</f>
        <v>0.27858585858585855</v>
      </c>
      <c r="AF12" s="347">
        <f t="shared" ref="AF12" si="38">AC12/P12</f>
        <v>0.91862685175593106</v>
      </c>
      <c r="AG12" s="347">
        <f t="shared" ref="AG12" si="39">AC12/O12</f>
        <v>0.25591645021645026</v>
      </c>
      <c r="AH12" s="347">
        <f t="shared" ref="AH12" si="40">(W12+X12+Y12)/O12</f>
        <v>0</v>
      </c>
    </row>
    <row r="13" spans="1:34" s="15" customFormat="1" ht="25.5" customHeight="1">
      <c r="B13" s="27" t="s">
        <v>263</v>
      </c>
      <c r="C13" s="23" t="s">
        <v>105</v>
      </c>
      <c r="D13" s="24" t="s">
        <v>109</v>
      </c>
      <c r="E13" s="37"/>
      <c r="F13" s="35">
        <f t="shared" ref="F13" si="41">IFERROR(O13-SUM(Q13:W13)+AA13,0)</f>
        <v>1204943.1672468567</v>
      </c>
      <c r="G13" s="28">
        <f>'Юнит 8'!N$105</f>
        <v>4413</v>
      </c>
      <c r="H13" s="28">
        <f>'Юнит 8'!S$105</f>
        <v>2295</v>
      </c>
      <c r="I13" s="28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2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33">
        <f t="shared" ref="O13" si="43">IFERROR(M13+N13,0)</f>
        <v>2454411.5999999996</v>
      </c>
      <c r="P13" s="185">
        <f>'Юнит 8'!AD$105</f>
        <v>280478.83000000019</v>
      </c>
      <c r="Q13" s="287">
        <f>'Юнит 8'!AG$105</f>
        <v>267875.32999999996</v>
      </c>
      <c r="R13" s="18">
        <f>'Юнит 8'!AE$105</f>
        <v>918234.84000000067</v>
      </c>
      <c r="S13" s="186">
        <f>'Юнит 8'!AL$105</f>
        <v>8623.9027531422835</v>
      </c>
      <c r="T13" s="185"/>
      <c r="U13" s="18">
        <f>'Юнит 8'!AM$105</f>
        <v>466</v>
      </c>
      <c r="V13" s="185">
        <v>3279.36</v>
      </c>
      <c r="W13" s="21">
        <f>'Юнит 8'!AH$105</f>
        <v>50989</v>
      </c>
      <c r="X13" s="17">
        <f>'Юнит 8'!AI$105</f>
        <v>265182</v>
      </c>
      <c r="Y13" s="22">
        <f>'Юнит 8'!AK$105</f>
        <v>0</v>
      </c>
      <c r="Z13" s="211">
        <f>'Юнит 8'!AN$105</f>
        <v>89311.563195000068</v>
      </c>
      <c r="AA13" s="22"/>
      <c r="AB13" s="339">
        <f t="shared" si="3"/>
        <v>659282.33724685642</v>
      </c>
      <c r="AC13" s="29">
        <f t="shared" ref="AC13" si="44">O13-SUM(P13:Z13)+AA13</f>
        <v>569970.77405185625</v>
      </c>
      <c r="AD13" s="399"/>
      <c r="AE13" s="347">
        <f t="shared" si="12"/>
        <v>0.1142753847806131</v>
      </c>
      <c r="AF13" s="347">
        <f t="shared" si="13"/>
        <v>2.0321347391953104</v>
      </c>
      <c r="AG13" s="347">
        <f t="shared" si="14"/>
        <v>0.23222297924759497</v>
      </c>
      <c r="AH13" s="347">
        <f t="shared" si="15"/>
        <v>0.12881743225137954</v>
      </c>
    </row>
    <row r="14" spans="1:34" s="15" customFormat="1" ht="25.5" customHeight="1">
      <c r="B14" s="27" t="s">
        <v>264</v>
      </c>
      <c r="C14" s="23" t="s">
        <v>105</v>
      </c>
      <c r="D14" s="24" t="s">
        <v>109</v>
      </c>
      <c r="E14" s="37"/>
      <c r="F14" s="35">
        <f t="shared" ref="F14" si="45">IFERROR(O14-SUM(Q14:W14)+AA14,0)</f>
        <v>-0.86724685771744603</v>
      </c>
      <c r="G14" s="28">
        <f>'Юнит 8'!N113</f>
        <v>0</v>
      </c>
      <c r="H14" s="28">
        <f>'Юнит 8'!S113</f>
        <v>0</v>
      </c>
      <c r="I14" s="28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6">IFERROR(J14+K14,0)</f>
        <v>0</v>
      </c>
      <c r="M14" s="17">
        <f>'Юнит 8'!Y113</f>
        <v>0</v>
      </c>
      <c r="N14" s="18">
        <f>'Юнит 8'!Z113</f>
        <v>0</v>
      </c>
      <c r="O14" s="333">
        <f t="shared" ref="O14:O15" si="47">IFERROR(M14+N14,0)</f>
        <v>0</v>
      </c>
      <c r="P14" s="185">
        <f>'Юнит 8'!AD113</f>
        <v>0</v>
      </c>
      <c r="Q14" s="287">
        <f>'Юнит 8'!AG113</f>
        <v>0</v>
      </c>
      <c r="R14" s="18">
        <f>'Юнит 8'!AE113</f>
        <v>0</v>
      </c>
      <c r="S14" s="186">
        <f>'Юнит 8'!AL113</f>
        <v>0.86724685771744603</v>
      </c>
      <c r="T14" s="185"/>
      <c r="U14" s="18">
        <f>'Юнит 8'!AM113</f>
        <v>0</v>
      </c>
      <c r="V14" s="185"/>
      <c r="W14" s="21">
        <f>'Юнит 8'!AH113</f>
        <v>0</v>
      </c>
      <c r="X14" s="17">
        <f>'Юнит 8'!AI113</f>
        <v>0</v>
      </c>
      <c r="Y14" s="22">
        <f>'Юнит 8'!AK113</f>
        <v>0</v>
      </c>
      <c r="Z14" s="211">
        <f>'Юнит 8'!AN113</f>
        <v>0</v>
      </c>
      <c r="AA14" s="22"/>
      <c r="AB14" s="339">
        <f t="shared" si="3"/>
        <v>-0.86724685771744603</v>
      </c>
      <c r="AC14" s="29">
        <f t="shared" ref="AC14:AC16" si="48">O14-SUM(P14:Z14)+AA14</f>
        <v>-0.86724685771744603</v>
      </c>
      <c r="AD14" s="399"/>
      <c r="AE14" s="347" t="e">
        <f t="shared" ref="AE14" si="49">P14/O14</f>
        <v>#DIV/0!</v>
      </c>
      <c r="AF14" s="347" t="e">
        <f t="shared" ref="AF14" si="50">AC14/P14</f>
        <v>#DIV/0!</v>
      </c>
      <c r="AG14" s="347" t="e">
        <f t="shared" ref="AG14" si="51">AC14/O14</f>
        <v>#DIV/0!</v>
      </c>
      <c r="AH14" s="347" t="e">
        <f t="shared" ref="AH14" si="52">(W14+X14+Y14)/O14</f>
        <v>#DIV/0!</v>
      </c>
    </row>
    <row r="15" spans="1:34" s="15" customFormat="1" ht="25.5" customHeight="1">
      <c r="B15" s="27" t="s">
        <v>274</v>
      </c>
      <c r="C15" s="23" t="s">
        <v>106</v>
      </c>
      <c r="D15" s="24" t="s">
        <v>110</v>
      </c>
      <c r="E15" s="37"/>
      <c r="F15" s="35">
        <f t="shared" ref="F15:F16" si="53">IFERROR(O15-SUM(Q15:W15)+AA15,0)</f>
        <v>1208387.9299999992</v>
      </c>
      <c r="G15" s="28">
        <f>'Юнит 9'!N$105</f>
        <v>3950</v>
      </c>
      <c r="H15" s="28">
        <f>'Юнит 9'!S$105</f>
        <v>2372</v>
      </c>
      <c r="I15" s="28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6"/>
        <v>1771760.9899999995</v>
      </c>
      <c r="M15" s="17">
        <f>'Юнит 9'!Y$105</f>
        <v>2879025.2499999995</v>
      </c>
      <c r="N15" s="18">
        <f>'Юнит 9'!Z$105</f>
        <v>-73544.639999999999</v>
      </c>
      <c r="O15" s="333">
        <f t="shared" si="47"/>
        <v>2805480.6099999994</v>
      </c>
      <c r="P15" s="185">
        <f>'Юнит 9'!AD$105</f>
        <v>288027.83999999997</v>
      </c>
      <c r="Q15" s="287">
        <f>'Юнит 9'!AG$105</f>
        <v>299415.5299999998</v>
      </c>
      <c r="R15" s="18">
        <f>'Юнит 9'!AE$105</f>
        <v>1051752.6800000004</v>
      </c>
      <c r="S15" s="186">
        <f>'Юнит 9'!AL$105</f>
        <v>8471.4000000000051</v>
      </c>
      <c r="T15" s="185"/>
      <c r="U15" s="18">
        <f>'Юнит 9'!AM$105</f>
        <v>1392.11</v>
      </c>
      <c r="V15" s="185">
        <v>2400.96</v>
      </c>
      <c r="W15" s="21">
        <f>'Юнит 9'!AH$105</f>
        <v>233660</v>
      </c>
      <c r="X15" s="17">
        <f>'Юнит 9'!AI$105</f>
        <v>78621</v>
      </c>
      <c r="Y15" s="22">
        <f>'Юнит 9'!AK$105</f>
        <v>0</v>
      </c>
      <c r="Z15" s="211">
        <f>'Юнит 9'!AN$105</f>
        <v>101167.55252900004</v>
      </c>
      <c r="AA15" s="22"/>
      <c r="AB15" s="339">
        <f t="shared" si="3"/>
        <v>841739.08999999915</v>
      </c>
      <c r="AC15" s="29">
        <f t="shared" si="48"/>
        <v>740571.53747099917</v>
      </c>
      <c r="AD15" s="399"/>
      <c r="AE15" s="347">
        <f t="shared" si="12"/>
        <v>0.10266613106265597</v>
      </c>
      <c r="AF15" s="347">
        <f t="shared" si="13"/>
        <v>2.5711804021132099</v>
      </c>
      <c r="AG15" s="347">
        <f t="shared" si="14"/>
        <v>0.26397314414908729</v>
      </c>
      <c r="AH15" s="347">
        <f t="shared" si="15"/>
        <v>0.11131105268982774</v>
      </c>
    </row>
    <row r="16" spans="1:34" s="15" customFormat="1" ht="25.5" customHeight="1" thickBot="1">
      <c r="B16" s="190" t="s">
        <v>283</v>
      </c>
      <c r="C16" s="30" t="s">
        <v>106</v>
      </c>
      <c r="D16" s="31" t="s">
        <v>110</v>
      </c>
      <c r="E16" s="200"/>
      <c r="F16" s="32">
        <f t="shared" si="53"/>
        <v>-170</v>
      </c>
      <c r="G16" s="320"/>
      <c r="H16" s="320"/>
      <c r="I16" s="320"/>
      <c r="J16" s="321"/>
      <c r="K16" s="322"/>
      <c r="L16" s="323"/>
      <c r="M16" s="321"/>
      <c r="N16" s="322"/>
      <c r="O16" s="335"/>
      <c r="P16" s="324"/>
      <c r="Q16" s="325">
        <f>'Юнит 9'!AG125</f>
        <v>170</v>
      </c>
      <c r="R16" s="322"/>
      <c r="S16" s="326"/>
      <c r="T16" s="324"/>
      <c r="U16" s="322"/>
      <c r="V16" s="324"/>
      <c r="W16" s="327"/>
      <c r="X16" s="321"/>
      <c r="Y16" s="33"/>
      <c r="Z16" s="328"/>
      <c r="AA16" s="33"/>
      <c r="AB16" s="341">
        <f t="shared" si="3"/>
        <v>-170</v>
      </c>
      <c r="AC16" s="34">
        <f t="shared" si="48"/>
        <v>-170</v>
      </c>
      <c r="AD16" s="400"/>
      <c r="AE16" s="347" t="e">
        <f t="shared" ref="AE16:AE17" si="54">P16/O16</f>
        <v>#DIV/0!</v>
      </c>
      <c r="AF16" s="347" t="e">
        <f t="shared" ref="AF16:AF17" si="55">AC16/P16</f>
        <v>#DIV/0!</v>
      </c>
      <c r="AG16" s="347" t="e">
        <f t="shared" ref="AG16:AG17" si="56">AC16/O16</f>
        <v>#DIV/0!</v>
      </c>
      <c r="AH16" s="347" t="e">
        <f t="shared" ref="AH16:AH17" si="57">(W16+X16+Y16)/O16</f>
        <v>#DIV/0!</v>
      </c>
    </row>
    <row r="17" spans="2:34" s="15" customFormat="1" ht="25.5" customHeight="1">
      <c r="B17" s="202" t="s">
        <v>296</v>
      </c>
      <c r="C17" s="203" t="s">
        <v>103</v>
      </c>
      <c r="D17" s="361">
        <v>10</v>
      </c>
      <c r="E17" s="199"/>
      <c r="F17" s="35">
        <f t="shared" ref="F17:F18" si="58">IFERROR(O17-SUM(Q17:W17)+AA17,0)</f>
        <v>1238601.7400000007</v>
      </c>
      <c r="G17" s="28">
        <f>'Юнит 10'!N$105</f>
        <v>3795</v>
      </c>
      <c r="H17" s="28">
        <f>'Юнит 10'!S$105</f>
        <v>2096</v>
      </c>
      <c r="I17" s="28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59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33">
        <f t="shared" ref="O17" si="60">IFERROR(M17+N17,0)</f>
        <v>2592398.0200000005</v>
      </c>
      <c r="P17" s="185">
        <f>'Юнит 10'!AD$105</f>
        <v>254974.67999999991</v>
      </c>
      <c r="Q17" s="287">
        <f>'Юнит 10'!AG$105</f>
        <v>270558.83999999985</v>
      </c>
      <c r="R17" s="18">
        <f>'Юнит 10'!AE$105</f>
        <v>972977.24999999977</v>
      </c>
      <c r="S17" s="186">
        <f>'Юнит 10'!AL$105</f>
        <v>11702.830000000002</v>
      </c>
      <c r="T17" s="185"/>
      <c r="U17" s="18">
        <f>'Юнит 10'!AM$105</f>
        <v>0</v>
      </c>
      <c r="V17" s="185">
        <f>1083.36+22990</f>
        <v>24073.360000000001</v>
      </c>
      <c r="W17" s="21">
        <f>'Юнит 10'!AH$105</f>
        <v>74484</v>
      </c>
      <c r="X17" s="17">
        <f>'Юнит 10'!AI$105</f>
        <v>252853</v>
      </c>
      <c r="Y17" s="22">
        <f>'Юнит 10'!AK$105</f>
        <v>0</v>
      </c>
      <c r="Z17" s="211">
        <f>'Юнит 10'!AN$105</f>
        <v>94858.164121999958</v>
      </c>
      <c r="AA17" s="22"/>
      <c r="AB17" s="339">
        <f t="shared" ref="AB17:AB18" si="61">O17-SUM(P17:Y17)+AA17</f>
        <v>730774.06000000075</v>
      </c>
      <c r="AC17" s="29">
        <f t="shared" ref="AC17:AC18" si="62">O17-SUM(P17:Z17)+AA17</f>
        <v>635915.89587800088</v>
      </c>
      <c r="AD17" s="376"/>
      <c r="AE17" s="347">
        <f t="shared" si="54"/>
        <v>9.8354758039816692E-2</v>
      </c>
      <c r="AF17" s="347">
        <f t="shared" si="55"/>
        <v>2.4940354700239298</v>
      </c>
      <c r="AG17" s="347">
        <f t="shared" si="56"/>
        <v>0.24530025519692411</v>
      </c>
      <c r="AH17" s="347">
        <f t="shared" si="57"/>
        <v>0.12626803348661714</v>
      </c>
    </row>
    <row r="18" spans="2:34" s="15" customFormat="1" ht="25.5" customHeight="1">
      <c r="B18" s="378"/>
      <c r="C18" s="362"/>
      <c r="D18" s="363"/>
      <c r="E18" s="37"/>
      <c r="F18" s="35"/>
      <c r="G18" s="364"/>
      <c r="H18" s="364"/>
      <c r="I18" s="364"/>
      <c r="J18" s="365"/>
      <c r="K18" s="366"/>
      <c r="L18" s="367"/>
      <c r="M18" s="365"/>
      <c r="N18" s="366"/>
      <c r="O18" s="368"/>
      <c r="P18" s="369"/>
      <c r="Q18" s="370"/>
      <c r="R18" s="366"/>
      <c r="S18" s="371"/>
      <c r="T18" s="369"/>
      <c r="U18" s="366"/>
      <c r="V18" s="369"/>
      <c r="W18" s="372"/>
      <c r="X18" s="365"/>
      <c r="Y18" s="373"/>
      <c r="Z18" s="435"/>
      <c r="AA18" s="365"/>
      <c r="AB18" s="435"/>
      <c r="AC18" s="374">
        <f t="shared" si="62"/>
        <v>0</v>
      </c>
      <c r="AD18" s="375"/>
      <c r="AE18" s="6"/>
      <c r="AF18" s="6"/>
      <c r="AG18" s="6"/>
      <c r="AH18" s="6"/>
    </row>
    <row r="19" spans="2:34" s="15" customFormat="1" ht="25.5" customHeight="1">
      <c r="B19" s="27"/>
      <c r="C19" s="16"/>
      <c r="D19" s="25"/>
      <c r="E19" s="286"/>
      <c r="F19" s="199"/>
      <c r="G19" s="28"/>
      <c r="H19" s="28"/>
      <c r="I19" s="28"/>
      <c r="J19" s="17"/>
      <c r="K19" s="18"/>
      <c r="L19" s="19"/>
      <c r="M19" s="17"/>
      <c r="N19" s="18"/>
      <c r="O19" s="333"/>
      <c r="P19" s="185"/>
      <c r="Q19" s="287"/>
      <c r="R19" s="18"/>
      <c r="S19" s="186"/>
      <c r="T19" s="185"/>
      <c r="U19" s="18"/>
      <c r="V19" s="185"/>
      <c r="W19" s="21"/>
      <c r="X19" s="17"/>
      <c r="Y19" s="22"/>
      <c r="Z19" s="210"/>
      <c r="AA19" s="17"/>
      <c r="AB19" s="210"/>
      <c r="AC19" s="374"/>
      <c r="AD19" s="377"/>
      <c r="AE19" s="6"/>
      <c r="AF19" s="6"/>
      <c r="AG19" s="6"/>
      <c r="AH19" s="6"/>
    </row>
    <row r="20" spans="2:34" s="15" customFormat="1" ht="25.5" customHeight="1" thickBot="1">
      <c r="B20" s="27"/>
      <c r="C20" s="16"/>
      <c r="D20" s="25"/>
      <c r="E20" s="36"/>
      <c r="F20" s="199"/>
      <c r="G20" s="28"/>
      <c r="H20" s="28"/>
      <c r="I20" s="28"/>
      <c r="J20" s="17"/>
      <c r="K20" s="18"/>
      <c r="L20" s="19"/>
      <c r="M20" s="17"/>
      <c r="N20" s="18"/>
      <c r="O20" s="333"/>
      <c r="P20" s="185"/>
      <c r="Q20" s="20"/>
      <c r="R20" s="18"/>
      <c r="S20" s="186"/>
      <c r="T20" s="185"/>
      <c r="U20" s="18"/>
      <c r="V20" s="185"/>
      <c r="W20" s="21"/>
      <c r="X20" s="22"/>
      <c r="Y20" s="22"/>
      <c r="Z20" s="210"/>
      <c r="AA20" s="22"/>
      <c r="AB20" s="339">
        <f t="shared" ref="AB20" si="63">O20-SUM(P20:Y20)+AA20</f>
        <v>0</v>
      </c>
      <c r="AC20" s="29">
        <f t="shared" ref="AC20" si="64">O20-SUM(P20:Z20)+AA20</f>
        <v>0</v>
      </c>
      <c r="AD20" s="198"/>
      <c r="AE20" s="6" t="e">
        <f t="shared" si="12"/>
        <v>#DIV/0!</v>
      </c>
      <c r="AF20" s="6" t="e">
        <f t="shared" si="13"/>
        <v>#DIV/0!</v>
      </c>
      <c r="AG20" s="6" t="e">
        <f t="shared" si="14"/>
        <v>#DIV/0!</v>
      </c>
      <c r="AH20" s="6" t="e">
        <f t="shared" si="15"/>
        <v>#DIV/0!</v>
      </c>
    </row>
    <row r="21" spans="2:34" ht="22" customHeight="1" thickBot="1">
      <c r="B21" s="38" t="s">
        <v>29</v>
      </c>
      <c r="C21" s="39"/>
      <c r="D21" s="40"/>
      <c r="E21" s="41"/>
      <c r="F21" s="42">
        <f t="shared" ref="F21:AD21" si="65">SUM(F4:F20)</f>
        <v>6021541.9599999972</v>
      </c>
      <c r="G21" s="43">
        <f>SUM(G4:G20)</f>
        <v>23404</v>
      </c>
      <c r="H21" s="43">
        <f t="shared" si="65"/>
        <v>12553</v>
      </c>
      <c r="I21" s="43">
        <f t="shared" si="65"/>
        <v>-282</v>
      </c>
      <c r="J21" s="42">
        <f t="shared" si="65"/>
        <v>9093829.7800000012</v>
      </c>
      <c r="K21" s="42">
        <f t="shared" si="65"/>
        <v>-211311.05000000002</v>
      </c>
      <c r="L21" s="42">
        <f t="shared" si="65"/>
        <v>8882518.7300000004</v>
      </c>
      <c r="M21" s="42">
        <f t="shared" si="65"/>
        <v>13760238.839999998</v>
      </c>
      <c r="N21" s="42">
        <f t="shared" si="65"/>
        <v>-317801.90000000002</v>
      </c>
      <c r="O21" s="336">
        <f t="shared" si="65"/>
        <v>13442436.939999998</v>
      </c>
      <c r="P21" s="42">
        <f t="shared" si="65"/>
        <v>1537989.8700000003</v>
      </c>
      <c r="Q21" s="42">
        <f t="shared" si="65"/>
        <v>1498223.7699999996</v>
      </c>
      <c r="R21" s="42">
        <f t="shared" si="65"/>
        <v>5016571.7900000019</v>
      </c>
      <c r="S21" s="212">
        <f t="shared" si="65"/>
        <v>89044.61</v>
      </c>
      <c r="T21" s="212">
        <f t="shared" si="65"/>
        <v>31.7</v>
      </c>
      <c r="U21" s="42">
        <f t="shared" si="65"/>
        <v>2684.1099999999997</v>
      </c>
      <c r="V21" s="42">
        <f t="shared" si="65"/>
        <v>84760</v>
      </c>
      <c r="W21" s="42">
        <f t="shared" si="65"/>
        <v>729579</v>
      </c>
      <c r="X21" s="42">
        <f t="shared" si="65"/>
        <v>1266501</v>
      </c>
      <c r="Y21" s="42">
        <f t="shared" si="65"/>
        <v>0</v>
      </c>
      <c r="Z21" s="212">
        <f t="shared" si="65"/>
        <v>507420.34534600016</v>
      </c>
      <c r="AA21" s="42">
        <f t="shared" si="65"/>
        <v>0</v>
      </c>
      <c r="AB21" s="212">
        <f t="shared" si="65"/>
        <v>3217051.0899999971</v>
      </c>
      <c r="AC21" s="42">
        <f t="shared" si="65"/>
        <v>2709630.744653997</v>
      </c>
      <c r="AD21" s="42">
        <f t="shared" si="65"/>
        <v>2073714.8487759959</v>
      </c>
      <c r="AE21" s="44">
        <f>P21/O21</f>
        <v>0.11441302472645266</v>
      </c>
      <c r="AF21" s="44">
        <f t="shared" ref="AF21" si="66">AC21/P21</f>
        <v>1.7618001246354089</v>
      </c>
      <c r="AG21" s="44">
        <f t="shared" ref="AG21" si="67">AC21/O21</f>
        <v>0.20157288122297842</v>
      </c>
      <c r="AH21" s="44">
        <f>(W21+X21+Y21)/O21</f>
        <v>0.148490932775765</v>
      </c>
    </row>
    <row r="22" spans="2:34" ht="13.5" customHeight="1">
      <c r="B22" s="45"/>
      <c r="C22" s="45"/>
      <c r="D22" s="26"/>
      <c r="E22" s="46"/>
      <c r="F22" s="47"/>
      <c r="G22" s="47"/>
      <c r="H22" s="47"/>
      <c r="I22" s="47"/>
      <c r="J22" s="47"/>
      <c r="K22" s="47"/>
      <c r="L22" s="47"/>
      <c r="M22" s="48" t="s">
        <v>41</v>
      </c>
      <c r="N22" s="48"/>
      <c r="O22" s="48"/>
      <c r="P22" s="47"/>
      <c r="Q22" s="47"/>
      <c r="R22" s="47"/>
      <c r="S22" s="275"/>
      <c r="T22" s="275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4"/>
      <c r="AF22" s="44"/>
      <c r="AG22" s="44"/>
      <c r="AH22" s="44"/>
    </row>
    <row r="23" spans="2:34" s="4" customFormat="1">
      <c r="B23" s="49"/>
      <c r="C23" s="49"/>
      <c r="E23" s="50"/>
      <c r="F23" s="51"/>
      <c r="G23" s="52"/>
      <c r="H23" s="52"/>
      <c r="I23" s="52"/>
      <c r="J23" s="52"/>
      <c r="K23" s="52"/>
      <c r="L23" s="52"/>
      <c r="M23" s="48"/>
      <c r="N23" s="53">
        <f>-N21/M21</f>
        <v>2.3095667429563312E-2</v>
      </c>
      <c r="O23" s="54"/>
      <c r="P23" s="187">
        <f t="shared" ref="P23:Z23" si="68">P21/$O$21</f>
        <v>0.11441302472645266</v>
      </c>
      <c r="Q23" s="187">
        <f t="shared" si="68"/>
        <v>0.11145477391393288</v>
      </c>
      <c r="R23" s="187">
        <f t="shared" si="68"/>
        <v>0.37318916297627824</v>
      </c>
      <c r="S23" s="276">
        <f t="shared" si="68"/>
        <v>6.6241419169342976E-3</v>
      </c>
      <c r="T23" s="276">
        <f t="shared" si="68"/>
        <v>2.358203363087527E-6</v>
      </c>
      <c r="U23" s="187">
        <f t="shared" si="68"/>
        <v>1.9967436053302401E-4</v>
      </c>
      <c r="V23" s="187">
        <f t="shared" si="68"/>
        <v>6.3054043235110024E-3</v>
      </c>
      <c r="W23" s="187">
        <f t="shared" si="68"/>
        <v>5.4274310770915928E-2</v>
      </c>
      <c r="X23" s="187">
        <f t="shared" si="68"/>
        <v>9.4216622004849093E-2</v>
      </c>
      <c r="Y23" s="187">
        <f t="shared" si="68"/>
        <v>0</v>
      </c>
      <c r="Z23" s="187">
        <f t="shared" si="68"/>
        <v>3.7747645580251482E-2</v>
      </c>
      <c r="AA23" s="55"/>
      <c r="AB23" s="55"/>
      <c r="AC23" s="53">
        <f>AC21/P21</f>
        <v>1.7618001246354089</v>
      </c>
      <c r="AD23" s="8" t="s">
        <v>32</v>
      </c>
      <c r="AE23" s="55"/>
      <c r="AF23" s="56"/>
      <c r="AG23" s="56"/>
      <c r="AH23" s="56"/>
    </row>
    <row r="24" spans="2:34" s="4" customFormat="1">
      <c r="B24" s="57"/>
      <c r="C24" s="57"/>
      <c r="D24" s="58"/>
      <c r="E24" s="59"/>
      <c r="F24" s="60"/>
      <c r="G24" s="205"/>
      <c r="H24" s="205"/>
      <c r="I24" s="205"/>
      <c r="J24" s="60"/>
      <c r="K24" s="60"/>
      <c r="L24" s="60"/>
      <c r="M24" s="61"/>
      <c r="N24" s="62"/>
      <c r="O24" s="63"/>
      <c r="P24" s="188"/>
      <c r="Q24" s="188"/>
      <c r="R24" s="188"/>
      <c r="S24" s="277"/>
      <c r="T24" s="277"/>
      <c r="U24" s="188"/>
      <c r="V24" s="188"/>
      <c r="W24" s="188">
        <f>(W21+X21)/O21</f>
        <v>0.148490932775765</v>
      </c>
      <c r="X24" s="188"/>
      <c r="Y24" s="189"/>
      <c r="Z24" s="188"/>
      <c r="AA24" s="64"/>
      <c r="AB24" s="64"/>
      <c r="AC24" s="62">
        <f>AC21/O21</f>
        <v>0.20157288122297842</v>
      </c>
      <c r="AD24" s="65" t="s">
        <v>33</v>
      </c>
      <c r="AE24" s="55"/>
      <c r="AF24" s="56"/>
      <c r="AG24" s="56"/>
      <c r="AH24" s="56"/>
    </row>
    <row r="25" spans="2:34">
      <c r="B25" s="204" t="s">
        <v>254</v>
      </c>
      <c r="F25" s="66"/>
      <c r="G25" s="206">
        <f t="shared" ref="G25:AC25" si="69">G6</f>
        <v>4961</v>
      </c>
      <c r="H25" s="206">
        <f t="shared" si="69"/>
        <v>2362</v>
      </c>
      <c r="I25" s="206">
        <f t="shared" si="69"/>
        <v>-53</v>
      </c>
      <c r="J25" s="207">
        <f t="shared" si="69"/>
        <v>1728382.78</v>
      </c>
      <c r="K25" s="207">
        <f t="shared" si="69"/>
        <v>-44657.88</v>
      </c>
      <c r="L25" s="207">
        <f t="shared" si="69"/>
        <v>1683724.9000000001</v>
      </c>
      <c r="M25" s="207">
        <f t="shared" si="69"/>
        <v>2303342.0599999991</v>
      </c>
      <c r="N25" s="207">
        <f>N6</f>
        <v>-58267.040000000001</v>
      </c>
      <c r="O25" s="207">
        <f t="shared" si="69"/>
        <v>2245075.0199999991</v>
      </c>
      <c r="P25" s="207">
        <f t="shared" si="69"/>
        <v>292876.64000000007</v>
      </c>
      <c r="Q25" s="207">
        <f t="shared" si="69"/>
        <v>276475.65000000008</v>
      </c>
      <c r="R25" s="207">
        <f t="shared" si="69"/>
        <v>833669.77000000118</v>
      </c>
      <c r="S25" s="278">
        <f t="shared" si="69"/>
        <v>40333.140296013356</v>
      </c>
      <c r="T25" s="278">
        <f t="shared" si="69"/>
        <v>0</v>
      </c>
      <c r="U25" s="207">
        <f t="shared" si="69"/>
        <v>0</v>
      </c>
      <c r="V25" s="207">
        <f t="shared" si="69"/>
        <v>25431.599999999999</v>
      </c>
      <c r="W25" s="207">
        <f t="shared" si="69"/>
        <v>113446</v>
      </c>
      <c r="X25" s="207">
        <f t="shared" si="69"/>
        <v>404487</v>
      </c>
      <c r="Y25" s="207">
        <f t="shared" si="69"/>
        <v>0</v>
      </c>
      <c r="Z25" s="207">
        <f t="shared" si="69"/>
        <v>96625.980000000054</v>
      </c>
      <c r="AA25" s="207">
        <f t="shared" si="69"/>
        <v>0</v>
      </c>
      <c r="AB25" s="207">
        <f t="shared" si="69"/>
        <v>258355.21970398421</v>
      </c>
      <c r="AC25" s="207">
        <f t="shared" si="69"/>
        <v>161729.23970398423</v>
      </c>
      <c r="AD25" s="188"/>
    </row>
    <row r="26" spans="2:34">
      <c r="F26" s="66"/>
      <c r="G26" s="66"/>
      <c r="H26" s="66"/>
      <c r="I26" s="66"/>
      <c r="J26" s="66"/>
      <c r="K26" s="66"/>
      <c r="L26" s="66"/>
      <c r="M26" s="66"/>
      <c r="N26" s="208">
        <f>-N25/M25</f>
        <v>2.5296737732475576E-2</v>
      </c>
      <c r="O26" s="54"/>
      <c r="P26" s="209">
        <f t="shared" ref="P26:AA26" si="70">P25/$O$25</f>
        <v>0.13045294138990518</v>
      </c>
      <c r="Q26" s="209">
        <f t="shared" si="70"/>
        <v>0.12314762203358362</v>
      </c>
      <c r="R26" s="209">
        <f t="shared" si="70"/>
        <v>0.37133270049924727</v>
      </c>
      <c r="S26" s="295">
        <f t="shared" si="70"/>
        <v>1.7965163719123014E-2</v>
      </c>
      <c r="T26" s="279">
        <f t="shared" si="70"/>
        <v>0</v>
      </c>
      <c r="U26" s="209">
        <f t="shared" si="70"/>
        <v>0</v>
      </c>
      <c r="V26" s="209">
        <f t="shared" si="70"/>
        <v>1.1327728371410951E-2</v>
      </c>
      <c r="W26" s="209">
        <f t="shared" si="70"/>
        <v>5.0531050851031267E-2</v>
      </c>
      <c r="X26" s="209">
        <f t="shared" si="70"/>
        <v>0.18016636254765339</v>
      </c>
      <c r="Y26" s="209">
        <f t="shared" si="70"/>
        <v>0</v>
      </c>
      <c r="Z26" s="209">
        <f>Z25/$O$25</f>
        <v>4.3039087397622952E-2</v>
      </c>
      <c r="AA26" s="209">
        <f t="shared" si="70"/>
        <v>0</v>
      </c>
      <c r="AB26" s="209"/>
      <c r="AC26" s="209">
        <f>AC25/O25</f>
        <v>7.2037343190422334E-2</v>
      </c>
    </row>
    <row r="27" spans="2:34" ht="15.5">
      <c r="F27" s="66"/>
      <c r="G27" s="66"/>
      <c r="H27" s="66"/>
      <c r="I27" s="66"/>
      <c r="J27" s="66"/>
      <c r="K27" s="66"/>
      <c r="L27" s="66"/>
      <c r="M27" s="68"/>
      <c r="N27" s="66"/>
      <c r="O27" s="66"/>
      <c r="P27" s="69"/>
      <c r="Q27" s="70"/>
      <c r="R27" s="66"/>
      <c r="S27" s="66"/>
      <c r="T27" s="66"/>
    </row>
    <row r="28" spans="2:34">
      <c r="B28" s="338" t="s">
        <v>275</v>
      </c>
      <c r="F28" s="66"/>
      <c r="G28" s="66"/>
      <c r="H28" s="66"/>
      <c r="I28" s="66"/>
      <c r="J28" s="66"/>
      <c r="K28" s="66"/>
      <c r="L28" s="66"/>
      <c r="M28" s="71"/>
      <c r="N28" s="66"/>
      <c r="O28" s="66"/>
      <c r="P28" s="209">
        <f>P11/$O$11</f>
        <v>0.12260071518502115</v>
      </c>
      <c r="Q28" s="209">
        <f t="shared" ref="Q28:AB28" si="71">Q11/$O$11</f>
        <v>0.11302458636103402</v>
      </c>
      <c r="R28" s="209">
        <f t="shared" si="71"/>
        <v>0.37030707592952261</v>
      </c>
      <c r="S28" s="209">
        <f t="shared" si="71"/>
        <v>4.3282030191379092E-3</v>
      </c>
      <c r="T28" s="209">
        <f t="shared" si="71"/>
        <v>1.5965376845158517E-5</v>
      </c>
      <c r="U28" s="209">
        <f t="shared" si="71"/>
        <v>4.3958004247003114E-4</v>
      </c>
      <c r="V28" s="209">
        <f t="shared" si="71"/>
        <v>2.547690975443015E-3</v>
      </c>
      <c r="W28" s="209">
        <f t="shared" si="71"/>
        <v>7.7475184216500737E-2</v>
      </c>
      <c r="X28" s="209">
        <f t="shared" si="71"/>
        <v>7.3797293570604383E-2</v>
      </c>
      <c r="Y28" s="209">
        <f t="shared" si="71"/>
        <v>0</v>
      </c>
      <c r="Z28" s="209">
        <f t="shared" si="71"/>
        <v>3.6773704751328073E-2</v>
      </c>
      <c r="AA28" s="209">
        <f t="shared" si="71"/>
        <v>0</v>
      </c>
      <c r="AB28" s="209">
        <f t="shared" si="71"/>
        <v>0.23546370532342095</v>
      </c>
      <c r="AC28" s="187">
        <f>AC11/P11</f>
        <v>1.6206267661019977</v>
      </c>
      <c r="AD28" s="8" t="s">
        <v>32</v>
      </c>
    </row>
    <row r="29" spans="2:34">
      <c r="F29" s="66"/>
      <c r="G29" s="66"/>
      <c r="H29" s="66"/>
      <c r="I29" s="66"/>
      <c r="J29" s="66"/>
      <c r="K29" s="66"/>
      <c r="L29" s="66"/>
      <c r="M29" s="67"/>
      <c r="N29" s="66"/>
      <c r="O29" s="66"/>
      <c r="P29" s="67"/>
      <c r="Q29" s="72"/>
      <c r="R29" s="66"/>
      <c r="S29" s="66"/>
      <c r="T29" s="66"/>
      <c r="AC29" s="188">
        <f>AC11/O11</f>
        <v>0.19869000057209293</v>
      </c>
      <c r="AD29" s="65" t="s">
        <v>33</v>
      </c>
    </row>
    <row r="30" spans="2:34">
      <c r="F30" s="66"/>
      <c r="G30" s="66"/>
      <c r="H30" s="66"/>
      <c r="I30" s="66"/>
      <c r="J30" s="66"/>
      <c r="K30" s="66"/>
      <c r="L30" s="66"/>
      <c r="M30" s="67"/>
      <c r="N30" s="66"/>
      <c r="O30" s="66"/>
      <c r="P30" s="67"/>
      <c r="Q30" s="72"/>
      <c r="R30" s="66"/>
      <c r="S30" s="66"/>
      <c r="T30" s="66"/>
      <c r="AC30" s="187"/>
      <c r="AD30" s="337"/>
    </row>
    <row r="31" spans="2:34">
      <c r="B31" s="204" t="s">
        <v>276</v>
      </c>
      <c r="F31" s="66"/>
      <c r="G31" s="206">
        <f>G9+G11+G13+G15</f>
        <v>14517</v>
      </c>
      <c r="H31" s="206">
        <f t="shared" ref="H31:K31" si="72">H9+H11+H13+H15</f>
        <v>7967</v>
      </c>
      <c r="I31" s="206">
        <f t="shared" si="72"/>
        <v>-171</v>
      </c>
      <c r="J31" s="207">
        <f t="shared" si="72"/>
        <v>5543477.6100000003</v>
      </c>
      <c r="K31" s="207">
        <f t="shared" si="72"/>
        <v>-118993.17000000001</v>
      </c>
      <c r="L31" s="207">
        <f>L9+L11+L13+L15</f>
        <v>5424484.4399999995</v>
      </c>
      <c r="M31" s="207">
        <f t="shared" ref="M31" si="73">M9+M11+M13+M15</f>
        <v>8658079.7899999991</v>
      </c>
      <c r="N31" s="207">
        <f>N9+N11+N13+N15</f>
        <v>-186633.46000000002</v>
      </c>
      <c r="O31" s="207">
        <f t="shared" ref="O31:AA31" si="74">O9+O11+O13+O15</f>
        <v>8471446.3299999982</v>
      </c>
      <c r="P31" s="207">
        <f t="shared" si="74"/>
        <v>974318.92000000016</v>
      </c>
      <c r="Q31" s="207">
        <f>Q9+Q11+Q13+Q15</f>
        <v>933157.6599999998</v>
      </c>
      <c r="R31" s="207">
        <f t="shared" si="74"/>
        <v>3161035.1400000006</v>
      </c>
      <c r="S31" s="278">
        <f t="shared" si="74"/>
        <v>33388.342753142293</v>
      </c>
      <c r="T31" s="278">
        <f t="shared" si="74"/>
        <v>30</v>
      </c>
      <c r="U31" s="207">
        <f t="shared" si="74"/>
        <v>2684.1099999999997</v>
      </c>
      <c r="V31" s="207">
        <f t="shared" si="74"/>
        <v>35255.039999999994</v>
      </c>
      <c r="W31" s="207">
        <f t="shared" si="74"/>
        <v>541649</v>
      </c>
      <c r="X31" s="207">
        <f t="shared" si="74"/>
        <v>609161</v>
      </c>
      <c r="Y31" s="207">
        <f t="shared" si="74"/>
        <v>0</v>
      </c>
      <c r="Z31" s="207">
        <f>Z9+Z11+Z13+Z15</f>
        <v>309738.06152400008</v>
      </c>
      <c r="AA31" s="207">
        <f t="shared" si="74"/>
        <v>0</v>
      </c>
      <c r="AB31" s="207">
        <f>AB9+AB11+AB13+AB15</f>
        <v>2180767.117246856</v>
      </c>
      <c r="AC31" s="207">
        <f>AC9+AC11+AC13+AC15</f>
        <v>1871029.055722856</v>
      </c>
    </row>
    <row r="32" spans="2:34">
      <c r="F32" s="66"/>
      <c r="G32" s="66"/>
      <c r="H32" s="66"/>
      <c r="I32" s="66"/>
      <c r="J32" s="66"/>
      <c r="K32" s="66"/>
      <c r="L32" s="66"/>
      <c r="M32" s="67"/>
      <c r="N32" s="208">
        <f>-N31/M31</f>
        <v>2.1555987531503222E-2</v>
      </c>
      <c r="O32" s="54"/>
      <c r="P32" s="209">
        <f>P31/$O$31</f>
        <v>0.11501211033464699</v>
      </c>
      <c r="Q32" s="209">
        <f t="shared" ref="Q32:AA32" si="75">Q31/$O$31</f>
        <v>0.110153287130605</v>
      </c>
      <c r="R32" s="209">
        <f t="shared" si="75"/>
        <v>0.37313995944302952</v>
      </c>
      <c r="S32" s="209">
        <f t="shared" si="75"/>
        <v>3.9412800899067141E-3</v>
      </c>
      <c r="T32" s="279">
        <f t="shared" si="75"/>
        <v>3.5413079220912691E-6</v>
      </c>
      <c r="U32" s="209">
        <f t="shared" si="75"/>
        <v>3.168420002254798E-4</v>
      </c>
      <c r="V32" s="209">
        <f t="shared" si="75"/>
        <v>4.1616317481881519E-3</v>
      </c>
      <c r="W32" s="209">
        <f t="shared" si="75"/>
        <v>6.3938196489760457E-2</v>
      </c>
      <c r="X32" s="209">
        <f t="shared" si="75"/>
        <v>7.1907555837634654E-2</v>
      </c>
      <c r="Y32" s="209">
        <f t="shared" si="75"/>
        <v>0</v>
      </c>
      <c r="Z32" s="209">
        <f t="shared" si="75"/>
        <v>3.6562595034937813E-2</v>
      </c>
      <c r="AA32" s="209">
        <f t="shared" si="75"/>
        <v>0</v>
      </c>
      <c r="AB32" s="209"/>
      <c r="AC32" s="209">
        <f>AC31/O31</f>
        <v>0.2208630005831432</v>
      </c>
    </row>
    <row r="33" spans="2:34"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 spans="2:34" s="348" customFormat="1">
      <c r="B34" s="349" t="s">
        <v>284</v>
      </c>
      <c r="D34" s="350"/>
      <c r="F34" s="351"/>
      <c r="G34" s="351"/>
      <c r="H34" s="351"/>
      <c r="I34" s="351"/>
      <c r="J34" s="351"/>
      <c r="K34" s="351"/>
      <c r="L34" s="351"/>
      <c r="M34" s="352"/>
      <c r="N34" s="351"/>
      <c r="O34" s="351"/>
      <c r="P34" s="209">
        <f t="shared" ref="P34:AB34" si="76">P15/$O$15</f>
        <v>0.10266613106265597</v>
      </c>
      <c r="Q34" s="209">
        <f t="shared" si="76"/>
        <v>0.10672521810799464</v>
      </c>
      <c r="R34" s="209">
        <f t="shared" si="76"/>
        <v>0.37489215796077113</v>
      </c>
      <c r="S34" s="209">
        <f t="shared" si="76"/>
        <v>3.0195895739945989E-3</v>
      </c>
      <c r="T34" s="209">
        <f t="shared" si="76"/>
        <v>0</v>
      </c>
      <c r="U34" s="209">
        <f t="shared" si="76"/>
        <v>4.9621087917624219E-4</v>
      </c>
      <c r="V34" s="209">
        <f t="shared" si="76"/>
        <v>8.558105842691961E-4</v>
      </c>
      <c r="W34" s="209">
        <f t="shared" si="76"/>
        <v>8.3286977342538135E-2</v>
      </c>
      <c r="X34" s="209">
        <f t="shared" si="76"/>
        <v>2.8024075347289609E-2</v>
      </c>
      <c r="Y34" s="209">
        <f t="shared" si="76"/>
        <v>0</v>
      </c>
      <c r="Z34" s="209">
        <f t="shared" si="76"/>
        <v>3.6060684992223153E-2</v>
      </c>
      <c r="AA34" s="209">
        <f t="shared" si="76"/>
        <v>0</v>
      </c>
      <c r="AB34" s="209">
        <f t="shared" si="76"/>
        <v>0.30003382914131044</v>
      </c>
      <c r="AC34" s="187">
        <f>AC15/P15</f>
        <v>2.5711804021132099</v>
      </c>
      <c r="AD34" s="353" t="s">
        <v>32</v>
      </c>
      <c r="AF34" s="347"/>
      <c r="AG34" s="347"/>
      <c r="AH34" s="347"/>
    </row>
  </sheetData>
  <mergeCells count="28">
    <mergeCell ref="AD9:AD16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B2:AB3"/>
    <mergeCell ref="AD6:AD8"/>
    <mergeCell ref="AD4:AD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</mergeCells>
  <conditionalFormatting sqref="O3">
    <cfRule type="dataBar" priority="3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20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0">
    <cfRule type="dataBar" priority="8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0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0">
    <cfRule type="dataBar" priority="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0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0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0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0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0">
    <cfRule type="dataBar" priority="8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0">
    <cfRule type="dataBar" priority="8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0">
    <cfRule type="dataBar" priority="8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0"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0">
    <cfRule type="dataBar" priority="8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0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0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0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0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0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0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0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0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0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0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0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0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0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0"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0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0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0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0">
    <cfRule type="dataBar" priority="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0">
    <cfRule type="dataBar" priority="7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AF4:AF6 AF8:AF20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G4:AG6 AG8:AG20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H4:AH6 AH8:AH20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6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6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6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6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F21:AF22">
    <cfRule type="dataBar" priority="3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21:AG22">
    <cfRule type="dataBar" priority="3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21:AH22">
    <cfRule type="dataBar" priority="3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5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5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5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5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5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5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5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5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5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5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4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4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4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4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4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F7"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G7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H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 Q19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 Q19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 R19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 Q19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 R19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 Q19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 R19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 Q19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 R19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 R19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 O19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 O19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 O19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 L1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 L19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 L19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 O19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 Q1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 R19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 L19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 L19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 O19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 Q19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 R1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 L19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 O1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 Q1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 R19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 L19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 O19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 Q19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 R1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:Q18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:Q18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:R1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:Q1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:R18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:Q18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:R18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:Q1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:R18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:R18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:O18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:O18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:O18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:L18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:L1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:L18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:O1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:Q1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:R18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:L1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:L18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:O1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:Q1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:R18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:L18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:O1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:Q1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:R18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:L18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:O1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:Q1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:R18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AF8:AF20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AG8:AG20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AH8:AH20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AF21:AF22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AG21:AG22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AH21:AH22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 L19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 O19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 Q19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 R19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F15" sqref="F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3" t="s">
        <v>86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26.5" outlineLevel="1" thickBot="1">
      <c r="B4" s="183" t="s">
        <v>122</v>
      </c>
      <c r="C4" s="172"/>
      <c r="D4" s="173" t="e">
        <f t="shared" ref="D4:D67" si="0">C4/C$105</f>
        <v>#DIV/0!</v>
      </c>
      <c r="E4" s="173" t="e">
        <f>D4</f>
        <v>#DIV/0!</v>
      </c>
      <c r="F4" s="174" t="e">
        <f>IF(AND(E4&lt;=0),"C",IF(E4&lt;=0.8,"A",IF(E4&lt;=0.95,"B","C")))</f>
        <v>#DIV/0!</v>
      </c>
      <c r="G4" s="174" t="e">
        <f t="shared" ref="G4:G67" si="1">VLOOKUP(B$4:B$104,I$4:M$104,5,0)</f>
        <v>#DIV/0!</v>
      </c>
      <c r="I4" s="183" t="s">
        <v>122</v>
      </c>
      <c r="J4" s="172"/>
      <c r="K4" s="173" t="e">
        <f t="shared" ref="K4:K67" si="2">J4/J$105</f>
        <v>#DIV/0!</v>
      </c>
      <c r="L4" s="173" t="e">
        <f>K4</f>
        <v>#DIV/0!</v>
      </c>
      <c r="M4" s="174" t="e">
        <f>_xlfn.IFS(L4&lt;80%,"A",L4&lt;=95%,"B",L4&gt;95%,"C")</f>
        <v>#DIV/0!</v>
      </c>
      <c r="P4" s="175" t="s">
        <v>93</v>
      </c>
      <c r="Q4" s="176">
        <v>0.8</v>
      </c>
    </row>
    <row r="5" spans="2:17" ht="15" outlineLevel="1" thickBot="1">
      <c r="B5" s="183" t="s">
        <v>123</v>
      </c>
      <c r="C5" s="172"/>
      <c r="D5" s="173" t="e">
        <f t="shared" si="0"/>
        <v>#DIV/0!</v>
      </c>
      <c r="E5" s="173" t="e">
        <f>E4+D5</f>
        <v>#DIV/0!</v>
      </c>
      <c r="F5" s="174" t="e">
        <f t="shared" ref="F5:F96" si="3">IF(AND(E5&lt;=0),"C",IF(E5&lt;=0.8,"A",IF(E5&lt;=0.95,"B","C")))</f>
        <v>#DIV/0!</v>
      </c>
      <c r="G5" s="174" t="e">
        <f t="shared" si="1"/>
        <v>#DIV/0!</v>
      </c>
      <c r="I5" s="183" t="s">
        <v>123</v>
      </c>
      <c r="J5" s="172"/>
      <c r="K5" s="173" t="e">
        <f t="shared" si="2"/>
        <v>#DIV/0!</v>
      </c>
      <c r="L5" s="173" t="e">
        <f>L4+K5</f>
        <v>#DIV/0!</v>
      </c>
      <c r="M5" s="174" t="e">
        <f t="shared" ref="M5:M98" si="4">_xlfn.IFS(L5&lt;80%,"A",L5&lt;=95%,"B",L5&gt;95%,"C")</f>
        <v>#DIV/0!</v>
      </c>
      <c r="P5" s="177" t="s">
        <v>94</v>
      </c>
      <c r="Q5" s="176">
        <v>0.15</v>
      </c>
    </row>
    <row r="6" spans="2:17" ht="15" outlineLevel="1" thickBot="1">
      <c r="B6" s="183" t="s">
        <v>124</v>
      </c>
      <c r="C6" s="172"/>
      <c r="D6" s="173" t="e">
        <f t="shared" si="0"/>
        <v>#DIV/0!</v>
      </c>
      <c r="E6" s="173" t="e">
        <f t="shared" ref="E6:E69" si="5">E5+D6</f>
        <v>#DIV/0!</v>
      </c>
      <c r="F6" s="174" t="e">
        <f t="shared" si="3"/>
        <v>#DIV/0!</v>
      </c>
      <c r="G6" s="174" t="e">
        <f t="shared" si="1"/>
        <v>#DIV/0!</v>
      </c>
      <c r="I6" s="183" t="s">
        <v>124</v>
      </c>
      <c r="J6" s="172"/>
      <c r="K6" s="173" t="e">
        <f t="shared" si="2"/>
        <v>#DIV/0!</v>
      </c>
      <c r="L6" s="173" t="e">
        <f t="shared" ref="L6:L69" si="6">L5+K6</f>
        <v>#DIV/0!</v>
      </c>
      <c r="M6" s="174" t="e">
        <f t="shared" si="4"/>
        <v>#DIV/0!</v>
      </c>
      <c r="P6" s="178" t="s">
        <v>95</v>
      </c>
      <c r="Q6" s="176">
        <v>0.05</v>
      </c>
    </row>
    <row r="7" spans="2:17" ht="15" outlineLevel="1" thickBot="1">
      <c r="B7" s="183" t="s">
        <v>125</v>
      </c>
      <c r="C7" s="172"/>
      <c r="D7" s="173" t="e">
        <f t="shared" si="0"/>
        <v>#DIV/0!</v>
      </c>
      <c r="E7" s="173" t="e">
        <f t="shared" si="5"/>
        <v>#DIV/0!</v>
      </c>
      <c r="F7" s="174" t="e">
        <f t="shared" si="3"/>
        <v>#DIV/0!</v>
      </c>
      <c r="G7" s="174" t="e">
        <f t="shared" si="1"/>
        <v>#DIV/0!</v>
      </c>
      <c r="I7" s="183" t="s">
        <v>125</v>
      </c>
      <c r="J7" s="172"/>
      <c r="K7" s="173" t="e">
        <f t="shared" si="2"/>
        <v>#DIV/0!</v>
      </c>
      <c r="L7" s="173" t="e">
        <f t="shared" si="6"/>
        <v>#DIV/0!</v>
      </c>
      <c r="M7" s="174" t="e">
        <f t="shared" si="4"/>
        <v>#DIV/0!</v>
      </c>
    </row>
    <row r="8" spans="2:17" ht="15" outlineLevel="1" thickBot="1">
      <c r="B8" s="183" t="s">
        <v>126</v>
      </c>
      <c r="C8" s="172"/>
      <c r="D8" s="173" t="e">
        <f t="shared" si="0"/>
        <v>#DIV/0!</v>
      </c>
      <c r="E8" s="173" t="e">
        <f t="shared" si="5"/>
        <v>#DIV/0!</v>
      </c>
      <c r="F8" s="174" t="e">
        <f t="shared" si="3"/>
        <v>#DIV/0!</v>
      </c>
      <c r="G8" s="174" t="e">
        <f t="shared" si="1"/>
        <v>#DIV/0!</v>
      </c>
      <c r="I8" s="183" t="s">
        <v>126</v>
      </c>
      <c r="J8" s="172"/>
      <c r="K8" s="173" t="e">
        <f t="shared" si="2"/>
        <v>#DIV/0!</v>
      </c>
      <c r="L8" s="173" t="e">
        <f t="shared" si="6"/>
        <v>#DIV/0!</v>
      </c>
      <c r="M8" s="174" t="e">
        <f>_xlfn.IFS(L8&lt;80%,"A",L8&lt;=95%,"B",L8&gt;95%,"C")</f>
        <v>#DIV/0!</v>
      </c>
    </row>
    <row r="9" spans="2:17" ht="15" outlineLevel="1" thickBot="1">
      <c r="B9" s="183" t="s">
        <v>127</v>
      </c>
      <c r="C9" s="172"/>
      <c r="D9" s="173" t="e">
        <f t="shared" si="0"/>
        <v>#DIV/0!</v>
      </c>
      <c r="E9" s="173" t="e">
        <f t="shared" si="5"/>
        <v>#DIV/0!</v>
      </c>
      <c r="F9" s="174" t="e">
        <f t="shared" si="3"/>
        <v>#DIV/0!</v>
      </c>
      <c r="G9" s="174" t="e">
        <f t="shared" si="1"/>
        <v>#DIV/0!</v>
      </c>
      <c r="I9" s="183" t="s">
        <v>127</v>
      </c>
      <c r="J9" s="172"/>
      <c r="K9" s="173" t="e">
        <f t="shared" si="2"/>
        <v>#DIV/0!</v>
      </c>
      <c r="L9" s="173" t="e">
        <f t="shared" si="6"/>
        <v>#DIV/0!</v>
      </c>
      <c r="M9" s="174" t="e">
        <f t="shared" si="4"/>
        <v>#DIV/0!</v>
      </c>
    </row>
    <row r="10" spans="2:17" ht="15" outlineLevel="1" thickBot="1">
      <c r="B10" s="183" t="s">
        <v>128</v>
      </c>
      <c r="C10" s="172"/>
      <c r="D10" s="173" t="e">
        <f t="shared" si="0"/>
        <v>#DIV/0!</v>
      </c>
      <c r="E10" s="173" t="e">
        <f t="shared" si="5"/>
        <v>#DIV/0!</v>
      </c>
      <c r="F10" s="174" t="e">
        <f t="shared" si="3"/>
        <v>#DIV/0!</v>
      </c>
      <c r="G10" s="174" t="e">
        <f t="shared" si="1"/>
        <v>#DIV/0!</v>
      </c>
      <c r="I10" s="183" t="s">
        <v>128</v>
      </c>
      <c r="J10" s="172"/>
      <c r="K10" s="173" t="e">
        <f t="shared" si="2"/>
        <v>#DIV/0!</v>
      </c>
      <c r="L10" s="173" t="e">
        <f t="shared" si="6"/>
        <v>#DIV/0!</v>
      </c>
      <c r="M10" s="174" t="e">
        <f t="shared" si="4"/>
        <v>#DIV/0!</v>
      </c>
    </row>
    <row r="11" spans="2:17" ht="15" outlineLevel="1" thickBot="1">
      <c r="B11" s="183" t="s">
        <v>129</v>
      </c>
      <c r="C11" s="172"/>
      <c r="D11" s="173" t="e">
        <f t="shared" si="0"/>
        <v>#DIV/0!</v>
      </c>
      <c r="E11" s="173" t="e">
        <f t="shared" si="5"/>
        <v>#DIV/0!</v>
      </c>
      <c r="F11" s="174" t="e">
        <f t="shared" si="3"/>
        <v>#DIV/0!</v>
      </c>
      <c r="G11" s="174" t="e">
        <f t="shared" si="1"/>
        <v>#DIV/0!</v>
      </c>
      <c r="I11" s="183" t="s">
        <v>129</v>
      </c>
      <c r="J11" s="172"/>
      <c r="K11" s="173" t="e">
        <f t="shared" si="2"/>
        <v>#DIV/0!</v>
      </c>
      <c r="L11" s="173" t="e">
        <f t="shared" si="6"/>
        <v>#DIV/0!</v>
      </c>
      <c r="M11" s="174" t="e">
        <f>_xlfn.IFS(L11&lt;80%,"A",L11&lt;=95%,"B",L11&gt;95%,"C")</f>
        <v>#DIV/0!</v>
      </c>
      <c r="P11" s="272"/>
    </row>
    <row r="12" spans="2:17" ht="15" outlineLevel="1" thickBot="1">
      <c r="B12" s="183" t="s">
        <v>130</v>
      </c>
      <c r="C12" s="172"/>
      <c r="D12" s="173" t="e">
        <f t="shared" si="0"/>
        <v>#DIV/0!</v>
      </c>
      <c r="E12" s="173" t="e">
        <f t="shared" si="5"/>
        <v>#DIV/0!</v>
      </c>
      <c r="F12" s="174" t="e">
        <f t="shared" si="3"/>
        <v>#DIV/0!</v>
      </c>
      <c r="G12" s="174" t="e">
        <f t="shared" si="1"/>
        <v>#DIV/0!</v>
      </c>
      <c r="I12" s="183" t="s">
        <v>130</v>
      </c>
      <c r="J12" s="172"/>
      <c r="K12" s="173" t="e">
        <f t="shared" si="2"/>
        <v>#DIV/0!</v>
      </c>
      <c r="L12" s="173" t="e">
        <f t="shared" si="6"/>
        <v>#DIV/0!</v>
      </c>
      <c r="M12" s="174" t="e">
        <f t="shared" si="4"/>
        <v>#DIV/0!</v>
      </c>
    </row>
    <row r="13" spans="2:17" ht="15" outlineLevel="1" thickBot="1">
      <c r="B13" s="183" t="s">
        <v>131</v>
      </c>
      <c r="C13" s="172"/>
      <c r="D13" s="173" t="e">
        <f t="shared" si="0"/>
        <v>#DIV/0!</v>
      </c>
      <c r="E13" s="173" t="e">
        <f t="shared" si="5"/>
        <v>#DIV/0!</v>
      </c>
      <c r="F13" s="174" t="e">
        <f t="shared" si="3"/>
        <v>#DIV/0!</v>
      </c>
      <c r="G13" s="174" t="e">
        <f t="shared" si="1"/>
        <v>#DIV/0!</v>
      </c>
      <c r="I13" s="183" t="s">
        <v>131</v>
      </c>
      <c r="J13" s="172"/>
      <c r="K13" s="173" t="e">
        <f t="shared" si="2"/>
        <v>#DIV/0!</v>
      </c>
      <c r="L13" s="173" t="e">
        <f t="shared" si="6"/>
        <v>#DIV/0!</v>
      </c>
      <c r="M13" s="174" t="e">
        <f t="shared" si="4"/>
        <v>#DIV/0!</v>
      </c>
    </row>
    <row r="14" spans="2:17" ht="15" outlineLevel="1" thickBot="1">
      <c r="B14" s="183" t="s">
        <v>132</v>
      </c>
      <c r="C14" s="172"/>
      <c r="D14" s="173" t="e">
        <f t="shared" si="0"/>
        <v>#DIV/0!</v>
      </c>
      <c r="E14" s="173" t="e">
        <f t="shared" si="5"/>
        <v>#DIV/0!</v>
      </c>
      <c r="F14" s="174" t="e">
        <f t="shared" si="3"/>
        <v>#DIV/0!</v>
      </c>
      <c r="G14" s="174" t="e">
        <f t="shared" si="1"/>
        <v>#DIV/0!</v>
      </c>
      <c r="I14" s="183" t="s">
        <v>132</v>
      </c>
      <c r="J14" s="172"/>
      <c r="K14" s="173" t="e">
        <f t="shared" si="2"/>
        <v>#DIV/0!</v>
      </c>
      <c r="L14" s="173" t="e">
        <f t="shared" si="6"/>
        <v>#DIV/0!</v>
      </c>
      <c r="M14" s="174" t="e">
        <f t="shared" si="4"/>
        <v>#DIV/0!</v>
      </c>
    </row>
    <row r="15" spans="2:17" ht="15" outlineLevel="1" thickBot="1">
      <c r="B15" s="183" t="s">
        <v>133</v>
      </c>
      <c r="C15" s="172"/>
      <c r="D15" s="173" t="e">
        <f t="shared" si="0"/>
        <v>#DIV/0!</v>
      </c>
      <c r="E15" s="173" t="e">
        <f t="shared" si="5"/>
        <v>#DIV/0!</v>
      </c>
      <c r="F15" s="174" t="e">
        <f t="shared" si="3"/>
        <v>#DIV/0!</v>
      </c>
      <c r="G15" s="174" t="e">
        <f t="shared" si="1"/>
        <v>#DIV/0!</v>
      </c>
      <c r="I15" s="183" t="s">
        <v>133</v>
      </c>
      <c r="J15" s="172"/>
      <c r="K15" s="173" t="e">
        <f t="shared" si="2"/>
        <v>#DIV/0!</v>
      </c>
      <c r="L15" s="173" t="e">
        <f t="shared" si="6"/>
        <v>#DIV/0!</v>
      </c>
      <c r="M15" s="174" t="e">
        <f t="shared" si="4"/>
        <v>#DIV/0!</v>
      </c>
    </row>
    <row r="16" spans="2:17" ht="15" outlineLevel="1" thickBot="1">
      <c r="B16" s="183" t="s">
        <v>134</v>
      </c>
      <c r="C16" s="172"/>
      <c r="D16" s="173" t="e">
        <f t="shared" si="0"/>
        <v>#DIV/0!</v>
      </c>
      <c r="E16" s="173" t="e">
        <f t="shared" si="5"/>
        <v>#DIV/0!</v>
      </c>
      <c r="F16" s="174" t="e">
        <f t="shared" si="3"/>
        <v>#DIV/0!</v>
      </c>
      <c r="G16" s="174" t="e">
        <f t="shared" si="1"/>
        <v>#DIV/0!</v>
      </c>
      <c r="I16" s="183" t="s">
        <v>134</v>
      </c>
      <c r="J16" s="172"/>
      <c r="K16" s="173" t="e">
        <f t="shared" si="2"/>
        <v>#DIV/0!</v>
      </c>
      <c r="L16" s="173" t="e">
        <f t="shared" si="6"/>
        <v>#DIV/0!</v>
      </c>
      <c r="M16" s="174" t="e">
        <f t="shared" si="4"/>
        <v>#DIV/0!</v>
      </c>
    </row>
    <row r="17" spans="2:13" ht="15" outlineLevel="1" thickBot="1">
      <c r="B17" s="183" t="s">
        <v>135</v>
      </c>
      <c r="C17" s="172"/>
      <c r="D17" s="173" t="e">
        <f t="shared" si="0"/>
        <v>#DIV/0!</v>
      </c>
      <c r="E17" s="173" t="e">
        <f t="shared" si="5"/>
        <v>#DIV/0!</v>
      </c>
      <c r="F17" s="174" t="e">
        <f t="shared" si="3"/>
        <v>#DIV/0!</v>
      </c>
      <c r="G17" s="174" t="e">
        <f t="shared" si="1"/>
        <v>#DIV/0!</v>
      </c>
      <c r="I17" s="183" t="s">
        <v>135</v>
      </c>
      <c r="J17" s="172"/>
      <c r="K17" s="173" t="e">
        <f t="shared" si="2"/>
        <v>#DIV/0!</v>
      </c>
      <c r="L17" s="173" t="e">
        <f t="shared" si="6"/>
        <v>#DIV/0!</v>
      </c>
      <c r="M17" s="174" t="e">
        <f t="shared" si="4"/>
        <v>#DIV/0!</v>
      </c>
    </row>
    <row r="18" spans="2:13" ht="26.5" outlineLevel="1" thickBot="1">
      <c r="B18" s="183" t="s">
        <v>136</v>
      </c>
      <c r="C18" s="172"/>
      <c r="D18" s="173" t="e">
        <f t="shared" si="0"/>
        <v>#DIV/0!</v>
      </c>
      <c r="E18" s="173" t="e">
        <f t="shared" si="5"/>
        <v>#DIV/0!</v>
      </c>
      <c r="F18" s="174" t="e">
        <f t="shared" si="3"/>
        <v>#DIV/0!</v>
      </c>
      <c r="G18" s="174" t="e">
        <f t="shared" si="1"/>
        <v>#DIV/0!</v>
      </c>
      <c r="I18" s="183" t="s">
        <v>136</v>
      </c>
      <c r="J18" s="172"/>
      <c r="K18" s="173" t="e">
        <f t="shared" si="2"/>
        <v>#DIV/0!</v>
      </c>
      <c r="L18" s="173" t="e">
        <f t="shared" si="6"/>
        <v>#DIV/0!</v>
      </c>
      <c r="M18" s="174" t="e">
        <f t="shared" si="4"/>
        <v>#DIV/0!</v>
      </c>
    </row>
    <row r="19" spans="2:13" ht="26.5" outlineLevel="1" thickBot="1">
      <c r="B19" s="183" t="s">
        <v>137</v>
      </c>
      <c r="C19" s="172"/>
      <c r="D19" s="173" t="e">
        <f t="shared" si="0"/>
        <v>#DIV/0!</v>
      </c>
      <c r="E19" s="173" t="e">
        <f t="shared" si="5"/>
        <v>#DIV/0!</v>
      </c>
      <c r="F19" s="174" t="e">
        <f t="shared" si="3"/>
        <v>#DIV/0!</v>
      </c>
      <c r="G19" s="174" t="e">
        <f t="shared" si="1"/>
        <v>#DIV/0!</v>
      </c>
      <c r="I19" s="183" t="s">
        <v>137</v>
      </c>
      <c r="J19" s="172"/>
      <c r="K19" s="173" t="e">
        <f t="shared" si="2"/>
        <v>#DIV/0!</v>
      </c>
      <c r="L19" s="173" t="e">
        <f t="shared" si="6"/>
        <v>#DIV/0!</v>
      </c>
      <c r="M19" s="174" t="e">
        <f t="shared" si="4"/>
        <v>#DIV/0!</v>
      </c>
    </row>
    <row r="20" spans="2:13" ht="26.5" outlineLevel="1" thickBot="1">
      <c r="B20" s="183" t="s">
        <v>138</v>
      </c>
      <c r="C20" s="172"/>
      <c r="D20" s="173" t="e">
        <f t="shared" si="0"/>
        <v>#DIV/0!</v>
      </c>
      <c r="E20" s="173" t="e">
        <f t="shared" si="5"/>
        <v>#DIV/0!</v>
      </c>
      <c r="F20" s="174" t="e">
        <f t="shared" si="3"/>
        <v>#DIV/0!</v>
      </c>
      <c r="G20" s="174" t="e">
        <f t="shared" si="1"/>
        <v>#DIV/0!</v>
      </c>
      <c r="I20" s="183" t="s">
        <v>138</v>
      </c>
      <c r="J20" s="172"/>
      <c r="K20" s="173" t="e">
        <f t="shared" si="2"/>
        <v>#DIV/0!</v>
      </c>
      <c r="L20" s="173" t="e">
        <f t="shared" si="6"/>
        <v>#DIV/0!</v>
      </c>
      <c r="M20" s="174" t="e">
        <f t="shared" si="4"/>
        <v>#DIV/0!</v>
      </c>
    </row>
    <row r="21" spans="2:13" ht="15" outlineLevel="1" thickBot="1">
      <c r="B21" s="183" t="s">
        <v>139</v>
      </c>
      <c r="C21" s="172"/>
      <c r="D21" s="173" t="e">
        <f t="shared" si="0"/>
        <v>#DIV/0!</v>
      </c>
      <c r="E21" s="173" t="e">
        <f t="shared" si="5"/>
        <v>#DIV/0!</v>
      </c>
      <c r="F21" s="174" t="e">
        <f t="shared" si="3"/>
        <v>#DIV/0!</v>
      </c>
      <c r="G21" s="174" t="e">
        <f t="shared" si="1"/>
        <v>#DIV/0!</v>
      </c>
      <c r="I21" s="183" t="s">
        <v>139</v>
      </c>
      <c r="J21" s="172"/>
      <c r="K21" s="173" t="e">
        <f t="shared" si="2"/>
        <v>#DIV/0!</v>
      </c>
      <c r="L21" s="173" t="e">
        <f t="shared" si="6"/>
        <v>#DIV/0!</v>
      </c>
      <c r="M21" s="174" t="e">
        <f t="shared" si="4"/>
        <v>#DIV/0!</v>
      </c>
    </row>
    <row r="22" spans="2:13" ht="15" outlineLevel="1" thickBot="1">
      <c r="B22" s="183" t="s">
        <v>140</v>
      </c>
      <c r="C22" s="172"/>
      <c r="D22" s="173" t="e">
        <f t="shared" si="0"/>
        <v>#DIV/0!</v>
      </c>
      <c r="E22" s="173" t="e">
        <f t="shared" si="5"/>
        <v>#DIV/0!</v>
      </c>
      <c r="F22" s="174" t="e">
        <f t="shared" si="3"/>
        <v>#DIV/0!</v>
      </c>
      <c r="G22" s="174" t="e">
        <f t="shared" si="1"/>
        <v>#DIV/0!</v>
      </c>
      <c r="I22" s="183" t="s">
        <v>140</v>
      </c>
      <c r="J22" s="172"/>
      <c r="K22" s="173" t="e">
        <f t="shared" si="2"/>
        <v>#DIV/0!</v>
      </c>
      <c r="L22" s="173" t="e">
        <f t="shared" si="6"/>
        <v>#DIV/0!</v>
      </c>
      <c r="M22" s="174" t="e">
        <f t="shared" si="4"/>
        <v>#DIV/0!</v>
      </c>
    </row>
    <row r="23" spans="2:13" ht="15" outlineLevel="1" thickBot="1">
      <c r="B23" s="183" t="s">
        <v>141</v>
      </c>
      <c r="C23" s="172"/>
      <c r="D23" s="173" t="e">
        <f t="shared" si="0"/>
        <v>#DIV/0!</v>
      </c>
      <c r="E23" s="173" t="e">
        <f t="shared" si="5"/>
        <v>#DIV/0!</v>
      </c>
      <c r="F23" s="174" t="e">
        <f t="shared" si="3"/>
        <v>#DIV/0!</v>
      </c>
      <c r="G23" s="174" t="e">
        <f t="shared" si="1"/>
        <v>#DIV/0!</v>
      </c>
      <c r="I23" s="183" t="s">
        <v>141</v>
      </c>
      <c r="J23" s="172"/>
      <c r="K23" s="173" t="e">
        <f t="shared" si="2"/>
        <v>#DIV/0!</v>
      </c>
      <c r="L23" s="173" t="e">
        <f t="shared" si="6"/>
        <v>#DIV/0!</v>
      </c>
      <c r="M23" s="174" t="e">
        <f t="shared" si="4"/>
        <v>#DIV/0!</v>
      </c>
    </row>
    <row r="24" spans="2:13" ht="15" outlineLevel="1" thickBot="1">
      <c r="B24" s="183" t="s">
        <v>142</v>
      </c>
      <c r="C24" s="172"/>
      <c r="D24" s="173" t="e">
        <f t="shared" si="0"/>
        <v>#DIV/0!</v>
      </c>
      <c r="E24" s="173" t="e">
        <f t="shared" si="5"/>
        <v>#DIV/0!</v>
      </c>
      <c r="F24" s="174" t="e">
        <f t="shared" si="3"/>
        <v>#DIV/0!</v>
      </c>
      <c r="G24" s="174" t="e">
        <f t="shared" si="1"/>
        <v>#DIV/0!</v>
      </c>
      <c r="I24" s="183" t="s">
        <v>142</v>
      </c>
      <c r="J24" s="172"/>
      <c r="K24" s="173" t="e">
        <f t="shared" si="2"/>
        <v>#DIV/0!</v>
      </c>
      <c r="L24" s="173" t="e">
        <f t="shared" si="6"/>
        <v>#DIV/0!</v>
      </c>
      <c r="M24" s="174" t="e">
        <f t="shared" si="4"/>
        <v>#DIV/0!</v>
      </c>
    </row>
    <row r="25" spans="2:13" ht="15" outlineLevel="1" thickBot="1">
      <c r="B25" s="183" t="s">
        <v>143</v>
      </c>
      <c r="C25" s="172"/>
      <c r="D25" s="173" t="e">
        <f t="shared" si="0"/>
        <v>#DIV/0!</v>
      </c>
      <c r="E25" s="173" t="e">
        <f t="shared" si="5"/>
        <v>#DIV/0!</v>
      </c>
      <c r="F25" s="174" t="e">
        <f t="shared" si="3"/>
        <v>#DIV/0!</v>
      </c>
      <c r="G25" s="174" t="e">
        <f t="shared" si="1"/>
        <v>#DIV/0!</v>
      </c>
      <c r="I25" s="183" t="s">
        <v>143</v>
      </c>
      <c r="J25" s="172"/>
      <c r="K25" s="173" t="e">
        <f t="shared" si="2"/>
        <v>#DIV/0!</v>
      </c>
      <c r="L25" s="173" t="e">
        <f t="shared" si="6"/>
        <v>#DIV/0!</v>
      </c>
      <c r="M25" s="174" t="e">
        <f t="shared" si="4"/>
        <v>#DIV/0!</v>
      </c>
    </row>
    <row r="26" spans="2:13" ht="15" outlineLevel="1" thickBot="1">
      <c r="B26" s="183" t="s">
        <v>144</v>
      </c>
      <c r="C26" s="172"/>
      <c r="D26" s="173" t="e">
        <f t="shared" si="0"/>
        <v>#DIV/0!</v>
      </c>
      <c r="E26" s="173" t="e">
        <f t="shared" si="5"/>
        <v>#DIV/0!</v>
      </c>
      <c r="F26" s="174" t="e">
        <f t="shared" si="3"/>
        <v>#DIV/0!</v>
      </c>
      <c r="G26" s="174" t="e">
        <f t="shared" si="1"/>
        <v>#DIV/0!</v>
      </c>
      <c r="I26" s="183" t="s">
        <v>144</v>
      </c>
      <c r="J26" s="172"/>
      <c r="K26" s="173" t="e">
        <f t="shared" si="2"/>
        <v>#DIV/0!</v>
      </c>
      <c r="L26" s="173" t="e">
        <f t="shared" si="6"/>
        <v>#DIV/0!</v>
      </c>
      <c r="M26" s="174" t="e">
        <f t="shared" si="4"/>
        <v>#DIV/0!</v>
      </c>
    </row>
    <row r="27" spans="2:13" ht="15" outlineLevel="1" thickBot="1">
      <c r="B27" s="183" t="s">
        <v>145</v>
      </c>
      <c r="C27" s="172"/>
      <c r="D27" s="173" t="e">
        <f t="shared" si="0"/>
        <v>#DIV/0!</v>
      </c>
      <c r="E27" s="173" t="e">
        <f>E26+D27</f>
        <v>#DIV/0!</v>
      </c>
      <c r="F27" s="174" t="e">
        <f t="shared" si="3"/>
        <v>#DIV/0!</v>
      </c>
      <c r="G27" s="174" t="e">
        <f t="shared" si="1"/>
        <v>#DIV/0!</v>
      </c>
      <c r="I27" s="183" t="s">
        <v>145</v>
      </c>
      <c r="J27" s="172"/>
      <c r="K27" s="173" t="e">
        <f t="shared" si="2"/>
        <v>#DIV/0!</v>
      </c>
      <c r="L27" s="173" t="e">
        <f>L26+K27</f>
        <v>#DIV/0!</v>
      </c>
      <c r="M27" s="174" t="e">
        <f t="shared" si="4"/>
        <v>#DIV/0!</v>
      </c>
    </row>
    <row r="28" spans="2:13" ht="15" outlineLevel="1" thickBot="1">
      <c r="B28" s="183" t="s">
        <v>146</v>
      </c>
      <c r="C28" s="172"/>
      <c r="D28" s="173" t="e">
        <f t="shared" si="0"/>
        <v>#DIV/0!</v>
      </c>
      <c r="E28" s="173" t="e">
        <f>E27+D28</f>
        <v>#DIV/0!</v>
      </c>
      <c r="F28" s="174" t="e">
        <f t="shared" si="3"/>
        <v>#DIV/0!</v>
      </c>
      <c r="G28" s="174" t="e">
        <f t="shared" si="1"/>
        <v>#DIV/0!</v>
      </c>
      <c r="I28" s="183" t="s">
        <v>146</v>
      </c>
      <c r="J28" s="172"/>
      <c r="K28" s="173" t="e">
        <f t="shared" si="2"/>
        <v>#DIV/0!</v>
      </c>
      <c r="L28" s="173" t="e">
        <f t="shared" si="6"/>
        <v>#DIV/0!</v>
      </c>
      <c r="M28" s="174" t="e">
        <f t="shared" si="4"/>
        <v>#DIV/0!</v>
      </c>
    </row>
    <row r="29" spans="2:13" ht="15" outlineLevel="1" thickBot="1">
      <c r="B29" s="183" t="s">
        <v>147</v>
      </c>
      <c r="C29" s="172"/>
      <c r="D29" s="173" t="e">
        <f t="shared" si="0"/>
        <v>#DIV/0!</v>
      </c>
      <c r="E29" s="173" t="e">
        <f t="shared" si="5"/>
        <v>#DIV/0!</v>
      </c>
      <c r="F29" s="174" t="e">
        <f t="shared" si="3"/>
        <v>#DIV/0!</v>
      </c>
      <c r="G29" s="174" t="e">
        <f t="shared" si="1"/>
        <v>#DIV/0!</v>
      </c>
      <c r="I29" s="183" t="s">
        <v>147</v>
      </c>
      <c r="J29" s="172"/>
      <c r="K29" s="173" t="e">
        <f t="shared" si="2"/>
        <v>#DIV/0!</v>
      </c>
      <c r="L29" s="173" t="e">
        <f t="shared" si="6"/>
        <v>#DIV/0!</v>
      </c>
      <c r="M29" s="174" t="e">
        <f t="shared" si="4"/>
        <v>#DIV/0!</v>
      </c>
    </row>
    <row r="30" spans="2:13" ht="15" outlineLevel="1" thickBot="1">
      <c r="B30" s="183" t="s">
        <v>148</v>
      </c>
      <c r="C30" s="172"/>
      <c r="D30" s="173" t="e">
        <f t="shared" si="0"/>
        <v>#DIV/0!</v>
      </c>
      <c r="E30" s="173" t="e">
        <f t="shared" si="5"/>
        <v>#DIV/0!</v>
      </c>
      <c r="F30" s="174" t="e">
        <f t="shared" si="3"/>
        <v>#DIV/0!</v>
      </c>
      <c r="G30" s="174" t="e">
        <f t="shared" si="1"/>
        <v>#DIV/0!</v>
      </c>
      <c r="I30" s="183" t="s">
        <v>148</v>
      </c>
      <c r="J30" s="172"/>
      <c r="K30" s="173" t="e">
        <f t="shared" si="2"/>
        <v>#DIV/0!</v>
      </c>
      <c r="L30" s="173" t="e">
        <f t="shared" si="6"/>
        <v>#DIV/0!</v>
      </c>
      <c r="M30" s="174" t="e">
        <f t="shared" si="4"/>
        <v>#DIV/0!</v>
      </c>
    </row>
    <row r="31" spans="2:13" ht="15" outlineLevel="1" thickBot="1">
      <c r="B31" s="183" t="s">
        <v>149</v>
      </c>
      <c r="C31" s="172"/>
      <c r="D31" s="173" t="e">
        <f t="shared" si="0"/>
        <v>#DIV/0!</v>
      </c>
      <c r="E31" s="173" t="e">
        <f t="shared" si="5"/>
        <v>#DIV/0!</v>
      </c>
      <c r="F31" s="174" t="e">
        <f t="shared" si="3"/>
        <v>#DIV/0!</v>
      </c>
      <c r="G31" s="174" t="e">
        <f t="shared" si="1"/>
        <v>#DIV/0!</v>
      </c>
      <c r="I31" s="183" t="s">
        <v>149</v>
      </c>
      <c r="J31" s="172"/>
      <c r="K31" s="173" t="e">
        <f t="shared" si="2"/>
        <v>#DIV/0!</v>
      </c>
      <c r="L31" s="173" t="e">
        <f t="shared" si="6"/>
        <v>#DIV/0!</v>
      </c>
      <c r="M31" s="174" t="e">
        <f t="shared" si="4"/>
        <v>#DIV/0!</v>
      </c>
    </row>
    <row r="32" spans="2:13" ht="15" outlineLevel="1" thickBot="1">
      <c r="B32" s="183" t="s">
        <v>150</v>
      </c>
      <c r="C32" s="172"/>
      <c r="D32" s="173" t="e">
        <f t="shared" si="0"/>
        <v>#DIV/0!</v>
      </c>
      <c r="E32" s="173" t="e">
        <f t="shared" si="5"/>
        <v>#DIV/0!</v>
      </c>
      <c r="F32" s="174" t="e">
        <f t="shared" si="3"/>
        <v>#DIV/0!</v>
      </c>
      <c r="G32" s="174" t="e">
        <f t="shared" si="1"/>
        <v>#DIV/0!</v>
      </c>
      <c r="I32" s="183" t="s">
        <v>150</v>
      </c>
      <c r="J32" s="172"/>
      <c r="K32" s="173" t="e">
        <f t="shared" si="2"/>
        <v>#DIV/0!</v>
      </c>
      <c r="L32" s="173" t="e">
        <f t="shared" si="6"/>
        <v>#DIV/0!</v>
      </c>
      <c r="M32" s="174" t="e">
        <f t="shared" si="4"/>
        <v>#DIV/0!</v>
      </c>
    </row>
    <row r="33" spans="2:13" ht="15" outlineLevel="1" thickBot="1">
      <c r="B33" s="183" t="s">
        <v>151</v>
      </c>
      <c r="C33" s="172"/>
      <c r="D33" s="173" t="e">
        <f t="shared" si="0"/>
        <v>#DIV/0!</v>
      </c>
      <c r="E33" s="173" t="e">
        <f t="shared" si="5"/>
        <v>#DIV/0!</v>
      </c>
      <c r="F33" s="174" t="e">
        <f t="shared" si="3"/>
        <v>#DIV/0!</v>
      </c>
      <c r="G33" s="174" t="e">
        <f t="shared" si="1"/>
        <v>#DIV/0!</v>
      </c>
      <c r="I33" s="183" t="s">
        <v>151</v>
      </c>
      <c r="J33" s="172"/>
      <c r="K33" s="173" t="e">
        <f t="shared" si="2"/>
        <v>#DIV/0!</v>
      </c>
      <c r="L33" s="173" t="e">
        <f t="shared" si="6"/>
        <v>#DIV/0!</v>
      </c>
      <c r="M33" s="174" t="e">
        <f t="shared" si="4"/>
        <v>#DIV/0!</v>
      </c>
    </row>
    <row r="34" spans="2:13" ht="15" outlineLevel="1" thickBot="1">
      <c r="B34" s="183" t="s">
        <v>152</v>
      </c>
      <c r="C34" s="172"/>
      <c r="D34" s="173" t="e">
        <f t="shared" si="0"/>
        <v>#DIV/0!</v>
      </c>
      <c r="E34" s="173" t="e">
        <f t="shared" si="5"/>
        <v>#DIV/0!</v>
      </c>
      <c r="F34" s="174" t="e">
        <f t="shared" si="3"/>
        <v>#DIV/0!</v>
      </c>
      <c r="G34" s="174" t="e">
        <f t="shared" si="1"/>
        <v>#DIV/0!</v>
      </c>
      <c r="I34" s="183" t="s">
        <v>152</v>
      </c>
      <c r="J34" s="172"/>
      <c r="K34" s="173" t="e">
        <f t="shared" si="2"/>
        <v>#DIV/0!</v>
      </c>
      <c r="L34" s="173" t="e">
        <f t="shared" si="6"/>
        <v>#DIV/0!</v>
      </c>
      <c r="M34" s="174" t="e">
        <f t="shared" si="4"/>
        <v>#DIV/0!</v>
      </c>
    </row>
    <row r="35" spans="2:13" ht="15" outlineLevel="1" thickBot="1">
      <c r="B35" s="183" t="s">
        <v>153</v>
      </c>
      <c r="C35" s="172"/>
      <c r="D35" s="173" t="e">
        <f t="shared" si="0"/>
        <v>#DIV/0!</v>
      </c>
      <c r="E35" s="173" t="e">
        <f t="shared" si="5"/>
        <v>#DIV/0!</v>
      </c>
      <c r="F35" s="174" t="e">
        <f t="shared" si="3"/>
        <v>#DIV/0!</v>
      </c>
      <c r="G35" s="174" t="e">
        <f t="shared" si="1"/>
        <v>#DIV/0!</v>
      </c>
      <c r="I35" s="183" t="s">
        <v>153</v>
      </c>
      <c r="J35" s="172"/>
      <c r="K35" s="173" t="e">
        <f t="shared" si="2"/>
        <v>#DIV/0!</v>
      </c>
      <c r="L35" s="173" t="e">
        <f t="shared" si="6"/>
        <v>#DIV/0!</v>
      </c>
      <c r="M35" s="174" t="e">
        <f t="shared" si="4"/>
        <v>#DIV/0!</v>
      </c>
    </row>
    <row r="36" spans="2:13" ht="15" outlineLevel="1" thickBot="1">
      <c r="B36" s="183" t="s">
        <v>154</v>
      </c>
      <c r="C36" s="172"/>
      <c r="D36" s="173" t="e">
        <f t="shared" si="0"/>
        <v>#DIV/0!</v>
      </c>
      <c r="E36" s="173" t="e">
        <f t="shared" si="5"/>
        <v>#DIV/0!</v>
      </c>
      <c r="F36" s="174" t="e">
        <f t="shared" si="3"/>
        <v>#DIV/0!</v>
      </c>
      <c r="G36" s="174" t="e">
        <f t="shared" si="1"/>
        <v>#DIV/0!</v>
      </c>
      <c r="I36" s="183" t="s">
        <v>154</v>
      </c>
      <c r="J36" s="172"/>
      <c r="K36" s="173" t="e">
        <f t="shared" si="2"/>
        <v>#DIV/0!</v>
      </c>
      <c r="L36" s="173" t="e">
        <f t="shared" si="6"/>
        <v>#DIV/0!</v>
      </c>
      <c r="M36" s="174" t="e">
        <f t="shared" si="4"/>
        <v>#DIV/0!</v>
      </c>
    </row>
    <row r="37" spans="2:13" ht="15" outlineLevel="1" thickBot="1">
      <c r="B37" s="183" t="s">
        <v>155</v>
      </c>
      <c r="C37" s="172"/>
      <c r="D37" s="173" t="e">
        <f t="shared" si="0"/>
        <v>#DIV/0!</v>
      </c>
      <c r="E37" s="173" t="e">
        <f t="shared" si="5"/>
        <v>#DIV/0!</v>
      </c>
      <c r="F37" s="174" t="e">
        <f t="shared" si="3"/>
        <v>#DIV/0!</v>
      </c>
      <c r="G37" s="174" t="e">
        <f t="shared" si="1"/>
        <v>#DIV/0!</v>
      </c>
      <c r="I37" s="183" t="s">
        <v>155</v>
      </c>
      <c r="J37" s="172"/>
      <c r="K37" s="173" t="e">
        <f t="shared" si="2"/>
        <v>#DIV/0!</v>
      </c>
      <c r="L37" s="173" t="e">
        <f t="shared" si="6"/>
        <v>#DIV/0!</v>
      </c>
      <c r="M37" s="174" t="e">
        <f t="shared" si="4"/>
        <v>#DIV/0!</v>
      </c>
    </row>
    <row r="38" spans="2:13" ht="15" outlineLevel="1" thickBot="1">
      <c r="B38" s="183" t="s">
        <v>156</v>
      </c>
      <c r="C38" s="172"/>
      <c r="D38" s="173" t="e">
        <f t="shared" si="0"/>
        <v>#DIV/0!</v>
      </c>
      <c r="E38" s="173" t="e">
        <f t="shared" si="5"/>
        <v>#DIV/0!</v>
      </c>
      <c r="F38" s="174" t="e">
        <f t="shared" si="3"/>
        <v>#DIV/0!</v>
      </c>
      <c r="G38" s="174" t="e">
        <f t="shared" si="1"/>
        <v>#DIV/0!</v>
      </c>
      <c r="I38" s="183" t="s">
        <v>156</v>
      </c>
      <c r="J38" s="172"/>
      <c r="K38" s="173" t="e">
        <f t="shared" si="2"/>
        <v>#DIV/0!</v>
      </c>
      <c r="L38" s="173" t="e">
        <f t="shared" si="6"/>
        <v>#DIV/0!</v>
      </c>
      <c r="M38" s="174" t="e">
        <f t="shared" si="4"/>
        <v>#DIV/0!</v>
      </c>
    </row>
    <row r="39" spans="2:13" ht="15" outlineLevel="1" thickBot="1">
      <c r="B39" s="183" t="s">
        <v>157</v>
      </c>
      <c r="C39" s="172"/>
      <c r="D39" s="173" t="e">
        <f t="shared" si="0"/>
        <v>#DIV/0!</v>
      </c>
      <c r="E39" s="173" t="e">
        <f>E35+D39</f>
        <v>#DIV/0!</v>
      </c>
      <c r="F39" s="174" t="e">
        <f t="shared" si="3"/>
        <v>#DIV/0!</v>
      </c>
      <c r="G39" s="174" t="e">
        <f t="shared" si="1"/>
        <v>#DIV/0!</v>
      </c>
      <c r="I39" s="183" t="s">
        <v>157</v>
      </c>
      <c r="J39" s="172"/>
      <c r="K39" s="173" t="e">
        <f t="shared" si="2"/>
        <v>#DIV/0!</v>
      </c>
      <c r="L39" s="173" t="e">
        <f>L35+K39</f>
        <v>#DIV/0!</v>
      </c>
      <c r="M39" s="174" t="e">
        <f t="shared" si="4"/>
        <v>#DIV/0!</v>
      </c>
    </row>
    <row r="40" spans="2:13" ht="15" outlineLevel="1" thickBot="1">
      <c r="B40" s="183" t="s">
        <v>158</v>
      </c>
      <c r="C40" s="172"/>
      <c r="D40" s="173" t="e">
        <f t="shared" si="0"/>
        <v>#DIV/0!</v>
      </c>
      <c r="E40" s="173" t="e">
        <f t="shared" si="5"/>
        <v>#DIV/0!</v>
      </c>
      <c r="F40" s="174" t="e">
        <f t="shared" si="3"/>
        <v>#DIV/0!</v>
      </c>
      <c r="G40" s="174" t="e">
        <f t="shared" si="1"/>
        <v>#DIV/0!</v>
      </c>
      <c r="I40" s="183" t="s">
        <v>158</v>
      </c>
      <c r="J40" s="172"/>
      <c r="K40" s="173" t="e">
        <f t="shared" si="2"/>
        <v>#DIV/0!</v>
      </c>
      <c r="L40" s="173" t="e">
        <f t="shared" si="6"/>
        <v>#DIV/0!</v>
      </c>
      <c r="M40" s="174" t="e">
        <f t="shared" si="4"/>
        <v>#DIV/0!</v>
      </c>
    </row>
    <row r="41" spans="2:13" ht="15" outlineLevel="1" thickBot="1">
      <c r="B41" s="183" t="s">
        <v>159</v>
      </c>
      <c r="C41" s="172"/>
      <c r="D41" s="173" t="e">
        <f t="shared" si="0"/>
        <v>#DIV/0!</v>
      </c>
      <c r="E41" s="173" t="e">
        <f t="shared" si="5"/>
        <v>#DIV/0!</v>
      </c>
      <c r="F41" s="174" t="e">
        <f t="shared" si="3"/>
        <v>#DIV/0!</v>
      </c>
      <c r="G41" s="174" t="e">
        <f t="shared" si="1"/>
        <v>#DIV/0!</v>
      </c>
      <c r="I41" s="183" t="s">
        <v>159</v>
      </c>
      <c r="J41" s="172"/>
      <c r="K41" s="173" t="e">
        <f t="shared" si="2"/>
        <v>#DIV/0!</v>
      </c>
      <c r="L41" s="173" t="e">
        <f t="shared" si="6"/>
        <v>#DIV/0!</v>
      </c>
      <c r="M41" s="174" t="e">
        <f t="shared" si="4"/>
        <v>#DIV/0!</v>
      </c>
    </row>
    <row r="42" spans="2:13" ht="15" outlineLevel="1" thickBot="1">
      <c r="B42" s="183" t="s">
        <v>160</v>
      </c>
      <c r="C42" s="172"/>
      <c r="D42" s="173" t="e">
        <f t="shared" si="0"/>
        <v>#DIV/0!</v>
      </c>
      <c r="E42" s="173" t="e">
        <f t="shared" si="5"/>
        <v>#DIV/0!</v>
      </c>
      <c r="F42" s="174" t="e">
        <f t="shared" si="3"/>
        <v>#DIV/0!</v>
      </c>
      <c r="G42" s="174" t="e">
        <f t="shared" si="1"/>
        <v>#DIV/0!</v>
      </c>
      <c r="I42" s="183" t="s">
        <v>160</v>
      </c>
      <c r="J42" s="172"/>
      <c r="K42" s="173" t="e">
        <f t="shared" si="2"/>
        <v>#DIV/0!</v>
      </c>
      <c r="L42" s="173" t="e">
        <f t="shared" si="6"/>
        <v>#DIV/0!</v>
      </c>
      <c r="M42" s="174" t="e">
        <f t="shared" si="4"/>
        <v>#DIV/0!</v>
      </c>
    </row>
    <row r="43" spans="2:13" ht="15" outlineLevel="1" thickBot="1">
      <c r="B43" s="183" t="s">
        <v>161</v>
      </c>
      <c r="C43" s="172"/>
      <c r="D43" s="173" t="e">
        <f t="shared" si="0"/>
        <v>#DIV/0!</v>
      </c>
      <c r="E43" s="173" t="e">
        <f t="shared" si="5"/>
        <v>#DIV/0!</v>
      </c>
      <c r="F43" s="174" t="e">
        <f t="shared" si="3"/>
        <v>#DIV/0!</v>
      </c>
      <c r="G43" s="174" t="e">
        <f t="shared" si="1"/>
        <v>#DIV/0!</v>
      </c>
      <c r="I43" s="183" t="s">
        <v>161</v>
      </c>
      <c r="J43" s="172"/>
      <c r="K43" s="173" t="e">
        <f t="shared" si="2"/>
        <v>#DIV/0!</v>
      </c>
      <c r="L43" s="173" t="e">
        <f t="shared" si="6"/>
        <v>#DIV/0!</v>
      </c>
      <c r="M43" s="174" t="e">
        <f t="shared" si="4"/>
        <v>#DIV/0!</v>
      </c>
    </row>
    <row r="44" spans="2:13" ht="15" outlineLevel="1" thickBot="1">
      <c r="B44" s="183" t="s">
        <v>162</v>
      </c>
      <c r="C44" s="172"/>
      <c r="D44" s="173" t="e">
        <f t="shared" si="0"/>
        <v>#DIV/0!</v>
      </c>
      <c r="E44" s="173" t="e">
        <f t="shared" si="5"/>
        <v>#DIV/0!</v>
      </c>
      <c r="F44" s="174" t="e">
        <f t="shared" si="3"/>
        <v>#DIV/0!</v>
      </c>
      <c r="G44" s="174" t="e">
        <f t="shared" si="1"/>
        <v>#DIV/0!</v>
      </c>
      <c r="I44" s="183" t="s">
        <v>162</v>
      </c>
      <c r="J44" s="172"/>
      <c r="K44" s="173" t="e">
        <f t="shared" si="2"/>
        <v>#DIV/0!</v>
      </c>
      <c r="L44" s="173" t="e">
        <f t="shared" si="6"/>
        <v>#DIV/0!</v>
      </c>
      <c r="M44" s="174" t="e">
        <f t="shared" si="4"/>
        <v>#DIV/0!</v>
      </c>
    </row>
    <row r="45" spans="2:13" ht="15" outlineLevel="1" thickBot="1">
      <c r="B45" s="183" t="s">
        <v>163</v>
      </c>
      <c r="C45" s="172"/>
      <c r="D45" s="173" t="e">
        <f t="shared" si="0"/>
        <v>#DIV/0!</v>
      </c>
      <c r="E45" s="173" t="e">
        <f t="shared" si="5"/>
        <v>#DIV/0!</v>
      </c>
      <c r="F45" s="174" t="e">
        <f t="shared" si="3"/>
        <v>#DIV/0!</v>
      </c>
      <c r="G45" s="174" t="e">
        <f t="shared" si="1"/>
        <v>#DIV/0!</v>
      </c>
      <c r="I45" s="183" t="s">
        <v>163</v>
      </c>
      <c r="J45" s="172"/>
      <c r="K45" s="173" t="e">
        <f t="shared" si="2"/>
        <v>#DIV/0!</v>
      </c>
      <c r="L45" s="173" t="e">
        <f t="shared" si="6"/>
        <v>#DIV/0!</v>
      </c>
      <c r="M45" s="174" t="e">
        <f t="shared" si="4"/>
        <v>#DIV/0!</v>
      </c>
    </row>
    <row r="46" spans="2:13" ht="15" outlineLevel="1" thickBot="1">
      <c r="B46" s="183" t="s">
        <v>164</v>
      </c>
      <c r="C46" s="172"/>
      <c r="D46" s="173" t="e">
        <f t="shared" si="0"/>
        <v>#DIV/0!</v>
      </c>
      <c r="E46" s="173" t="e">
        <f t="shared" si="5"/>
        <v>#DIV/0!</v>
      </c>
      <c r="F46" s="174" t="e">
        <f t="shared" si="3"/>
        <v>#DIV/0!</v>
      </c>
      <c r="G46" s="174" t="e">
        <f t="shared" si="1"/>
        <v>#DIV/0!</v>
      </c>
      <c r="I46" s="183" t="s">
        <v>164</v>
      </c>
      <c r="J46" s="172"/>
      <c r="K46" s="173" t="e">
        <f t="shared" si="2"/>
        <v>#DIV/0!</v>
      </c>
      <c r="L46" s="173" t="e">
        <f t="shared" si="6"/>
        <v>#DIV/0!</v>
      </c>
      <c r="M46" s="174" t="e">
        <f t="shared" si="4"/>
        <v>#DIV/0!</v>
      </c>
    </row>
    <row r="47" spans="2:13" ht="26.5" outlineLevel="1" thickBot="1">
      <c r="B47" s="183" t="s">
        <v>165</v>
      </c>
      <c r="C47" s="172"/>
      <c r="D47" s="173" t="e">
        <f t="shared" si="0"/>
        <v>#DIV/0!</v>
      </c>
      <c r="E47" s="173" t="e">
        <f t="shared" si="5"/>
        <v>#DIV/0!</v>
      </c>
      <c r="F47" s="174" t="e">
        <f t="shared" si="3"/>
        <v>#DIV/0!</v>
      </c>
      <c r="G47" s="174" t="e">
        <f t="shared" si="1"/>
        <v>#DIV/0!</v>
      </c>
      <c r="I47" s="183" t="s">
        <v>165</v>
      </c>
      <c r="J47" s="172"/>
      <c r="K47" s="173" t="e">
        <f t="shared" si="2"/>
        <v>#DIV/0!</v>
      </c>
      <c r="L47" s="173" t="e">
        <f t="shared" si="6"/>
        <v>#DIV/0!</v>
      </c>
      <c r="M47" s="174" t="e">
        <f t="shared" si="4"/>
        <v>#DIV/0!</v>
      </c>
    </row>
    <row r="48" spans="2:13" ht="15" outlineLevel="1" thickBot="1">
      <c r="B48" s="183" t="s">
        <v>166</v>
      </c>
      <c r="C48" s="172"/>
      <c r="D48" s="173" t="e">
        <f t="shared" si="0"/>
        <v>#DIV/0!</v>
      </c>
      <c r="E48" s="173" t="e">
        <f t="shared" si="5"/>
        <v>#DIV/0!</v>
      </c>
      <c r="F48" s="174" t="e">
        <f t="shared" si="3"/>
        <v>#DIV/0!</v>
      </c>
      <c r="G48" s="174" t="e">
        <f t="shared" si="1"/>
        <v>#DIV/0!</v>
      </c>
      <c r="I48" s="183" t="s">
        <v>166</v>
      </c>
      <c r="J48" s="172"/>
      <c r="K48" s="173" t="e">
        <f t="shared" si="2"/>
        <v>#DIV/0!</v>
      </c>
      <c r="L48" s="173" t="e">
        <f t="shared" si="6"/>
        <v>#DIV/0!</v>
      </c>
      <c r="M48" s="174" t="e">
        <f t="shared" si="4"/>
        <v>#DIV/0!</v>
      </c>
    </row>
    <row r="49" spans="2:13" ht="26.5" outlineLevel="1" thickBot="1">
      <c r="B49" s="183" t="s">
        <v>167</v>
      </c>
      <c r="C49" s="172"/>
      <c r="D49" s="173" t="e">
        <f t="shared" si="0"/>
        <v>#DIV/0!</v>
      </c>
      <c r="E49" s="173" t="e">
        <f t="shared" si="5"/>
        <v>#DIV/0!</v>
      </c>
      <c r="F49" s="174" t="e">
        <f t="shared" si="3"/>
        <v>#DIV/0!</v>
      </c>
      <c r="G49" s="174" t="e">
        <f t="shared" si="1"/>
        <v>#DIV/0!</v>
      </c>
      <c r="I49" s="183" t="s">
        <v>167</v>
      </c>
      <c r="J49" s="172"/>
      <c r="K49" s="173" t="e">
        <f t="shared" si="2"/>
        <v>#DIV/0!</v>
      </c>
      <c r="L49" s="173" t="e">
        <f t="shared" si="6"/>
        <v>#DIV/0!</v>
      </c>
      <c r="M49" s="174" t="e">
        <f t="shared" si="4"/>
        <v>#DIV/0!</v>
      </c>
    </row>
    <row r="50" spans="2:13" ht="15" outlineLevel="1" thickBot="1">
      <c r="B50" s="183" t="s">
        <v>168</v>
      </c>
      <c r="C50" s="172"/>
      <c r="D50" s="173" t="e">
        <f t="shared" si="0"/>
        <v>#DIV/0!</v>
      </c>
      <c r="E50" s="173" t="e">
        <f t="shared" si="5"/>
        <v>#DIV/0!</v>
      </c>
      <c r="F50" s="174" t="e">
        <f t="shared" si="3"/>
        <v>#DIV/0!</v>
      </c>
      <c r="G50" s="174" t="e">
        <f t="shared" si="1"/>
        <v>#DIV/0!</v>
      </c>
      <c r="I50" s="183" t="s">
        <v>168</v>
      </c>
      <c r="J50" s="172"/>
      <c r="K50" s="173" t="e">
        <f t="shared" si="2"/>
        <v>#DIV/0!</v>
      </c>
      <c r="L50" s="173" t="e">
        <f t="shared" si="6"/>
        <v>#DIV/0!</v>
      </c>
      <c r="M50" s="174" t="e">
        <f t="shared" si="4"/>
        <v>#DIV/0!</v>
      </c>
    </row>
    <row r="51" spans="2:13" ht="15" outlineLevel="1" thickBot="1">
      <c r="B51" s="183" t="s">
        <v>169</v>
      </c>
      <c r="C51" s="172"/>
      <c r="D51" s="173" t="e">
        <f t="shared" si="0"/>
        <v>#DIV/0!</v>
      </c>
      <c r="E51" s="173" t="e">
        <f t="shared" si="5"/>
        <v>#DIV/0!</v>
      </c>
      <c r="F51" s="174" t="e">
        <f t="shared" si="3"/>
        <v>#DIV/0!</v>
      </c>
      <c r="G51" s="174" t="e">
        <f t="shared" si="1"/>
        <v>#DIV/0!</v>
      </c>
      <c r="I51" s="183" t="s">
        <v>169</v>
      </c>
      <c r="J51" s="172"/>
      <c r="K51" s="173" t="e">
        <f t="shared" si="2"/>
        <v>#DIV/0!</v>
      </c>
      <c r="L51" s="173" t="e">
        <f t="shared" si="6"/>
        <v>#DIV/0!</v>
      </c>
      <c r="M51" s="174" t="e">
        <f t="shared" si="4"/>
        <v>#DIV/0!</v>
      </c>
    </row>
    <row r="52" spans="2:13" ht="15" outlineLevel="1" thickBot="1">
      <c r="B52" s="183" t="s">
        <v>170</v>
      </c>
      <c r="C52" s="172"/>
      <c r="D52" s="173" t="e">
        <f t="shared" si="0"/>
        <v>#DIV/0!</v>
      </c>
      <c r="E52" s="173" t="e">
        <f t="shared" si="5"/>
        <v>#DIV/0!</v>
      </c>
      <c r="F52" s="174" t="e">
        <f t="shared" si="3"/>
        <v>#DIV/0!</v>
      </c>
      <c r="G52" s="174" t="e">
        <f t="shared" si="1"/>
        <v>#DIV/0!</v>
      </c>
      <c r="I52" s="183" t="s">
        <v>170</v>
      </c>
      <c r="J52" s="172"/>
      <c r="K52" s="173" t="e">
        <f t="shared" si="2"/>
        <v>#DIV/0!</v>
      </c>
      <c r="L52" s="173" t="e">
        <f t="shared" si="6"/>
        <v>#DIV/0!</v>
      </c>
      <c r="M52" s="174" t="e">
        <f t="shared" si="4"/>
        <v>#DIV/0!</v>
      </c>
    </row>
    <row r="53" spans="2:13" ht="15" outlineLevel="1" thickBot="1">
      <c r="B53" s="183" t="s">
        <v>171</v>
      </c>
      <c r="C53" s="172"/>
      <c r="D53" s="173" t="e">
        <f t="shared" si="0"/>
        <v>#DIV/0!</v>
      </c>
      <c r="E53" s="173" t="e">
        <f t="shared" si="5"/>
        <v>#DIV/0!</v>
      </c>
      <c r="F53" s="174" t="e">
        <f t="shared" si="3"/>
        <v>#DIV/0!</v>
      </c>
      <c r="G53" s="174" t="e">
        <f t="shared" si="1"/>
        <v>#DIV/0!</v>
      </c>
      <c r="I53" s="183" t="s">
        <v>171</v>
      </c>
      <c r="J53" s="172"/>
      <c r="K53" s="173" t="e">
        <f t="shared" si="2"/>
        <v>#DIV/0!</v>
      </c>
      <c r="L53" s="173" t="e">
        <f t="shared" si="6"/>
        <v>#DIV/0!</v>
      </c>
      <c r="M53" s="174" t="e">
        <f t="shared" si="4"/>
        <v>#DIV/0!</v>
      </c>
    </row>
    <row r="54" spans="2:13" ht="26.5" outlineLevel="1" thickBot="1">
      <c r="B54" s="183" t="s">
        <v>172</v>
      </c>
      <c r="C54" s="172"/>
      <c r="D54" s="173" t="e">
        <f t="shared" si="0"/>
        <v>#DIV/0!</v>
      </c>
      <c r="E54" s="173" t="e">
        <f t="shared" si="5"/>
        <v>#DIV/0!</v>
      </c>
      <c r="F54" s="174" t="e">
        <f t="shared" si="3"/>
        <v>#DIV/0!</v>
      </c>
      <c r="G54" s="174" t="e">
        <f t="shared" si="1"/>
        <v>#DIV/0!</v>
      </c>
      <c r="I54" s="183" t="s">
        <v>172</v>
      </c>
      <c r="J54" s="172"/>
      <c r="K54" s="173" t="e">
        <f t="shared" si="2"/>
        <v>#DIV/0!</v>
      </c>
      <c r="L54" s="173" t="e">
        <f t="shared" si="6"/>
        <v>#DIV/0!</v>
      </c>
      <c r="M54" s="174" t="e">
        <f t="shared" si="4"/>
        <v>#DIV/0!</v>
      </c>
    </row>
    <row r="55" spans="2:13" ht="15" outlineLevel="1" thickBot="1">
      <c r="B55" s="183" t="s">
        <v>173</v>
      </c>
      <c r="C55" s="172"/>
      <c r="D55" s="173" t="e">
        <f t="shared" si="0"/>
        <v>#DIV/0!</v>
      </c>
      <c r="E55" s="173" t="e">
        <f t="shared" si="5"/>
        <v>#DIV/0!</v>
      </c>
      <c r="F55" s="174" t="e">
        <f t="shared" si="3"/>
        <v>#DIV/0!</v>
      </c>
      <c r="G55" s="174" t="e">
        <f t="shared" si="1"/>
        <v>#DIV/0!</v>
      </c>
      <c r="I55" s="183" t="s">
        <v>173</v>
      </c>
      <c r="J55" s="172"/>
      <c r="K55" s="173" t="e">
        <f t="shared" si="2"/>
        <v>#DIV/0!</v>
      </c>
      <c r="L55" s="173" t="e">
        <f t="shared" si="6"/>
        <v>#DIV/0!</v>
      </c>
      <c r="M55" s="174" t="e">
        <f t="shared" si="4"/>
        <v>#DIV/0!</v>
      </c>
    </row>
    <row r="56" spans="2:13" ht="15" outlineLevel="1" thickBot="1">
      <c r="B56" s="183" t="s">
        <v>174</v>
      </c>
      <c r="C56" s="172"/>
      <c r="D56" s="173" t="e">
        <f t="shared" si="0"/>
        <v>#DIV/0!</v>
      </c>
      <c r="E56" s="173" t="e">
        <f t="shared" si="5"/>
        <v>#DIV/0!</v>
      </c>
      <c r="F56" s="174" t="e">
        <f t="shared" si="3"/>
        <v>#DIV/0!</v>
      </c>
      <c r="G56" s="174" t="e">
        <f t="shared" si="1"/>
        <v>#DIV/0!</v>
      </c>
      <c r="I56" s="183" t="s">
        <v>174</v>
      </c>
      <c r="J56" s="172"/>
      <c r="K56" s="173" t="e">
        <f t="shared" si="2"/>
        <v>#DIV/0!</v>
      </c>
      <c r="L56" s="173" t="e">
        <f t="shared" si="6"/>
        <v>#DIV/0!</v>
      </c>
      <c r="M56" s="174" t="e">
        <f t="shared" si="4"/>
        <v>#DIV/0!</v>
      </c>
    </row>
    <row r="57" spans="2:13" ht="15" outlineLevel="1" thickBot="1">
      <c r="B57" s="183" t="s">
        <v>175</v>
      </c>
      <c r="C57" s="172"/>
      <c r="D57" s="173" t="e">
        <f t="shared" si="0"/>
        <v>#DIV/0!</v>
      </c>
      <c r="E57" s="173" t="e">
        <f t="shared" si="5"/>
        <v>#DIV/0!</v>
      </c>
      <c r="F57" s="174" t="e">
        <f t="shared" si="3"/>
        <v>#DIV/0!</v>
      </c>
      <c r="G57" s="174" t="e">
        <f t="shared" si="1"/>
        <v>#DIV/0!</v>
      </c>
      <c r="I57" s="183" t="s">
        <v>175</v>
      </c>
      <c r="J57" s="172"/>
      <c r="K57" s="173" t="e">
        <f t="shared" si="2"/>
        <v>#DIV/0!</v>
      </c>
      <c r="L57" s="173" t="e">
        <f t="shared" si="6"/>
        <v>#DIV/0!</v>
      </c>
      <c r="M57" s="174" t="e">
        <f t="shared" si="4"/>
        <v>#DIV/0!</v>
      </c>
    </row>
    <row r="58" spans="2:13" ht="15" outlineLevel="1" thickBot="1">
      <c r="B58" s="183" t="s">
        <v>176</v>
      </c>
      <c r="C58" s="172"/>
      <c r="D58" s="173" t="e">
        <f t="shared" si="0"/>
        <v>#DIV/0!</v>
      </c>
      <c r="E58" s="173" t="e">
        <f t="shared" si="5"/>
        <v>#DIV/0!</v>
      </c>
      <c r="F58" s="174" t="e">
        <f t="shared" si="3"/>
        <v>#DIV/0!</v>
      </c>
      <c r="G58" s="174" t="e">
        <f t="shared" si="1"/>
        <v>#DIV/0!</v>
      </c>
      <c r="I58" s="183" t="s">
        <v>176</v>
      </c>
      <c r="J58" s="172"/>
      <c r="K58" s="173" t="e">
        <f t="shared" si="2"/>
        <v>#DIV/0!</v>
      </c>
      <c r="L58" s="173" t="e">
        <f t="shared" si="6"/>
        <v>#DIV/0!</v>
      </c>
      <c r="M58" s="174" t="e">
        <f t="shared" si="4"/>
        <v>#DIV/0!</v>
      </c>
    </row>
    <row r="59" spans="2:13" ht="15" outlineLevel="1" thickBot="1">
      <c r="B59" s="183" t="s">
        <v>177</v>
      </c>
      <c r="C59" s="172"/>
      <c r="D59" s="173" t="e">
        <f t="shared" si="0"/>
        <v>#DIV/0!</v>
      </c>
      <c r="E59" s="173" t="e">
        <f t="shared" si="5"/>
        <v>#DIV/0!</v>
      </c>
      <c r="F59" s="174" t="e">
        <f t="shared" si="3"/>
        <v>#DIV/0!</v>
      </c>
      <c r="G59" s="174" t="e">
        <f t="shared" si="1"/>
        <v>#DIV/0!</v>
      </c>
      <c r="I59" s="183" t="s">
        <v>177</v>
      </c>
      <c r="J59" s="172"/>
      <c r="K59" s="173" t="e">
        <f t="shared" si="2"/>
        <v>#DIV/0!</v>
      </c>
      <c r="L59" s="173" t="e">
        <f t="shared" si="6"/>
        <v>#DIV/0!</v>
      </c>
      <c r="M59" s="174" t="e">
        <f t="shared" si="4"/>
        <v>#DIV/0!</v>
      </c>
    </row>
    <row r="60" spans="2:13" ht="15" outlineLevel="1" thickBot="1">
      <c r="B60" s="183" t="s">
        <v>178</v>
      </c>
      <c r="C60" s="172"/>
      <c r="D60" s="173" t="e">
        <f t="shared" si="0"/>
        <v>#DIV/0!</v>
      </c>
      <c r="E60" s="173" t="e">
        <f t="shared" si="5"/>
        <v>#DIV/0!</v>
      </c>
      <c r="F60" s="174" t="e">
        <f t="shared" si="3"/>
        <v>#DIV/0!</v>
      </c>
      <c r="G60" s="174" t="e">
        <f t="shared" si="1"/>
        <v>#DIV/0!</v>
      </c>
      <c r="I60" s="183" t="s">
        <v>178</v>
      </c>
      <c r="J60" s="172"/>
      <c r="K60" s="173" t="e">
        <f t="shared" si="2"/>
        <v>#DIV/0!</v>
      </c>
      <c r="L60" s="173" t="e">
        <f t="shared" si="6"/>
        <v>#DIV/0!</v>
      </c>
      <c r="M60" s="174" t="e">
        <f t="shared" si="4"/>
        <v>#DIV/0!</v>
      </c>
    </row>
    <row r="61" spans="2:13" ht="15" outlineLevel="1" thickBot="1">
      <c r="B61" s="183" t="s">
        <v>179</v>
      </c>
      <c r="C61" s="172"/>
      <c r="D61" s="173" t="e">
        <f t="shared" si="0"/>
        <v>#DIV/0!</v>
      </c>
      <c r="E61" s="173" t="e">
        <f t="shared" si="5"/>
        <v>#DIV/0!</v>
      </c>
      <c r="F61" s="174" t="e">
        <f t="shared" si="3"/>
        <v>#DIV/0!</v>
      </c>
      <c r="G61" s="174" t="e">
        <f t="shared" si="1"/>
        <v>#DIV/0!</v>
      </c>
      <c r="I61" s="183" t="s">
        <v>179</v>
      </c>
      <c r="J61" s="172"/>
      <c r="K61" s="173" t="e">
        <f t="shared" si="2"/>
        <v>#DIV/0!</v>
      </c>
      <c r="L61" s="173" t="e">
        <f t="shared" si="6"/>
        <v>#DIV/0!</v>
      </c>
      <c r="M61" s="174" t="e">
        <f t="shared" si="4"/>
        <v>#DIV/0!</v>
      </c>
    </row>
    <row r="62" spans="2:13" ht="15" outlineLevel="1" thickBot="1">
      <c r="B62" s="183" t="s">
        <v>180</v>
      </c>
      <c r="C62" s="172"/>
      <c r="D62" s="173" t="e">
        <f t="shared" si="0"/>
        <v>#DIV/0!</v>
      </c>
      <c r="E62" s="173" t="e">
        <f t="shared" si="5"/>
        <v>#DIV/0!</v>
      </c>
      <c r="F62" s="174" t="e">
        <f t="shared" si="3"/>
        <v>#DIV/0!</v>
      </c>
      <c r="G62" s="174" t="e">
        <f t="shared" si="1"/>
        <v>#DIV/0!</v>
      </c>
      <c r="I62" s="183" t="s">
        <v>180</v>
      </c>
      <c r="J62" s="172"/>
      <c r="K62" s="173" t="e">
        <f t="shared" si="2"/>
        <v>#DIV/0!</v>
      </c>
      <c r="L62" s="173" t="e">
        <f t="shared" si="6"/>
        <v>#DIV/0!</v>
      </c>
      <c r="M62" s="174" t="e">
        <f t="shared" si="4"/>
        <v>#DIV/0!</v>
      </c>
    </row>
    <row r="63" spans="2:13" ht="15" outlineLevel="1" thickBot="1">
      <c r="B63" s="183" t="s">
        <v>181</v>
      </c>
      <c r="C63" s="172"/>
      <c r="D63" s="173" t="e">
        <f t="shared" si="0"/>
        <v>#DIV/0!</v>
      </c>
      <c r="E63" s="173" t="e">
        <f t="shared" si="5"/>
        <v>#DIV/0!</v>
      </c>
      <c r="F63" s="174" t="e">
        <f t="shared" si="3"/>
        <v>#DIV/0!</v>
      </c>
      <c r="G63" s="174" t="e">
        <f t="shared" si="1"/>
        <v>#DIV/0!</v>
      </c>
      <c r="I63" s="183" t="s">
        <v>181</v>
      </c>
      <c r="J63" s="172"/>
      <c r="K63" s="173" t="e">
        <f t="shared" si="2"/>
        <v>#DIV/0!</v>
      </c>
      <c r="L63" s="173" t="e">
        <f t="shared" si="6"/>
        <v>#DIV/0!</v>
      </c>
      <c r="M63" s="174" t="e">
        <f t="shared" si="4"/>
        <v>#DIV/0!</v>
      </c>
    </row>
    <row r="64" spans="2:13" ht="15" outlineLevel="1" thickBot="1">
      <c r="B64" s="183" t="s">
        <v>182</v>
      </c>
      <c r="C64" s="172"/>
      <c r="D64" s="173" t="e">
        <f t="shared" si="0"/>
        <v>#DIV/0!</v>
      </c>
      <c r="E64" s="173" t="e">
        <f t="shared" si="5"/>
        <v>#DIV/0!</v>
      </c>
      <c r="F64" s="174" t="e">
        <f t="shared" si="3"/>
        <v>#DIV/0!</v>
      </c>
      <c r="G64" s="174" t="e">
        <f t="shared" si="1"/>
        <v>#DIV/0!</v>
      </c>
      <c r="I64" s="183" t="s">
        <v>182</v>
      </c>
      <c r="J64" s="172"/>
      <c r="K64" s="173" t="e">
        <f t="shared" si="2"/>
        <v>#DIV/0!</v>
      </c>
      <c r="L64" s="173" t="e">
        <f t="shared" si="6"/>
        <v>#DIV/0!</v>
      </c>
      <c r="M64" s="174" t="e">
        <f t="shared" si="4"/>
        <v>#DIV/0!</v>
      </c>
    </row>
    <row r="65" spans="2:13" ht="15" outlineLevel="1" thickBot="1">
      <c r="B65" s="183" t="s">
        <v>183</v>
      </c>
      <c r="C65" s="172"/>
      <c r="D65" s="173" t="e">
        <f t="shared" si="0"/>
        <v>#DIV/0!</v>
      </c>
      <c r="E65" s="173" t="e">
        <f t="shared" si="5"/>
        <v>#DIV/0!</v>
      </c>
      <c r="F65" s="174" t="e">
        <f t="shared" si="3"/>
        <v>#DIV/0!</v>
      </c>
      <c r="G65" s="174" t="e">
        <f t="shared" si="1"/>
        <v>#DIV/0!</v>
      </c>
      <c r="I65" s="183" t="s">
        <v>183</v>
      </c>
      <c r="J65" s="172"/>
      <c r="K65" s="173" t="e">
        <f t="shared" si="2"/>
        <v>#DIV/0!</v>
      </c>
      <c r="L65" s="173" t="e">
        <f t="shared" si="6"/>
        <v>#DIV/0!</v>
      </c>
      <c r="M65" s="174" t="e">
        <f t="shared" si="4"/>
        <v>#DIV/0!</v>
      </c>
    </row>
    <row r="66" spans="2:13" ht="15" outlineLevel="1" thickBot="1">
      <c r="B66" s="183" t="s">
        <v>184</v>
      </c>
      <c r="C66" s="172"/>
      <c r="D66" s="173" t="e">
        <f t="shared" si="0"/>
        <v>#DIV/0!</v>
      </c>
      <c r="E66" s="173" t="e">
        <f t="shared" si="5"/>
        <v>#DIV/0!</v>
      </c>
      <c r="F66" s="174" t="e">
        <f t="shared" si="3"/>
        <v>#DIV/0!</v>
      </c>
      <c r="G66" s="174" t="e">
        <f t="shared" si="1"/>
        <v>#DIV/0!</v>
      </c>
      <c r="I66" s="183" t="s">
        <v>184</v>
      </c>
      <c r="J66" s="172"/>
      <c r="K66" s="173" t="e">
        <f t="shared" si="2"/>
        <v>#DIV/0!</v>
      </c>
      <c r="L66" s="173" t="e">
        <f t="shared" si="6"/>
        <v>#DIV/0!</v>
      </c>
      <c r="M66" s="174" t="e">
        <f t="shared" si="4"/>
        <v>#DIV/0!</v>
      </c>
    </row>
    <row r="67" spans="2:13" ht="15" outlineLevel="1" thickBot="1">
      <c r="B67" s="183" t="s">
        <v>185</v>
      </c>
      <c r="C67" s="172"/>
      <c r="D67" s="173" t="e">
        <f t="shared" si="0"/>
        <v>#DIV/0!</v>
      </c>
      <c r="E67" s="173" t="e">
        <f t="shared" si="5"/>
        <v>#DIV/0!</v>
      </c>
      <c r="F67" s="174" t="e">
        <f t="shared" si="3"/>
        <v>#DIV/0!</v>
      </c>
      <c r="G67" s="174" t="e">
        <f t="shared" si="1"/>
        <v>#DIV/0!</v>
      </c>
      <c r="I67" s="183" t="s">
        <v>185</v>
      </c>
      <c r="J67" s="172"/>
      <c r="K67" s="173" t="e">
        <f t="shared" si="2"/>
        <v>#DIV/0!</v>
      </c>
      <c r="L67" s="173" t="e">
        <f t="shared" si="6"/>
        <v>#DIV/0!</v>
      </c>
      <c r="M67" s="174" t="e">
        <f t="shared" si="4"/>
        <v>#DIV/0!</v>
      </c>
    </row>
    <row r="68" spans="2:13" ht="15" outlineLevel="1" thickBot="1">
      <c r="B68" s="183" t="s">
        <v>186</v>
      </c>
      <c r="C68" s="172"/>
      <c r="D68" s="173" t="e">
        <f t="shared" ref="D68:D104" si="7">C68/C$105</f>
        <v>#DIV/0!</v>
      </c>
      <c r="E68" s="173" t="e">
        <f t="shared" si="5"/>
        <v>#DIV/0!</v>
      </c>
      <c r="F68" s="174" t="e">
        <f t="shared" si="3"/>
        <v>#DIV/0!</v>
      </c>
      <c r="G68" s="174" t="e">
        <f t="shared" ref="G68:G104" si="8">VLOOKUP(B$4:B$104,I$4:M$104,5,0)</f>
        <v>#DIV/0!</v>
      </c>
      <c r="I68" s="183" t="s">
        <v>186</v>
      </c>
      <c r="J68" s="172"/>
      <c r="K68" s="173" t="e">
        <f t="shared" ref="K68:K104" si="9">J68/J$105</f>
        <v>#DIV/0!</v>
      </c>
      <c r="L68" s="173" t="e">
        <f t="shared" si="6"/>
        <v>#DIV/0!</v>
      </c>
      <c r="M68" s="174" t="e">
        <f t="shared" si="4"/>
        <v>#DIV/0!</v>
      </c>
    </row>
    <row r="69" spans="2:13" ht="15" outlineLevel="1" thickBot="1">
      <c r="B69" s="183" t="s">
        <v>187</v>
      </c>
      <c r="C69" s="172"/>
      <c r="D69" s="173" t="e">
        <f t="shared" si="7"/>
        <v>#DIV/0!</v>
      </c>
      <c r="E69" s="173" t="e">
        <f t="shared" si="5"/>
        <v>#DIV/0!</v>
      </c>
      <c r="F69" s="174" t="e">
        <f t="shared" si="3"/>
        <v>#DIV/0!</v>
      </c>
      <c r="G69" s="174" t="e">
        <f t="shared" si="8"/>
        <v>#DIV/0!</v>
      </c>
      <c r="I69" s="183" t="s">
        <v>187</v>
      </c>
      <c r="J69" s="172"/>
      <c r="K69" s="173" t="e">
        <f t="shared" si="9"/>
        <v>#DIV/0!</v>
      </c>
      <c r="L69" s="173" t="e">
        <f t="shared" si="6"/>
        <v>#DIV/0!</v>
      </c>
      <c r="M69" s="174" t="e">
        <f t="shared" si="4"/>
        <v>#DIV/0!</v>
      </c>
    </row>
    <row r="70" spans="2:13" ht="15" outlineLevel="1" thickBot="1">
      <c r="B70" s="183" t="s">
        <v>188</v>
      </c>
      <c r="C70" s="172"/>
      <c r="D70" s="173" t="e">
        <f t="shared" si="7"/>
        <v>#DIV/0!</v>
      </c>
      <c r="E70" s="173" t="e">
        <f t="shared" ref="E70:E75" si="10">E69+D70</f>
        <v>#DIV/0!</v>
      </c>
      <c r="F70" s="174" t="e">
        <f t="shared" si="3"/>
        <v>#DIV/0!</v>
      </c>
      <c r="G70" s="174" t="e">
        <f t="shared" si="8"/>
        <v>#DIV/0!</v>
      </c>
      <c r="I70" s="183" t="s">
        <v>188</v>
      </c>
      <c r="J70" s="172"/>
      <c r="K70" s="173" t="e">
        <f t="shared" si="9"/>
        <v>#DIV/0!</v>
      </c>
      <c r="L70" s="173" t="e">
        <f t="shared" ref="L70:L75" si="11">L69+K70</f>
        <v>#DIV/0!</v>
      </c>
      <c r="M70" s="174" t="e">
        <f t="shared" si="4"/>
        <v>#DIV/0!</v>
      </c>
    </row>
    <row r="71" spans="2:13" ht="15" outlineLevel="1" thickBot="1">
      <c r="B71" s="183" t="s">
        <v>189</v>
      </c>
      <c r="C71" s="172"/>
      <c r="D71" s="173" t="e">
        <f t="shared" si="7"/>
        <v>#DIV/0!</v>
      </c>
      <c r="E71" s="173" t="e">
        <f t="shared" si="10"/>
        <v>#DIV/0!</v>
      </c>
      <c r="F71" s="174" t="e">
        <f t="shared" si="3"/>
        <v>#DIV/0!</v>
      </c>
      <c r="G71" s="174" t="e">
        <f t="shared" si="8"/>
        <v>#DIV/0!</v>
      </c>
      <c r="I71" s="183" t="s">
        <v>189</v>
      </c>
      <c r="J71" s="172"/>
      <c r="K71" s="173" t="e">
        <f t="shared" si="9"/>
        <v>#DIV/0!</v>
      </c>
      <c r="L71" s="173" t="e">
        <f t="shared" si="11"/>
        <v>#DIV/0!</v>
      </c>
      <c r="M71" s="174" t="e">
        <f t="shared" si="4"/>
        <v>#DIV/0!</v>
      </c>
    </row>
    <row r="72" spans="2:13" ht="15" outlineLevel="1" thickBot="1">
      <c r="B72" s="183" t="s">
        <v>190</v>
      </c>
      <c r="C72" s="172"/>
      <c r="D72" s="173" t="e">
        <f t="shared" si="7"/>
        <v>#DIV/0!</v>
      </c>
      <c r="E72" s="173" t="e">
        <f t="shared" si="10"/>
        <v>#DIV/0!</v>
      </c>
      <c r="F72" s="174" t="e">
        <f t="shared" si="3"/>
        <v>#DIV/0!</v>
      </c>
      <c r="G72" s="174" t="e">
        <f t="shared" si="8"/>
        <v>#DIV/0!</v>
      </c>
      <c r="I72" s="183" t="s">
        <v>190</v>
      </c>
      <c r="J72" s="172"/>
      <c r="K72" s="173" t="e">
        <f t="shared" si="9"/>
        <v>#DIV/0!</v>
      </c>
      <c r="L72" s="173" t="e">
        <f t="shared" si="11"/>
        <v>#DIV/0!</v>
      </c>
      <c r="M72" s="174" t="e">
        <f t="shared" si="4"/>
        <v>#DIV/0!</v>
      </c>
    </row>
    <row r="73" spans="2:13" ht="15" outlineLevel="1" thickBot="1">
      <c r="B73" s="183" t="s">
        <v>191</v>
      </c>
      <c r="C73" s="172"/>
      <c r="D73" s="173" t="e">
        <f t="shared" si="7"/>
        <v>#DIV/0!</v>
      </c>
      <c r="E73" s="173" t="e">
        <f t="shared" si="10"/>
        <v>#DIV/0!</v>
      </c>
      <c r="F73" s="174" t="e">
        <f t="shared" si="3"/>
        <v>#DIV/0!</v>
      </c>
      <c r="G73" s="174" t="e">
        <f t="shared" si="8"/>
        <v>#DIV/0!</v>
      </c>
      <c r="I73" s="183" t="s">
        <v>191</v>
      </c>
      <c r="J73" s="172"/>
      <c r="K73" s="173" t="e">
        <f t="shared" si="9"/>
        <v>#DIV/0!</v>
      </c>
      <c r="L73" s="173" t="e">
        <f t="shared" si="11"/>
        <v>#DIV/0!</v>
      </c>
      <c r="M73" s="174" t="e">
        <f t="shared" si="4"/>
        <v>#DIV/0!</v>
      </c>
    </row>
    <row r="74" spans="2:13" ht="15" outlineLevel="1" thickBot="1">
      <c r="B74" s="183" t="s">
        <v>192</v>
      </c>
      <c r="C74" s="172"/>
      <c r="D74" s="173" t="e">
        <f t="shared" si="7"/>
        <v>#DIV/0!</v>
      </c>
      <c r="E74" s="173" t="e">
        <f t="shared" si="10"/>
        <v>#DIV/0!</v>
      </c>
      <c r="F74" s="174" t="e">
        <f t="shared" si="3"/>
        <v>#DIV/0!</v>
      </c>
      <c r="G74" s="174" t="e">
        <f t="shared" si="8"/>
        <v>#DIV/0!</v>
      </c>
      <c r="I74" s="183" t="s">
        <v>192</v>
      </c>
      <c r="J74" s="172"/>
      <c r="K74" s="173" t="e">
        <f t="shared" si="9"/>
        <v>#DIV/0!</v>
      </c>
      <c r="L74" s="173" t="e">
        <f t="shared" si="11"/>
        <v>#DIV/0!</v>
      </c>
      <c r="M74" s="174" t="e">
        <f t="shared" si="4"/>
        <v>#DIV/0!</v>
      </c>
    </row>
    <row r="75" spans="2:13" ht="15" outlineLevel="1" thickBot="1">
      <c r="B75" s="183" t="s">
        <v>193</v>
      </c>
      <c r="C75" s="172"/>
      <c r="D75" s="173" t="e">
        <f t="shared" si="7"/>
        <v>#DIV/0!</v>
      </c>
      <c r="E75" s="173" t="e">
        <f t="shared" si="10"/>
        <v>#DIV/0!</v>
      </c>
      <c r="F75" s="174" t="e">
        <f t="shared" si="3"/>
        <v>#DIV/0!</v>
      </c>
      <c r="G75" s="174" t="e">
        <f t="shared" si="8"/>
        <v>#DIV/0!</v>
      </c>
      <c r="I75" s="183" t="s">
        <v>193</v>
      </c>
      <c r="J75" s="172"/>
      <c r="K75" s="173" t="e">
        <f t="shared" si="9"/>
        <v>#DIV/0!</v>
      </c>
      <c r="L75" s="173" t="e">
        <f t="shared" si="11"/>
        <v>#DIV/0!</v>
      </c>
      <c r="M75" s="174" t="e">
        <f t="shared" si="4"/>
        <v>#DIV/0!</v>
      </c>
    </row>
    <row r="76" spans="2:13" ht="15" outlineLevel="1" thickBot="1">
      <c r="B76" s="183" t="s">
        <v>194</v>
      </c>
      <c r="C76" s="172"/>
      <c r="D76" s="173" t="e">
        <f t="shared" si="7"/>
        <v>#DIV/0!</v>
      </c>
      <c r="E76" s="173" t="e">
        <f>E49+D76</f>
        <v>#DIV/0!</v>
      </c>
      <c r="F76" s="174" t="e">
        <f t="shared" si="3"/>
        <v>#DIV/0!</v>
      </c>
      <c r="G76" s="174" t="e">
        <f t="shared" si="8"/>
        <v>#DIV/0!</v>
      </c>
      <c r="I76" s="183" t="s">
        <v>194</v>
      </c>
      <c r="J76" s="172"/>
      <c r="K76" s="173" t="e">
        <f t="shared" si="9"/>
        <v>#DIV/0!</v>
      </c>
      <c r="L76" s="173" t="e">
        <f>L49+K76</f>
        <v>#DIV/0!</v>
      </c>
      <c r="M76" s="174" t="e">
        <f t="shared" si="4"/>
        <v>#DIV/0!</v>
      </c>
    </row>
    <row r="77" spans="2:13" ht="15" outlineLevel="1" thickBot="1">
      <c r="B77" s="183" t="s">
        <v>195</v>
      </c>
      <c r="C77" s="172"/>
      <c r="D77" s="173" t="e">
        <f t="shared" si="7"/>
        <v>#DIV/0!</v>
      </c>
      <c r="E77" s="173" t="e">
        <f t="shared" ref="E77:E93" si="12">E76+D77</f>
        <v>#DIV/0!</v>
      </c>
      <c r="F77" s="174" t="e">
        <f t="shared" si="3"/>
        <v>#DIV/0!</v>
      </c>
      <c r="G77" s="174" t="e">
        <f t="shared" si="8"/>
        <v>#DIV/0!</v>
      </c>
      <c r="I77" s="183" t="s">
        <v>195</v>
      </c>
      <c r="J77" s="172"/>
      <c r="K77" s="173" t="e">
        <f t="shared" si="9"/>
        <v>#DIV/0!</v>
      </c>
      <c r="L77" s="173" t="e">
        <f t="shared" ref="L77:L94" si="13">L76+K77</f>
        <v>#DIV/0!</v>
      </c>
      <c r="M77" s="174" t="e">
        <f t="shared" si="4"/>
        <v>#DIV/0!</v>
      </c>
    </row>
    <row r="78" spans="2:13" ht="26.5" outlineLevel="1" thickBot="1">
      <c r="B78" s="183" t="s">
        <v>196</v>
      </c>
      <c r="C78" s="172"/>
      <c r="D78" s="173" t="e">
        <f t="shared" si="7"/>
        <v>#DIV/0!</v>
      </c>
      <c r="E78" s="173" t="e">
        <f t="shared" si="12"/>
        <v>#DIV/0!</v>
      </c>
      <c r="F78" s="174" t="e">
        <f t="shared" si="3"/>
        <v>#DIV/0!</v>
      </c>
      <c r="G78" s="174" t="e">
        <f t="shared" si="8"/>
        <v>#DIV/0!</v>
      </c>
      <c r="I78" s="183" t="s">
        <v>196</v>
      </c>
      <c r="J78" s="172"/>
      <c r="K78" s="173" t="e">
        <f t="shared" si="9"/>
        <v>#DIV/0!</v>
      </c>
      <c r="L78" s="173" t="e">
        <f t="shared" si="13"/>
        <v>#DIV/0!</v>
      </c>
      <c r="M78" s="174" t="e">
        <f t="shared" si="4"/>
        <v>#DIV/0!</v>
      </c>
    </row>
    <row r="79" spans="2:13" ht="15" outlineLevel="1" thickBot="1">
      <c r="B79" s="183" t="s">
        <v>197</v>
      </c>
      <c r="C79" s="172"/>
      <c r="D79" s="173" t="e">
        <f t="shared" si="7"/>
        <v>#DIV/0!</v>
      </c>
      <c r="E79" s="173" t="e">
        <f t="shared" si="12"/>
        <v>#DIV/0!</v>
      </c>
      <c r="F79" s="174" t="e">
        <f t="shared" si="3"/>
        <v>#DIV/0!</v>
      </c>
      <c r="G79" s="174" t="e">
        <f t="shared" si="8"/>
        <v>#DIV/0!</v>
      </c>
      <c r="I79" s="183" t="s">
        <v>197</v>
      </c>
      <c r="J79" s="172"/>
      <c r="K79" s="173" t="e">
        <f t="shared" si="9"/>
        <v>#DIV/0!</v>
      </c>
      <c r="L79" s="173" t="e">
        <f t="shared" si="13"/>
        <v>#DIV/0!</v>
      </c>
      <c r="M79" s="174" t="e">
        <f t="shared" si="4"/>
        <v>#DIV/0!</v>
      </c>
    </row>
    <row r="80" spans="2:13" ht="26.5" outlineLevel="1" thickBot="1">
      <c r="B80" s="183" t="s">
        <v>198</v>
      </c>
      <c r="C80" s="172"/>
      <c r="D80" s="173" t="e">
        <f t="shared" si="7"/>
        <v>#DIV/0!</v>
      </c>
      <c r="E80" s="173" t="e">
        <f t="shared" si="12"/>
        <v>#DIV/0!</v>
      </c>
      <c r="F80" s="174" t="e">
        <f t="shared" si="3"/>
        <v>#DIV/0!</v>
      </c>
      <c r="G80" s="174" t="e">
        <f t="shared" si="8"/>
        <v>#DIV/0!</v>
      </c>
      <c r="I80" s="183" t="s">
        <v>198</v>
      </c>
      <c r="J80" s="172"/>
      <c r="K80" s="173" t="e">
        <f t="shared" si="9"/>
        <v>#DIV/0!</v>
      </c>
      <c r="L80" s="173" t="e">
        <f t="shared" si="13"/>
        <v>#DIV/0!</v>
      </c>
      <c r="M80" s="174" t="e">
        <f t="shared" si="4"/>
        <v>#DIV/0!</v>
      </c>
    </row>
    <row r="81" spans="2:13" ht="26.5" outlineLevel="1" thickBot="1">
      <c r="B81" s="183" t="s">
        <v>199</v>
      </c>
      <c r="C81" s="172"/>
      <c r="D81" s="173" t="e">
        <f t="shared" si="7"/>
        <v>#DIV/0!</v>
      </c>
      <c r="E81" s="173" t="e">
        <f t="shared" si="12"/>
        <v>#DIV/0!</v>
      </c>
      <c r="F81" s="174" t="e">
        <f t="shared" si="3"/>
        <v>#DIV/0!</v>
      </c>
      <c r="G81" s="174" t="e">
        <f t="shared" si="8"/>
        <v>#DIV/0!</v>
      </c>
      <c r="I81" s="183" t="s">
        <v>199</v>
      </c>
      <c r="J81" s="172"/>
      <c r="K81" s="173" t="e">
        <f t="shared" si="9"/>
        <v>#DIV/0!</v>
      </c>
      <c r="L81" s="173" t="e">
        <f t="shared" si="13"/>
        <v>#DIV/0!</v>
      </c>
      <c r="M81" s="174" t="e">
        <f t="shared" si="4"/>
        <v>#DIV/0!</v>
      </c>
    </row>
    <row r="82" spans="2:13" ht="26.5" outlineLevel="1" thickBot="1">
      <c r="B82" s="183" t="s">
        <v>200</v>
      </c>
      <c r="C82" s="172"/>
      <c r="D82" s="173" t="e">
        <f t="shared" si="7"/>
        <v>#DIV/0!</v>
      </c>
      <c r="E82" s="173" t="e">
        <f t="shared" si="12"/>
        <v>#DIV/0!</v>
      </c>
      <c r="F82" s="174" t="e">
        <f t="shared" si="3"/>
        <v>#DIV/0!</v>
      </c>
      <c r="G82" s="174" t="e">
        <f t="shared" si="8"/>
        <v>#DIV/0!</v>
      </c>
      <c r="I82" s="183" t="s">
        <v>200</v>
      </c>
      <c r="J82" s="172"/>
      <c r="K82" s="173" t="e">
        <f t="shared" si="9"/>
        <v>#DIV/0!</v>
      </c>
      <c r="L82" s="173" t="e">
        <f t="shared" si="13"/>
        <v>#DIV/0!</v>
      </c>
      <c r="M82" s="174" t="e">
        <f t="shared" si="4"/>
        <v>#DIV/0!</v>
      </c>
    </row>
    <row r="83" spans="2:13" ht="26.5" outlineLevel="1" thickBot="1">
      <c r="B83" s="183" t="s">
        <v>201</v>
      </c>
      <c r="C83" s="172"/>
      <c r="D83" s="173" t="e">
        <f t="shared" si="7"/>
        <v>#DIV/0!</v>
      </c>
      <c r="E83" s="173" t="e">
        <f t="shared" si="12"/>
        <v>#DIV/0!</v>
      </c>
      <c r="F83" s="174" t="e">
        <f t="shared" si="3"/>
        <v>#DIV/0!</v>
      </c>
      <c r="G83" s="174" t="e">
        <f t="shared" si="8"/>
        <v>#DIV/0!</v>
      </c>
      <c r="I83" s="183" t="s">
        <v>201</v>
      </c>
      <c r="J83" s="172"/>
      <c r="K83" s="173" t="e">
        <f t="shared" si="9"/>
        <v>#DIV/0!</v>
      </c>
      <c r="L83" s="173" t="e">
        <f t="shared" si="13"/>
        <v>#DIV/0!</v>
      </c>
      <c r="M83" s="174" t="e">
        <f t="shared" si="4"/>
        <v>#DIV/0!</v>
      </c>
    </row>
    <row r="84" spans="2:13" ht="15" outlineLevel="1" thickBot="1">
      <c r="B84" s="183" t="s">
        <v>202</v>
      </c>
      <c r="C84" s="172"/>
      <c r="D84" s="173" t="e">
        <f t="shared" si="7"/>
        <v>#DIV/0!</v>
      </c>
      <c r="E84" s="173" t="e">
        <f t="shared" si="12"/>
        <v>#DIV/0!</v>
      </c>
      <c r="F84" s="174" t="e">
        <f t="shared" si="3"/>
        <v>#DIV/0!</v>
      </c>
      <c r="G84" s="174" t="e">
        <f t="shared" si="8"/>
        <v>#DIV/0!</v>
      </c>
      <c r="I84" s="183" t="s">
        <v>202</v>
      </c>
      <c r="J84" s="172"/>
      <c r="K84" s="173" t="e">
        <f t="shared" si="9"/>
        <v>#DIV/0!</v>
      </c>
      <c r="L84" s="173" t="e">
        <f t="shared" si="13"/>
        <v>#DIV/0!</v>
      </c>
      <c r="M84" s="174" t="e">
        <f t="shared" si="4"/>
        <v>#DIV/0!</v>
      </c>
    </row>
    <row r="85" spans="2:13" ht="15" outlineLevel="1" thickBot="1">
      <c r="B85" s="183" t="s">
        <v>203</v>
      </c>
      <c r="C85" s="172"/>
      <c r="D85" s="173" t="e">
        <f t="shared" si="7"/>
        <v>#DIV/0!</v>
      </c>
      <c r="E85" s="173" t="e">
        <f t="shared" si="12"/>
        <v>#DIV/0!</v>
      </c>
      <c r="F85" s="174" t="e">
        <f t="shared" si="3"/>
        <v>#DIV/0!</v>
      </c>
      <c r="G85" s="174" t="e">
        <f t="shared" si="8"/>
        <v>#DIV/0!</v>
      </c>
      <c r="I85" s="183" t="s">
        <v>203</v>
      </c>
      <c r="J85" s="172"/>
      <c r="K85" s="173" t="e">
        <f t="shared" si="9"/>
        <v>#DIV/0!</v>
      </c>
      <c r="L85" s="173" t="e">
        <f t="shared" si="13"/>
        <v>#DIV/0!</v>
      </c>
      <c r="M85" s="174" t="e">
        <f t="shared" si="4"/>
        <v>#DIV/0!</v>
      </c>
    </row>
    <row r="86" spans="2:13" ht="26.5" outlineLevel="1" thickBot="1">
      <c r="B86" s="183" t="s">
        <v>204</v>
      </c>
      <c r="C86" s="172"/>
      <c r="D86" s="173" t="e">
        <f t="shared" si="7"/>
        <v>#DIV/0!</v>
      </c>
      <c r="E86" s="173" t="e">
        <f t="shared" si="12"/>
        <v>#DIV/0!</v>
      </c>
      <c r="F86" s="174" t="e">
        <f t="shared" si="3"/>
        <v>#DIV/0!</v>
      </c>
      <c r="G86" s="174" t="e">
        <f t="shared" si="8"/>
        <v>#DIV/0!</v>
      </c>
      <c r="I86" s="183" t="s">
        <v>204</v>
      </c>
      <c r="J86" s="172"/>
      <c r="K86" s="173" t="e">
        <f t="shared" si="9"/>
        <v>#DIV/0!</v>
      </c>
      <c r="L86" s="173" t="e">
        <f t="shared" si="13"/>
        <v>#DIV/0!</v>
      </c>
      <c r="M86" s="174" t="e">
        <f t="shared" si="4"/>
        <v>#DIV/0!</v>
      </c>
    </row>
    <row r="87" spans="2:13" ht="26.5" outlineLevel="1" thickBot="1">
      <c r="B87" s="183" t="s">
        <v>205</v>
      </c>
      <c r="C87" s="172"/>
      <c r="D87" s="173" t="e">
        <f t="shared" si="7"/>
        <v>#DIV/0!</v>
      </c>
      <c r="E87" s="173" t="e">
        <f t="shared" si="12"/>
        <v>#DIV/0!</v>
      </c>
      <c r="F87" s="174" t="e">
        <f t="shared" si="3"/>
        <v>#DIV/0!</v>
      </c>
      <c r="G87" s="174" t="e">
        <f t="shared" si="8"/>
        <v>#DIV/0!</v>
      </c>
      <c r="I87" s="183" t="s">
        <v>205</v>
      </c>
      <c r="J87" s="172"/>
      <c r="K87" s="173" t="e">
        <f t="shared" si="9"/>
        <v>#DIV/0!</v>
      </c>
      <c r="L87" s="173" t="e">
        <f t="shared" si="13"/>
        <v>#DIV/0!</v>
      </c>
      <c r="M87" s="174" t="e">
        <f t="shared" si="4"/>
        <v>#DIV/0!</v>
      </c>
    </row>
    <row r="88" spans="2:13" ht="26.5" outlineLevel="1" thickBot="1">
      <c r="B88" s="183" t="s">
        <v>206</v>
      </c>
      <c r="C88" s="172"/>
      <c r="D88" s="173" t="e">
        <f t="shared" si="7"/>
        <v>#DIV/0!</v>
      </c>
      <c r="E88" s="173" t="e">
        <f t="shared" si="12"/>
        <v>#DIV/0!</v>
      </c>
      <c r="F88" s="174" t="e">
        <f t="shared" si="3"/>
        <v>#DIV/0!</v>
      </c>
      <c r="G88" s="174" t="e">
        <f t="shared" si="8"/>
        <v>#DIV/0!</v>
      </c>
      <c r="I88" s="183" t="s">
        <v>206</v>
      </c>
      <c r="J88" s="172"/>
      <c r="K88" s="173" t="e">
        <f t="shared" si="9"/>
        <v>#DIV/0!</v>
      </c>
      <c r="L88" s="173" t="e">
        <f t="shared" si="13"/>
        <v>#DIV/0!</v>
      </c>
      <c r="M88" s="174" t="e">
        <f t="shared" si="4"/>
        <v>#DIV/0!</v>
      </c>
    </row>
    <row r="89" spans="2:13" ht="26.5" outlineLevel="1" thickBot="1">
      <c r="B89" s="183" t="s">
        <v>207</v>
      </c>
      <c r="C89" s="172"/>
      <c r="D89" s="173" t="e">
        <f t="shared" si="7"/>
        <v>#DIV/0!</v>
      </c>
      <c r="E89" s="173" t="e">
        <f t="shared" si="12"/>
        <v>#DIV/0!</v>
      </c>
      <c r="F89" s="174" t="e">
        <f t="shared" si="3"/>
        <v>#DIV/0!</v>
      </c>
      <c r="G89" s="174" t="e">
        <f t="shared" si="8"/>
        <v>#DIV/0!</v>
      </c>
      <c r="I89" s="183" t="s">
        <v>207</v>
      </c>
      <c r="J89" s="172"/>
      <c r="K89" s="173" t="e">
        <f t="shared" si="9"/>
        <v>#DIV/0!</v>
      </c>
      <c r="L89" s="173" t="e">
        <f t="shared" si="13"/>
        <v>#DIV/0!</v>
      </c>
      <c r="M89" s="174" t="e">
        <f t="shared" si="4"/>
        <v>#DIV/0!</v>
      </c>
    </row>
    <row r="90" spans="2:13" ht="15" outlineLevel="1" thickBot="1">
      <c r="B90" s="183" t="s">
        <v>208</v>
      </c>
      <c r="C90" s="172"/>
      <c r="D90" s="173" t="e">
        <f t="shared" si="7"/>
        <v>#DIV/0!</v>
      </c>
      <c r="E90" s="173" t="e">
        <f t="shared" si="12"/>
        <v>#DIV/0!</v>
      </c>
      <c r="F90" s="174" t="e">
        <f t="shared" si="3"/>
        <v>#DIV/0!</v>
      </c>
      <c r="G90" s="174" t="e">
        <f t="shared" si="8"/>
        <v>#DIV/0!</v>
      </c>
      <c r="I90" s="183" t="s">
        <v>208</v>
      </c>
      <c r="J90" s="172"/>
      <c r="K90" s="173" t="e">
        <f t="shared" si="9"/>
        <v>#DIV/0!</v>
      </c>
      <c r="L90" s="173" t="e">
        <f t="shared" si="13"/>
        <v>#DIV/0!</v>
      </c>
      <c r="M90" s="174" t="e">
        <f t="shared" si="4"/>
        <v>#DIV/0!</v>
      </c>
    </row>
    <row r="91" spans="2:13" ht="26.5" outlineLevel="1" thickBot="1">
      <c r="B91" s="183" t="s">
        <v>209</v>
      </c>
      <c r="C91" s="172"/>
      <c r="D91" s="173" t="e">
        <f t="shared" si="7"/>
        <v>#DIV/0!</v>
      </c>
      <c r="E91" s="173" t="e">
        <f t="shared" si="12"/>
        <v>#DIV/0!</v>
      </c>
      <c r="F91" s="174" t="e">
        <f t="shared" si="3"/>
        <v>#DIV/0!</v>
      </c>
      <c r="G91" s="174" t="e">
        <f t="shared" si="8"/>
        <v>#DIV/0!</v>
      </c>
      <c r="I91" s="183" t="s">
        <v>209</v>
      </c>
      <c r="J91" s="172"/>
      <c r="K91" s="173" t="e">
        <f t="shared" si="9"/>
        <v>#DIV/0!</v>
      </c>
      <c r="L91" s="173" t="e">
        <f t="shared" si="13"/>
        <v>#DIV/0!</v>
      </c>
      <c r="M91" s="174" t="e">
        <f t="shared" si="4"/>
        <v>#DIV/0!</v>
      </c>
    </row>
    <row r="92" spans="2:13" ht="15" outlineLevel="1" thickBot="1">
      <c r="B92" s="183" t="s">
        <v>210</v>
      </c>
      <c r="C92" s="172"/>
      <c r="D92" s="173" t="e">
        <f t="shared" si="7"/>
        <v>#DIV/0!</v>
      </c>
      <c r="E92" s="173" t="e">
        <f t="shared" si="12"/>
        <v>#DIV/0!</v>
      </c>
      <c r="F92" s="174" t="e">
        <f t="shared" si="3"/>
        <v>#DIV/0!</v>
      </c>
      <c r="G92" s="174" t="e">
        <f t="shared" si="8"/>
        <v>#DIV/0!</v>
      </c>
      <c r="I92" s="183" t="s">
        <v>210</v>
      </c>
      <c r="J92" s="172"/>
      <c r="K92" s="173" t="e">
        <f t="shared" si="9"/>
        <v>#DIV/0!</v>
      </c>
      <c r="L92" s="173" t="e">
        <f t="shared" si="13"/>
        <v>#DIV/0!</v>
      </c>
      <c r="M92" s="174" t="e">
        <f t="shared" si="4"/>
        <v>#DIV/0!</v>
      </c>
    </row>
    <row r="93" spans="2:13" ht="15" outlineLevel="1" thickBot="1">
      <c r="B93" s="183" t="s">
        <v>211</v>
      </c>
      <c r="C93" s="172"/>
      <c r="D93" s="173" t="e">
        <f t="shared" si="7"/>
        <v>#DIV/0!</v>
      </c>
      <c r="E93" s="173" t="e">
        <f t="shared" si="12"/>
        <v>#DIV/0!</v>
      </c>
      <c r="F93" s="174" t="e">
        <f t="shared" si="3"/>
        <v>#DIV/0!</v>
      </c>
      <c r="G93" s="174" t="e">
        <f t="shared" si="8"/>
        <v>#DIV/0!</v>
      </c>
      <c r="I93" s="183" t="s">
        <v>211</v>
      </c>
      <c r="J93" s="172"/>
      <c r="K93" s="173" t="e">
        <f t="shared" si="9"/>
        <v>#DIV/0!</v>
      </c>
      <c r="L93" s="173" t="e">
        <f t="shared" si="13"/>
        <v>#DIV/0!</v>
      </c>
      <c r="M93" s="174" t="e">
        <f t="shared" si="4"/>
        <v>#DIV/0!</v>
      </c>
    </row>
    <row r="94" spans="2:13" ht="26.5" outlineLevel="1" thickBot="1">
      <c r="B94" s="183" t="s">
        <v>212</v>
      </c>
      <c r="C94" s="172"/>
      <c r="D94" s="173" t="e">
        <f t="shared" si="7"/>
        <v>#DIV/0!</v>
      </c>
      <c r="E94" s="173" t="e">
        <f>E93+D94</f>
        <v>#DIV/0!</v>
      </c>
      <c r="F94" s="174" t="e">
        <f t="shared" si="3"/>
        <v>#DIV/0!</v>
      </c>
      <c r="G94" s="174" t="e">
        <f t="shared" si="8"/>
        <v>#DIV/0!</v>
      </c>
      <c r="I94" s="183" t="s">
        <v>212</v>
      </c>
      <c r="J94" s="172"/>
      <c r="K94" s="173" t="e">
        <f t="shared" si="9"/>
        <v>#DIV/0!</v>
      </c>
      <c r="L94" s="173" t="e">
        <f t="shared" si="13"/>
        <v>#DIV/0!</v>
      </c>
      <c r="M94" s="174" t="e">
        <f t="shared" si="4"/>
        <v>#DIV/0!</v>
      </c>
    </row>
    <row r="95" spans="2:13" ht="26.5" outlineLevel="1" thickBot="1">
      <c r="B95" s="183" t="s">
        <v>213</v>
      </c>
      <c r="C95" s="172"/>
      <c r="D95" s="173" t="e">
        <f t="shared" si="7"/>
        <v>#DIV/0!</v>
      </c>
      <c r="E95" s="173" t="e">
        <f>E94+D95</f>
        <v>#DIV/0!</v>
      </c>
      <c r="F95" s="174" t="e">
        <f t="shared" si="3"/>
        <v>#DIV/0!</v>
      </c>
      <c r="G95" s="174" t="e">
        <f t="shared" si="8"/>
        <v>#DIV/0!</v>
      </c>
      <c r="I95" s="183" t="s">
        <v>213</v>
      </c>
      <c r="J95" s="172"/>
      <c r="K95" s="173" t="e">
        <f t="shared" si="9"/>
        <v>#DIV/0!</v>
      </c>
      <c r="L95" s="173" t="e">
        <f>L94+K95</f>
        <v>#DIV/0!</v>
      </c>
      <c r="M95" s="174" t="e">
        <f t="shared" si="4"/>
        <v>#DIV/0!</v>
      </c>
    </row>
    <row r="96" spans="2:13" ht="26.5" outlineLevel="1" thickBot="1">
      <c r="B96" s="183" t="s">
        <v>214</v>
      </c>
      <c r="C96" s="172"/>
      <c r="D96" s="173" t="e">
        <f t="shared" si="7"/>
        <v>#DIV/0!</v>
      </c>
      <c r="E96" s="173" t="e">
        <f t="shared" ref="E96:E98" si="14">E95+D96</f>
        <v>#DIV/0!</v>
      </c>
      <c r="F96" s="174" t="e">
        <f t="shared" si="3"/>
        <v>#DIV/0!</v>
      </c>
      <c r="G96" s="174" t="e">
        <f t="shared" si="8"/>
        <v>#DIV/0!</v>
      </c>
      <c r="I96" s="183" t="s">
        <v>214</v>
      </c>
      <c r="J96" s="172"/>
      <c r="K96" s="173" t="e">
        <f t="shared" si="9"/>
        <v>#DIV/0!</v>
      </c>
      <c r="L96" s="173" t="e">
        <f t="shared" ref="L96:L98" si="15">L95+K96</f>
        <v>#DIV/0!</v>
      </c>
      <c r="M96" s="174" t="e">
        <f t="shared" si="4"/>
        <v>#DIV/0!</v>
      </c>
    </row>
    <row r="97" spans="2:13" ht="15" outlineLevel="1" thickBot="1">
      <c r="B97" s="183" t="s">
        <v>215</v>
      </c>
      <c r="C97" s="172"/>
      <c r="D97" s="173" t="e">
        <f t="shared" si="7"/>
        <v>#DIV/0!</v>
      </c>
      <c r="E97" s="173" t="e">
        <f t="shared" si="14"/>
        <v>#DIV/0!</v>
      </c>
      <c r="F97" s="174" t="e">
        <f t="shared" ref="F97:F104" si="16">IF(AND(E97&lt;=0),"C",IF(E97&lt;=0.8,"A",IF(E97&lt;=0.95,"B","C")))</f>
        <v>#DIV/0!</v>
      </c>
      <c r="G97" s="174" t="e">
        <f t="shared" si="8"/>
        <v>#DIV/0!</v>
      </c>
      <c r="I97" s="183" t="s">
        <v>215</v>
      </c>
      <c r="J97" s="172"/>
      <c r="K97" s="173" t="e">
        <f t="shared" si="9"/>
        <v>#DIV/0!</v>
      </c>
      <c r="L97" s="173" t="e">
        <f t="shared" si="15"/>
        <v>#DIV/0!</v>
      </c>
      <c r="M97" s="174" t="e">
        <f t="shared" si="4"/>
        <v>#DIV/0!</v>
      </c>
    </row>
    <row r="98" spans="2:13" ht="26.5" outlineLevel="1" thickBot="1">
      <c r="B98" s="183" t="s">
        <v>216</v>
      </c>
      <c r="C98" s="172"/>
      <c r="D98" s="173" t="e">
        <f t="shared" si="7"/>
        <v>#DIV/0!</v>
      </c>
      <c r="E98" s="173" t="e">
        <f t="shared" si="14"/>
        <v>#DIV/0!</v>
      </c>
      <c r="F98" s="174" t="e">
        <f t="shared" si="16"/>
        <v>#DIV/0!</v>
      </c>
      <c r="G98" s="174" t="e">
        <f t="shared" si="8"/>
        <v>#DIV/0!</v>
      </c>
      <c r="I98" s="183" t="s">
        <v>216</v>
      </c>
      <c r="J98" s="172"/>
      <c r="K98" s="173" t="e">
        <f t="shared" si="9"/>
        <v>#DIV/0!</v>
      </c>
      <c r="L98" s="173" t="e">
        <f t="shared" si="15"/>
        <v>#DIV/0!</v>
      </c>
      <c r="M98" s="174" t="e">
        <f t="shared" si="4"/>
        <v>#DIV/0!</v>
      </c>
    </row>
    <row r="99" spans="2:13" ht="15" outlineLevel="1" thickBot="1">
      <c r="B99" s="183" t="s">
        <v>217</v>
      </c>
      <c r="C99" s="172"/>
      <c r="D99" s="173" t="e">
        <f t="shared" si="7"/>
        <v>#DIV/0!</v>
      </c>
      <c r="E99" s="173" t="e">
        <f>E93+D99</f>
        <v>#DIV/0!</v>
      </c>
      <c r="F99" s="174" t="e">
        <f t="shared" si="16"/>
        <v>#DIV/0!</v>
      </c>
      <c r="G99" s="174" t="e">
        <f t="shared" si="8"/>
        <v>#DIV/0!</v>
      </c>
      <c r="I99" s="183" t="s">
        <v>217</v>
      </c>
      <c r="J99" s="172"/>
      <c r="K99" s="173" t="e">
        <f t="shared" si="9"/>
        <v>#DIV/0!</v>
      </c>
      <c r="L99" s="173" t="e">
        <f>L93+K99</f>
        <v>#DIV/0!</v>
      </c>
      <c r="M99" s="174" t="e">
        <f t="shared" ref="M99:M104" si="17">_xlfn.IFS(L99&lt;80%,"A",L99&lt;=95%,"B",L99&gt;95%,"C")</f>
        <v>#DIV/0!</v>
      </c>
    </row>
    <row r="100" spans="2:13" ht="15" outlineLevel="1" thickBot="1">
      <c r="B100" s="183" t="s">
        <v>256</v>
      </c>
      <c r="C100" s="172"/>
      <c r="D100" s="173" t="e">
        <f t="shared" si="7"/>
        <v>#DIV/0!</v>
      </c>
      <c r="E100" s="173" t="e">
        <f t="shared" ref="E100:E104" si="18">E94+D100</f>
        <v>#DIV/0!</v>
      </c>
      <c r="F100" s="174" t="e">
        <f t="shared" si="16"/>
        <v>#DIV/0!</v>
      </c>
      <c r="G100" s="174" t="e">
        <f t="shared" si="8"/>
        <v>#DIV/0!</v>
      </c>
      <c r="I100" s="183" t="s">
        <v>256</v>
      </c>
      <c r="J100" s="172"/>
      <c r="K100" s="173" t="e">
        <f t="shared" si="9"/>
        <v>#DIV/0!</v>
      </c>
      <c r="L100" s="173" t="e">
        <f t="shared" ref="L100:L104" si="19">L94+K100</f>
        <v>#DIV/0!</v>
      </c>
      <c r="M100" s="174" t="e">
        <f t="shared" si="17"/>
        <v>#DIV/0!</v>
      </c>
    </row>
    <row r="101" spans="2:13" ht="15" outlineLevel="1" thickBot="1">
      <c r="B101" s="183" t="s">
        <v>257</v>
      </c>
      <c r="C101" s="172"/>
      <c r="D101" s="173" t="e">
        <f t="shared" si="7"/>
        <v>#DIV/0!</v>
      </c>
      <c r="E101" s="173" t="e">
        <f t="shared" si="18"/>
        <v>#DIV/0!</v>
      </c>
      <c r="F101" s="174" t="e">
        <f t="shared" si="16"/>
        <v>#DIV/0!</v>
      </c>
      <c r="G101" s="174" t="e">
        <f t="shared" si="8"/>
        <v>#DIV/0!</v>
      </c>
      <c r="I101" s="183" t="s">
        <v>257</v>
      </c>
      <c r="J101" s="172"/>
      <c r="K101" s="173" t="e">
        <f t="shared" si="9"/>
        <v>#DIV/0!</v>
      </c>
      <c r="L101" s="173" t="e">
        <f t="shared" si="19"/>
        <v>#DIV/0!</v>
      </c>
      <c r="M101" s="174" t="e">
        <f t="shared" si="17"/>
        <v>#DIV/0!</v>
      </c>
    </row>
    <row r="102" spans="2:13" ht="15" outlineLevel="1" thickBot="1">
      <c r="B102" s="183" t="s">
        <v>258</v>
      </c>
      <c r="C102" s="172"/>
      <c r="D102" s="173" t="e">
        <f t="shared" si="7"/>
        <v>#DIV/0!</v>
      </c>
      <c r="E102" s="173" t="e">
        <f t="shared" si="18"/>
        <v>#DIV/0!</v>
      </c>
      <c r="F102" s="174" t="e">
        <f t="shared" si="16"/>
        <v>#DIV/0!</v>
      </c>
      <c r="G102" s="174" t="e">
        <f t="shared" si="8"/>
        <v>#DIV/0!</v>
      </c>
      <c r="I102" s="183" t="s">
        <v>258</v>
      </c>
      <c r="J102" s="172"/>
      <c r="K102" s="173" t="e">
        <f t="shared" si="9"/>
        <v>#DIV/0!</v>
      </c>
      <c r="L102" s="173" t="e">
        <f t="shared" si="19"/>
        <v>#DIV/0!</v>
      </c>
      <c r="M102" s="174" t="e">
        <f t="shared" si="17"/>
        <v>#DIV/0!</v>
      </c>
    </row>
    <row r="103" spans="2:13" ht="15" outlineLevel="1" thickBot="1">
      <c r="B103" s="183" t="s">
        <v>259</v>
      </c>
      <c r="C103" s="172"/>
      <c r="D103" s="173" t="e">
        <f t="shared" si="7"/>
        <v>#DIV/0!</v>
      </c>
      <c r="E103" s="173" t="e">
        <f t="shared" si="18"/>
        <v>#DIV/0!</v>
      </c>
      <c r="F103" s="174" t="e">
        <f t="shared" si="16"/>
        <v>#DIV/0!</v>
      </c>
      <c r="G103" s="174" t="e">
        <f t="shared" si="8"/>
        <v>#DIV/0!</v>
      </c>
      <c r="I103" s="183" t="s">
        <v>259</v>
      </c>
      <c r="J103" s="172"/>
      <c r="K103" s="173" t="e">
        <f t="shared" si="9"/>
        <v>#DIV/0!</v>
      </c>
      <c r="L103" s="173" t="e">
        <f t="shared" si="19"/>
        <v>#DIV/0!</v>
      </c>
      <c r="M103" s="174" t="e">
        <f t="shared" si="17"/>
        <v>#DIV/0!</v>
      </c>
    </row>
    <row r="104" spans="2:13" ht="26.5" outlineLevel="1" thickBot="1">
      <c r="B104" s="183" t="s">
        <v>260</v>
      </c>
      <c r="C104" s="172"/>
      <c r="D104" s="173" t="e">
        <f t="shared" si="7"/>
        <v>#DIV/0!</v>
      </c>
      <c r="E104" s="173" t="e">
        <f t="shared" si="18"/>
        <v>#DIV/0!</v>
      </c>
      <c r="F104" s="174" t="e">
        <f t="shared" si="16"/>
        <v>#DIV/0!</v>
      </c>
      <c r="G104" s="174" t="e">
        <f t="shared" si="8"/>
        <v>#DIV/0!</v>
      </c>
      <c r="I104" s="183" t="s">
        <v>260</v>
      </c>
      <c r="J104" s="172"/>
      <c r="K104" s="173" t="e">
        <f t="shared" si="9"/>
        <v>#DIV/0!</v>
      </c>
      <c r="L104" s="173" t="e">
        <f t="shared" si="19"/>
        <v>#DIV/0!</v>
      </c>
      <c r="M104" s="174" t="e">
        <f t="shared" si="17"/>
        <v>#DIV/0!</v>
      </c>
    </row>
    <row r="105" spans="2:13" outlineLevel="1">
      <c r="C105" s="179">
        <f>SUM(C4:C104)</f>
        <v>0</v>
      </c>
      <c r="D105" s="180" t="e">
        <f>SUM(D4:D104)</f>
        <v>#DIV/0!</v>
      </c>
      <c r="J105" s="179">
        <f>SUM(J4:J104)</f>
        <v>0</v>
      </c>
      <c r="K105" s="180" t="e">
        <f>SUM(K4:K104)</f>
        <v>#DIV/0!</v>
      </c>
    </row>
  </sheetData>
  <mergeCells count="1">
    <mergeCell ref="B2:M2"/>
  </mergeCells>
  <conditionalFormatting sqref="D4:D98 F4:G98 K4:K98 M4:M98">
    <cfRule type="cellIs" dxfId="142" priority="4" operator="equal">
      <formula>"C"</formula>
    </cfRule>
    <cfRule type="cellIs" dxfId="141" priority="5" operator="equal">
      <formula>"B"</formula>
    </cfRule>
    <cfRule type="cellIs" dxfId="140" priority="6" operator="equal">
      <formula>"A"</formula>
    </cfRule>
  </conditionalFormatting>
  <conditionalFormatting sqref="F99:G104 D99:D104 M99:M104 K99:K104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tabSelected="1"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3" t="s">
        <v>86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'Юнит 10'!AO4</f>
        <v>180713.27202162164</v>
      </c>
      <c r="D4" s="173">
        <f t="shared" ref="D4:D67" si="0">C4/C$105</f>
        <v>0.27381244529687693</v>
      </c>
      <c r="E4" s="173">
        <f>D4</f>
        <v>0.27381244529687693</v>
      </c>
      <c r="F4" s="174" t="str">
        <f>IF(AND(E4&lt;=0),"C",IF(E4&lt;=0.8,"A",IF(E4&lt;=0.95,"B","C")))</f>
        <v>A</v>
      </c>
      <c r="G4" s="174" t="str">
        <f t="shared" ref="G4:G67" si="1">VLOOKUP(B$4:B$104,I$4:M$104,5,0)</f>
        <v>A</v>
      </c>
      <c r="I4" s="183" t="s">
        <v>123</v>
      </c>
      <c r="J4" s="172">
        <f>'Юнит 10'!U4</f>
        <v>427</v>
      </c>
      <c r="K4" s="173">
        <f t="shared" ref="K4:K67" si="2">J4/J$105</f>
        <v>0.20900636319138521</v>
      </c>
      <c r="L4" s="173">
        <f>K4</f>
        <v>0.20900636319138521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124</v>
      </c>
      <c r="C5" s="172">
        <f>'Юнит 10'!AO5</f>
        <v>59221.135364404014</v>
      </c>
      <c r="D5" s="173">
        <f t="shared" si="0"/>
        <v>8.973045369597811E-2</v>
      </c>
      <c r="E5" s="173">
        <f>E4+D5</f>
        <v>0.36354289899285502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124</v>
      </c>
      <c r="J5" s="172">
        <f>'Юнит 10'!U5</f>
        <v>143</v>
      </c>
      <c r="K5" s="173">
        <f t="shared" si="2"/>
        <v>6.999510523739598E-2</v>
      </c>
      <c r="L5" s="173">
        <f>L4+K5</f>
        <v>0.27900146842878121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126</v>
      </c>
      <c r="C6" s="172">
        <f>'Юнит 10'!AO7</f>
        <v>56821.800110343393</v>
      </c>
      <c r="D6" s="173">
        <f t="shared" si="0"/>
        <v>8.609503806959988E-2</v>
      </c>
      <c r="E6" s="173">
        <f t="shared" ref="E6:E69" si="5">E5+D6</f>
        <v>0.44963793706245492</v>
      </c>
      <c r="F6" s="174" t="str">
        <f t="shared" si="3"/>
        <v>A</v>
      </c>
      <c r="G6" s="174" t="str">
        <f t="shared" si="1"/>
        <v>A</v>
      </c>
      <c r="I6" s="183" t="s">
        <v>126</v>
      </c>
      <c r="J6" s="172">
        <f>'Юнит 10'!U7</f>
        <v>139</v>
      </c>
      <c r="K6" s="173">
        <f t="shared" si="2"/>
        <v>6.8037200195790501E-2</v>
      </c>
      <c r="L6" s="173">
        <f t="shared" ref="L6:L69" si="6">L5+K6</f>
        <v>0.34703866862457172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132</v>
      </c>
      <c r="C7" s="172">
        <f>'Юнит 10'!AO13</f>
        <v>48751.576763080666</v>
      </c>
      <c r="D7" s="173">
        <f t="shared" si="0"/>
        <v>7.3867227881195083E-2</v>
      </c>
      <c r="E7" s="173">
        <f t="shared" si="5"/>
        <v>0.52350516494364996</v>
      </c>
      <c r="F7" s="174" t="str">
        <f t="shared" si="3"/>
        <v>A</v>
      </c>
      <c r="G7" s="174" t="str">
        <f t="shared" si="1"/>
        <v>A</v>
      </c>
      <c r="I7" s="183" t="s">
        <v>132</v>
      </c>
      <c r="J7" s="172">
        <f>'Юнит 10'!U13</f>
        <v>132</v>
      </c>
      <c r="K7" s="173">
        <f t="shared" si="2"/>
        <v>6.4610866372980913E-2</v>
      </c>
      <c r="L7" s="173">
        <f t="shared" si="6"/>
        <v>0.41164953499755264</v>
      </c>
      <c r="M7" s="174" t="str">
        <f t="shared" si="4"/>
        <v>A</v>
      </c>
    </row>
    <row r="8" spans="2:17" ht="15" outlineLevel="1" thickBot="1">
      <c r="B8" s="183" t="s">
        <v>128</v>
      </c>
      <c r="C8" s="172">
        <f>'Юнит 10'!AO9</f>
        <v>38157.585180965827</v>
      </c>
      <c r="D8" s="173">
        <f t="shared" si="0"/>
        <v>5.7815464177827854E-2</v>
      </c>
      <c r="E8" s="173">
        <f t="shared" si="5"/>
        <v>0.58132062912147786</v>
      </c>
      <c r="F8" s="174" t="str">
        <f t="shared" si="3"/>
        <v>A</v>
      </c>
      <c r="G8" s="174" t="str">
        <f t="shared" si="1"/>
        <v>A</v>
      </c>
      <c r="I8" s="183" t="s">
        <v>147</v>
      </c>
      <c r="J8" s="172">
        <f>'Юнит 10'!U28</f>
        <v>112</v>
      </c>
      <c r="K8" s="173">
        <f t="shared" si="2"/>
        <v>5.4821341164953498E-2</v>
      </c>
      <c r="L8" s="173">
        <f t="shared" si="6"/>
        <v>0.46647087616250615</v>
      </c>
      <c r="M8" s="174" t="str">
        <f>_xlfn.IFS(L8&lt;80%,"A",L8&lt;=95%,"B",L8&gt;95%,"C")</f>
        <v>A</v>
      </c>
    </row>
    <row r="9" spans="2:17" ht="15" outlineLevel="1" thickBot="1">
      <c r="B9" s="183" t="s">
        <v>135</v>
      </c>
      <c r="C9" s="172">
        <f>'Юнит 10'!AO16</f>
        <v>36602.995504924758</v>
      </c>
      <c r="D9" s="173">
        <f t="shared" si="0"/>
        <v>5.5459986929985453E-2</v>
      </c>
      <c r="E9" s="173">
        <f t="shared" si="5"/>
        <v>0.6367806160514633</v>
      </c>
      <c r="F9" s="174" t="str">
        <f t="shared" si="3"/>
        <v>A</v>
      </c>
      <c r="G9" s="174" t="str">
        <f t="shared" si="1"/>
        <v>A</v>
      </c>
      <c r="I9" s="183" t="s">
        <v>129</v>
      </c>
      <c r="J9" s="172">
        <f>'Юнит 10'!U10</f>
        <v>111</v>
      </c>
      <c r="K9" s="173">
        <f t="shared" si="2"/>
        <v>5.4331864904552128E-2</v>
      </c>
      <c r="L9" s="173">
        <f t="shared" si="6"/>
        <v>0.52080274106705826</v>
      </c>
      <c r="M9" s="174" t="str">
        <f t="shared" si="4"/>
        <v>A</v>
      </c>
    </row>
    <row r="10" spans="2:17" ht="15" outlineLevel="1" thickBot="1">
      <c r="B10" s="183" t="s">
        <v>125</v>
      </c>
      <c r="C10" s="172">
        <f>'Юнит 10'!AO6</f>
        <v>35164.892489892729</v>
      </c>
      <c r="D10" s="173">
        <f t="shared" si="0"/>
        <v>5.3281007496268941E-2</v>
      </c>
      <c r="E10" s="173">
        <f t="shared" si="5"/>
        <v>0.69006162354773226</v>
      </c>
      <c r="F10" s="174" t="str">
        <f t="shared" si="3"/>
        <v>A</v>
      </c>
      <c r="G10" s="174" t="str">
        <f t="shared" si="1"/>
        <v>A</v>
      </c>
      <c r="I10" s="183" t="s">
        <v>135</v>
      </c>
      <c r="J10" s="172">
        <f>'Юнит 10'!U16</f>
        <v>111</v>
      </c>
      <c r="K10" s="173">
        <f t="shared" si="2"/>
        <v>5.4331864904552128E-2</v>
      </c>
      <c r="L10" s="173">
        <f t="shared" si="6"/>
        <v>0.57513460597161037</v>
      </c>
      <c r="M10" s="174" t="str">
        <f t="shared" si="4"/>
        <v>A</v>
      </c>
    </row>
    <row r="11" spans="2:17" ht="26.5" outlineLevel="1" thickBot="1">
      <c r="B11" s="183" t="s">
        <v>122</v>
      </c>
      <c r="C11" s="172">
        <f>'Юнит 10'!AO3</f>
        <v>34966.21861454859</v>
      </c>
      <c r="D11" s="173">
        <f t="shared" si="0"/>
        <v>5.2979981572627441E-2</v>
      </c>
      <c r="E11" s="173">
        <f t="shared" si="5"/>
        <v>0.74304160512035966</v>
      </c>
      <c r="F11" s="174" t="str">
        <f t="shared" si="3"/>
        <v>A</v>
      </c>
      <c r="G11" s="174" t="str">
        <f t="shared" si="1"/>
        <v>A</v>
      </c>
      <c r="I11" s="183" t="s">
        <v>128</v>
      </c>
      <c r="J11" s="172">
        <f>'Юнит 10'!U9</f>
        <v>107</v>
      </c>
      <c r="K11" s="173">
        <f t="shared" si="2"/>
        <v>5.2373959862946649E-2</v>
      </c>
      <c r="L11" s="173">
        <f t="shared" si="6"/>
        <v>0.62750856583455705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147</v>
      </c>
      <c r="C12" s="172">
        <f>'Юнит 10'!AO28</f>
        <v>30976.088746791145</v>
      </c>
      <c r="D12" s="173">
        <f t="shared" si="0"/>
        <v>4.6934231839248421E-2</v>
      </c>
      <c r="E12" s="173">
        <f t="shared" si="5"/>
        <v>0.78997583695960805</v>
      </c>
      <c r="F12" s="174" t="str">
        <f t="shared" si="3"/>
        <v>A</v>
      </c>
      <c r="G12" s="174" t="str">
        <f t="shared" si="1"/>
        <v>A</v>
      </c>
      <c r="I12" s="183" t="s">
        <v>125</v>
      </c>
      <c r="J12" s="172">
        <f>'Юнит 10'!U6</f>
        <v>105</v>
      </c>
      <c r="K12" s="173">
        <f t="shared" si="2"/>
        <v>5.1395007342143903E-2</v>
      </c>
      <c r="L12" s="173">
        <f t="shared" si="6"/>
        <v>0.67890357317670091</v>
      </c>
      <c r="M12" s="174" t="str">
        <f t="shared" si="4"/>
        <v>A</v>
      </c>
    </row>
    <row r="13" spans="2:17" ht="26.5" outlineLevel="1" thickBot="1">
      <c r="B13" s="183" t="s">
        <v>130</v>
      </c>
      <c r="C13" s="172">
        <f>'Юнит 10'!AO11</f>
        <v>23552.91120776115</v>
      </c>
      <c r="D13" s="173">
        <f t="shared" si="0"/>
        <v>3.5686810047275835E-2</v>
      </c>
      <c r="E13" s="173">
        <f t="shared" si="5"/>
        <v>0.82566264700688385</v>
      </c>
      <c r="F13" s="174" t="str">
        <f t="shared" si="3"/>
        <v>B</v>
      </c>
      <c r="G13" s="174" t="str">
        <f t="shared" si="1"/>
        <v>A</v>
      </c>
      <c r="I13" s="183" t="s">
        <v>122</v>
      </c>
      <c r="J13" s="172">
        <f>'Юнит 10'!U3</f>
        <v>101</v>
      </c>
      <c r="K13" s="173">
        <f t="shared" si="2"/>
        <v>4.9437102300538424E-2</v>
      </c>
      <c r="L13" s="173">
        <f t="shared" si="6"/>
        <v>0.72834067547723935</v>
      </c>
      <c r="M13" s="174" t="str">
        <f t="shared" si="4"/>
        <v>A</v>
      </c>
    </row>
    <row r="14" spans="2:17" ht="15" outlineLevel="1" thickBot="1">
      <c r="B14" s="183" t="s">
        <v>129</v>
      </c>
      <c r="C14" s="172">
        <f>'Юнит 10'!AO10</f>
        <v>22578.740605587973</v>
      </c>
      <c r="D14" s="173">
        <f t="shared" si="0"/>
        <v>3.4210769954960682E-2</v>
      </c>
      <c r="E14" s="173">
        <f t="shared" si="5"/>
        <v>0.85987341696184449</v>
      </c>
      <c r="F14" s="174" t="str">
        <f t="shared" si="3"/>
        <v>B</v>
      </c>
      <c r="G14" s="174" t="str">
        <f t="shared" si="1"/>
        <v>A</v>
      </c>
      <c r="I14" s="183" t="s">
        <v>130</v>
      </c>
      <c r="J14" s="172">
        <f>'Юнит 10'!U11</f>
        <v>62</v>
      </c>
      <c r="K14" s="173">
        <f t="shared" si="2"/>
        <v>3.0347528144884974E-2</v>
      </c>
      <c r="L14" s="173">
        <f t="shared" si="6"/>
        <v>0.7586882036221243</v>
      </c>
      <c r="M14" s="174" t="str">
        <f t="shared" si="4"/>
        <v>A</v>
      </c>
    </row>
    <row r="15" spans="2:17" ht="15" outlineLevel="1" thickBot="1">
      <c r="B15" s="183" t="s">
        <v>131</v>
      </c>
      <c r="C15" s="172">
        <f>'Юнит 10'!AO12</f>
        <v>19945.773198926436</v>
      </c>
      <c r="D15" s="173">
        <f t="shared" si="0"/>
        <v>3.0221360455924471E-2</v>
      </c>
      <c r="E15" s="173">
        <f t="shared" si="5"/>
        <v>0.89009477741776899</v>
      </c>
      <c r="F15" s="174" t="str">
        <f t="shared" si="3"/>
        <v>B</v>
      </c>
      <c r="G15" s="174" t="str">
        <f t="shared" si="1"/>
        <v>A</v>
      </c>
      <c r="I15" s="183" t="s">
        <v>131</v>
      </c>
      <c r="J15" s="172">
        <f>'Юнит 10'!U12</f>
        <v>61</v>
      </c>
      <c r="K15" s="173">
        <f t="shared" si="2"/>
        <v>2.9858051884483601E-2</v>
      </c>
      <c r="L15" s="173">
        <f t="shared" si="6"/>
        <v>0.78854625550660795</v>
      </c>
      <c r="M15" s="174" t="str">
        <f t="shared" si="4"/>
        <v>A</v>
      </c>
    </row>
    <row r="16" spans="2:17" ht="15" outlineLevel="1" thickBot="1">
      <c r="B16" s="183" t="s">
        <v>127</v>
      </c>
      <c r="C16" s="172">
        <f>'Юнит 10'!AO8</f>
        <v>14201.920982620184</v>
      </c>
      <c r="D16" s="173">
        <f t="shared" si="0"/>
        <v>2.1518412392527508E-2</v>
      </c>
      <c r="E16" s="173">
        <f t="shared" si="5"/>
        <v>0.91161318981029649</v>
      </c>
      <c r="F16" s="174" t="str">
        <f t="shared" si="3"/>
        <v>B</v>
      </c>
      <c r="G16" s="174" t="str">
        <f t="shared" si="1"/>
        <v>B</v>
      </c>
      <c r="I16" s="183" t="s">
        <v>145</v>
      </c>
      <c r="J16" s="172">
        <f>'Юнит 10'!U26</f>
        <v>53</v>
      </c>
      <c r="K16" s="173">
        <f t="shared" si="2"/>
        <v>2.594224180127264E-2</v>
      </c>
      <c r="L16" s="173">
        <f t="shared" si="6"/>
        <v>0.81448849730788064</v>
      </c>
      <c r="M16" s="174" t="str">
        <f t="shared" si="4"/>
        <v>B</v>
      </c>
    </row>
    <row r="17" spans="2:13" ht="15" outlineLevel="1" thickBot="1">
      <c r="B17" s="183" t="s">
        <v>164</v>
      </c>
      <c r="C17" s="172">
        <f>'Юнит 10'!AO45</f>
        <v>13864.821186789417</v>
      </c>
      <c r="D17" s="173">
        <f t="shared" si="0"/>
        <v>2.1007646811378289E-2</v>
      </c>
      <c r="E17" s="173">
        <f t="shared" si="5"/>
        <v>0.93262083662167483</v>
      </c>
      <c r="F17" s="174" t="str">
        <f t="shared" si="3"/>
        <v>B</v>
      </c>
      <c r="G17" s="174" t="str">
        <f t="shared" si="1"/>
        <v>B</v>
      </c>
      <c r="I17" s="183" t="s">
        <v>127</v>
      </c>
      <c r="J17" s="172">
        <f>'Юнит 10'!U8</f>
        <v>43</v>
      </c>
      <c r="K17" s="173">
        <f t="shared" si="2"/>
        <v>2.1047479197258932E-2</v>
      </c>
      <c r="L17" s="173">
        <f t="shared" si="6"/>
        <v>0.83553597650513955</v>
      </c>
      <c r="M17" s="174" t="str">
        <f t="shared" si="4"/>
        <v>B</v>
      </c>
    </row>
    <row r="18" spans="2:13" ht="26.5" outlineLevel="1" thickBot="1">
      <c r="B18" s="183" t="s">
        <v>133</v>
      </c>
      <c r="C18" s="172">
        <f>'Юнит 10'!AO14</f>
        <v>11037.769944870104</v>
      </c>
      <c r="D18" s="173">
        <f t="shared" si="0"/>
        <v>1.672416610810773E-2</v>
      </c>
      <c r="E18" s="173">
        <f t="shared" si="5"/>
        <v>0.94934500272978251</v>
      </c>
      <c r="F18" s="174" t="str">
        <f t="shared" si="3"/>
        <v>B</v>
      </c>
      <c r="G18" s="174" t="str">
        <f t="shared" si="1"/>
        <v>B</v>
      </c>
      <c r="I18" s="183" t="s">
        <v>137</v>
      </c>
      <c r="J18" s="172">
        <f>'Юнит 10'!U18</f>
        <v>41</v>
      </c>
      <c r="K18" s="173">
        <f t="shared" si="2"/>
        <v>2.0068526676456193E-2</v>
      </c>
      <c r="L18" s="173">
        <f t="shared" si="6"/>
        <v>0.85560450318159575</v>
      </c>
      <c r="M18" s="174" t="str">
        <f t="shared" si="4"/>
        <v>B</v>
      </c>
    </row>
    <row r="19" spans="2:13" ht="26.5" outlineLevel="1" thickBot="1">
      <c r="B19" s="183" t="s">
        <v>137</v>
      </c>
      <c r="C19" s="172">
        <f>'Юнит 10'!AO18</f>
        <v>8534.8232019453662</v>
      </c>
      <c r="D19" s="173">
        <f t="shared" si="0"/>
        <v>1.2931760821759541E-2</v>
      </c>
      <c r="E19" s="173">
        <f t="shared" si="5"/>
        <v>0.96227676355154201</v>
      </c>
      <c r="F19" s="174" t="str">
        <f t="shared" si="3"/>
        <v>C</v>
      </c>
      <c r="G19" s="174" t="str">
        <f t="shared" si="1"/>
        <v>B</v>
      </c>
      <c r="I19" s="183" t="s">
        <v>164</v>
      </c>
      <c r="J19" s="172">
        <f>'Юнит 10'!U45</f>
        <v>39</v>
      </c>
      <c r="K19" s="173">
        <f t="shared" si="2"/>
        <v>1.908957415565345E-2</v>
      </c>
      <c r="L19" s="173">
        <f t="shared" si="6"/>
        <v>0.87469407733724924</v>
      </c>
      <c r="M19" s="174" t="str">
        <f t="shared" si="4"/>
        <v>B</v>
      </c>
    </row>
    <row r="20" spans="2:13" ht="15" outlineLevel="1" thickBot="1">
      <c r="B20" s="183" t="s">
        <v>134</v>
      </c>
      <c r="C20" s="172">
        <f>'Юнит 10'!AO15</f>
        <v>8514.2530154189335</v>
      </c>
      <c r="D20" s="173">
        <f t="shared" si="0"/>
        <v>1.2900593365102891E-2</v>
      </c>
      <c r="E20" s="173">
        <f t="shared" si="5"/>
        <v>0.97517735691664487</v>
      </c>
      <c r="F20" s="174" t="str">
        <f t="shared" si="3"/>
        <v>C</v>
      </c>
      <c r="G20" s="174" t="str">
        <f t="shared" si="1"/>
        <v>B</v>
      </c>
      <c r="I20" s="183" t="s">
        <v>133</v>
      </c>
      <c r="J20" s="172">
        <f>'Юнит 10'!U14</f>
        <v>35</v>
      </c>
      <c r="K20" s="173">
        <f t="shared" si="2"/>
        <v>1.7131669114047968E-2</v>
      </c>
      <c r="L20" s="173">
        <f t="shared" si="6"/>
        <v>0.8918257464512972</v>
      </c>
      <c r="M20" s="174" t="str">
        <f t="shared" si="4"/>
        <v>B</v>
      </c>
    </row>
    <row r="21" spans="2:13" ht="26.5" outlineLevel="1" thickBot="1">
      <c r="B21" s="183" t="s">
        <v>167</v>
      </c>
      <c r="C21" s="172">
        <f>'Юнит 10'!AO48</f>
        <v>8417.1210665055369</v>
      </c>
      <c r="D21" s="173">
        <f t="shared" si="0"/>
        <v>1.2753421349727914E-2</v>
      </c>
      <c r="E21" s="173">
        <f t="shared" si="5"/>
        <v>0.98793077826637277</v>
      </c>
      <c r="F21" s="174" t="str">
        <f t="shared" si="3"/>
        <v>C</v>
      </c>
      <c r="G21" s="174" t="str">
        <f t="shared" si="1"/>
        <v>B</v>
      </c>
      <c r="I21" s="183" t="s">
        <v>167</v>
      </c>
      <c r="J21" s="172">
        <f>'Юнит 10'!U48</f>
        <v>28</v>
      </c>
      <c r="K21" s="173">
        <f t="shared" si="2"/>
        <v>1.3705335291238374E-2</v>
      </c>
      <c r="L21" s="173">
        <f t="shared" si="6"/>
        <v>0.9055310817425356</v>
      </c>
      <c r="M21" s="174" t="str">
        <f t="shared" si="4"/>
        <v>B</v>
      </c>
    </row>
    <row r="22" spans="2:13" ht="15" outlineLevel="1" thickBot="1">
      <c r="B22" s="183" t="s">
        <v>168</v>
      </c>
      <c r="C22" s="172">
        <f>'Юнит 10'!AO49</f>
        <v>6809.9372750149978</v>
      </c>
      <c r="D22" s="173">
        <f t="shared" si="0"/>
        <v>1.0318254750913422E-2</v>
      </c>
      <c r="E22" s="173">
        <f t="shared" si="5"/>
        <v>0.99824903301728618</v>
      </c>
      <c r="F22" s="174" t="str">
        <f t="shared" si="3"/>
        <v>C</v>
      </c>
      <c r="G22" s="174" t="str">
        <f t="shared" si="1"/>
        <v>B</v>
      </c>
      <c r="I22" s="183" t="s">
        <v>134</v>
      </c>
      <c r="J22" s="172">
        <f>'Юнит 10'!U15</f>
        <v>25</v>
      </c>
      <c r="K22" s="173">
        <f t="shared" si="2"/>
        <v>1.2236906510034264E-2</v>
      </c>
      <c r="L22" s="173">
        <f t="shared" si="6"/>
        <v>0.91776798825256989</v>
      </c>
      <c r="M22" s="174" t="str">
        <f t="shared" si="4"/>
        <v>B</v>
      </c>
    </row>
    <row r="23" spans="2:13" ht="26.5" outlineLevel="1" thickBot="1">
      <c r="B23" s="183" t="s">
        <v>136</v>
      </c>
      <c r="C23" s="172">
        <f>'Юнит 10'!AO17</f>
        <v>6424.1933183852334</v>
      </c>
      <c r="D23" s="173">
        <f t="shared" si="0"/>
        <v>9.7337846959932115E-3</v>
      </c>
      <c r="E23" s="173">
        <f t="shared" si="5"/>
        <v>1.0079828177132795</v>
      </c>
      <c r="F23" s="174" t="str">
        <f t="shared" si="3"/>
        <v>C</v>
      </c>
      <c r="G23" s="174" t="str">
        <f t="shared" si="1"/>
        <v>B</v>
      </c>
      <c r="I23" s="183" t="s">
        <v>168</v>
      </c>
      <c r="J23" s="172">
        <f>'Юнит 10'!U49</f>
        <v>25</v>
      </c>
      <c r="K23" s="173">
        <f t="shared" si="2"/>
        <v>1.2236906510034264E-2</v>
      </c>
      <c r="L23" s="173">
        <f t="shared" si="6"/>
        <v>0.93000489476260417</v>
      </c>
      <c r="M23" s="174" t="str">
        <f t="shared" si="4"/>
        <v>B</v>
      </c>
    </row>
    <row r="24" spans="2:13" ht="26.5" outlineLevel="1" thickBot="1">
      <c r="B24" s="183" t="s">
        <v>166</v>
      </c>
      <c r="C24" s="172">
        <f>'Юнит 10'!AO47</f>
        <v>4786.2280994755201</v>
      </c>
      <c r="D24" s="173">
        <f t="shared" si="0"/>
        <v>7.2519788115463718E-3</v>
      </c>
      <c r="E24" s="173">
        <f t="shared" si="5"/>
        <v>1.0152347965248258</v>
      </c>
      <c r="F24" s="174" t="str">
        <f t="shared" si="3"/>
        <v>C</v>
      </c>
      <c r="G24" s="174" t="str">
        <f t="shared" si="1"/>
        <v>C</v>
      </c>
      <c r="I24" s="183" t="s">
        <v>136</v>
      </c>
      <c r="J24" s="172">
        <f>'Юнит 10'!U17</f>
        <v>19</v>
      </c>
      <c r="K24" s="173">
        <f t="shared" si="2"/>
        <v>9.3000489476260401E-3</v>
      </c>
      <c r="L24" s="173">
        <f t="shared" si="6"/>
        <v>0.93930494371023021</v>
      </c>
      <c r="M24" s="174" t="str">
        <f t="shared" si="4"/>
        <v>B</v>
      </c>
    </row>
    <row r="25" spans="2:13" ht="15" outlineLevel="1" thickBot="1">
      <c r="B25" s="183" t="s">
        <v>169</v>
      </c>
      <c r="C25" s="172">
        <f>'Юнит 10'!AO50</f>
        <v>4625.2656847630988</v>
      </c>
      <c r="D25" s="173">
        <f t="shared" si="0"/>
        <v>7.0080923947920737E-3</v>
      </c>
      <c r="E25" s="173">
        <f t="shared" si="5"/>
        <v>1.022242888919618</v>
      </c>
      <c r="F25" s="174" t="str">
        <f t="shared" si="3"/>
        <v>C</v>
      </c>
      <c r="G25" s="174" t="str">
        <f t="shared" si="1"/>
        <v>C</v>
      </c>
      <c r="I25" s="183" t="s">
        <v>162</v>
      </c>
      <c r="J25" s="172">
        <f>'Юнит 10'!U43</f>
        <v>17</v>
      </c>
      <c r="K25" s="173">
        <f t="shared" si="2"/>
        <v>8.321096426823299E-3</v>
      </c>
      <c r="L25" s="173">
        <f t="shared" si="6"/>
        <v>0.94762604013705354</v>
      </c>
      <c r="M25" s="174" t="str">
        <f t="shared" si="4"/>
        <v>B</v>
      </c>
    </row>
    <row r="26" spans="2:13" ht="15" outlineLevel="1" thickBot="1">
      <c r="B26" s="183" t="s">
        <v>162</v>
      </c>
      <c r="C26" s="172">
        <f>'Юнит 10'!AO43</f>
        <v>3584.3454518533836</v>
      </c>
      <c r="D26" s="173">
        <f t="shared" si="0"/>
        <v>5.4309148519168463E-3</v>
      </c>
      <c r="E26" s="173">
        <f t="shared" si="5"/>
        <v>1.0276738037715349</v>
      </c>
      <c r="F26" s="174" t="str">
        <f t="shared" si="3"/>
        <v>C</v>
      </c>
      <c r="G26" s="174" t="str">
        <f t="shared" si="1"/>
        <v>B</v>
      </c>
      <c r="I26" s="183" t="s">
        <v>169</v>
      </c>
      <c r="J26" s="172">
        <f>'Юнит 10'!U50</f>
        <v>16</v>
      </c>
      <c r="K26" s="173">
        <f t="shared" si="2"/>
        <v>7.8316201664219293E-3</v>
      </c>
      <c r="L26" s="173">
        <f t="shared" si="6"/>
        <v>0.95545766030347545</v>
      </c>
      <c r="M26" s="174" t="str">
        <f t="shared" si="4"/>
        <v>C</v>
      </c>
    </row>
    <row r="27" spans="2:13" ht="15" outlineLevel="1" thickBot="1">
      <c r="B27" s="183" t="s">
        <v>163</v>
      </c>
      <c r="C27" s="172">
        <f>'Юнит 10'!AO44</f>
        <v>2519.7349993232469</v>
      </c>
      <c r="D27" s="173">
        <f t="shared" si="0"/>
        <v>3.8178424525580762E-3</v>
      </c>
      <c r="E27" s="173">
        <f>E26+D27</f>
        <v>1.0314916462240931</v>
      </c>
      <c r="F27" s="174" t="str">
        <f t="shared" si="3"/>
        <v>C</v>
      </c>
      <c r="G27" s="174" t="str">
        <f t="shared" si="1"/>
        <v>C</v>
      </c>
      <c r="I27" s="183" t="s">
        <v>163</v>
      </c>
      <c r="J27" s="172">
        <f>'Юнит 10'!U44</f>
        <v>14</v>
      </c>
      <c r="K27" s="173">
        <f t="shared" si="2"/>
        <v>6.8526676456191872E-3</v>
      </c>
      <c r="L27" s="173">
        <f>L26+K27</f>
        <v>0.96231032794909466</v>
      </c>
      <c r="M27" s="174" t="str">
        <f t="shared" si="4"/>
        <v>C</v>
      </c>
    </row>
    <row r="28" spans="2:13" ht="15" outlineLevel="1" thickBot="1">
      <c r="B28" s="183" t="s">
        <v>156</v>
      </c>
      <c r="C28" s="172">
        <f>'Юнит 10'!AO37</f>
        <v>1158.0126698533827</v>
      </c>
      <c r="D28" s="173">
        <f t="shared" si="0"/>
        <v>1.754593214268084E-3</v>
      </c>
      <c r="E28" s="173">
        <f>E27+D28</f>
        <v>1.0332462394383612</v>
      </c>
      <c r="F28" s="174" t="str">
        <f t="shared" si="3"/>
        <v>C</v>
      </c>
      <c r="G28" s="174" t="str">
        <f t="shared" si="1"/>
        <v>C</v>
      </c>
      <c r="I28" s="183" t="s">
        <v>166</v>
      </c>
      <c r="J28" s="172">
        <f>'Юнит 10'!U47</f>
        <v>14</v>
      </c>
      <c r="K28" s="173">
        <f t="shared" si="2"/>
        <v>6.8526676456191872E-3</v>
      </c>
      <c r="L28" s="173">
        <f t="shared" si="6"/>
        <v>0.96916299559471386</v>
      </c>
      <c r="M28" s="174" t="str">
        <f t="shared" si="4"/>
        <v>C</v>
      </c>
    </row>
    <row r="29" spans="2:13" ht="15" outlineLevel="1" thickBot="1">
      <c r="B29" s="183" t="s">
        <v>161</v>
      </c>
      <c r="C29" s="172">
        <f>'Юнит 10'!AO42</f>
        <v>885.19152721426724</v>
      </c>
      <c r="D29" s="173">
        <f t="shared" si="0"/>
        <v>1.3412211173599695E-3</v>
      </c>
      <c r="E29" s="173">
        <f t="shared" si="5"/>
        <v>1.0345874605557213</v>
      </c>
      <c r="F29" s="174" t="str">
        <f t="shared" si="3"/>
        <v>C</v>
      </c>
      <c r="G29" s="174" t="str">
        <f t="shared" si="1"/>
        <v>C</v>
      </c>
      <c r="I29" s="183" t="s">
        <v>146</v>
      </c>
      <c r="J29" s="172">
        <f>'Юнит 10'!U27</f>
        <v>10</v>
      </c>
      <c r="K29" s="173">
        <f t="shared" si="2"/>
        <v>4.8947626040137049E-3</v>
      </c>
      <c r="L29" s="173">
        <f t="shared" si="6"/>
        <v>0.97405775819872753</v>
      </c>
      <c r="M29" s="174" t="str">
        <f t="shared" si="4"/>
        <v>C</v>
      </c>
    </row>
    <row r="30" spans="2:13" ht="26.5" outlineLevel="1" thickBot="1">
      <c r="B30" s="183" t="s">
        <v>195</v>
      </c>
      <c r="C30" s="172">
        <f>'Юнит 10'!AO76</f>
        <v>863.21770662779738</v>
      </c>
      <c r="D30" s="173">
        <f t="shared" si="0"/>
        <v>1.3079269078091829E-3</v>
      </c>
      <c r="E30" s="173">
        <f t="shared" si="5"/>
        <v>1.0358953874635304</v>
      </c>
      <c r="F30" s="174" t="str">
        <f t="shared" si="3"/>
        <v>C</v>
      </c>
      <c r="G30" s="174" t="str">
        <f t="shared" si="1"/>
        <v>C</v>
      </c>
      <c r="I30" s="183" t="s">
        <v>206</v>
      </c>
      <c r="J30" s="172">
        <f>'Юнит 10'!U87</f>
        <v>8</v>
      </c>
      <c r="K30" s="173">
        <f t="shared" si="2"/>
        <v>3.9158100832109646E-3</v>
      </c>
      <c r="L30" s="173">
        <f t="shared" si="6"/>
        <v>0.97797356828193849</v>
      </c>
      <c r="M30" s="174" t="str">
        <f t="shared" si="4"/>
        <v>C</v>
      </c>
    </row>
    <row r="31" spans="2:13" ht="15" outlineLevel="1" thickBot="1">
      <c r="B31" s="183" t="s">
        <v>191</v>
      </c>
      <c r="C31" s="172">
        <f>'Юнит 10'!AO72</f>
        <v>824.18990000000008</v>
      </c>
      <c r="D31" s="173">
        <f t="shared" si="0"/>
        <v>1.2487929048232136E-3</v>
      </c>
      <c r="E31" s="173">
        <f t="shared" si="5"/>
        <v>1.0371441803683537</v>
      </c>
      <c r="F31" s="174" t="str">
        <f t="shared" si="3"/>
        <v>C</v>
      </c>
      <c r="G31" s="174" t="str">
        <f t="shared" si="1"/>
        <v>C</v>
      </c>
      <c r="I31" s="183" t="s">
        <v>158</v>
      </c>
      <c r="J31" s="172">
        <f>'Юнит 10'!U39</f>
        <v>7</v>
      </c>
      <c r="K31" s="173">
        <f t="shared" si="2"/>
        <v>3.4263338228095936E-3</v>
      </c>
      <c r="L31" s="173">
        <f t="shared" si="6"/>
        <v>0.98139990210474803</v>
      </c>
      <c r="M31" s="174" t="str">
        <f t="shared" si="4"/>
        <v>C</v>
      </c>
    </row>
    <row r="32" spans="2:13" ht="15" outlineLevel="1" thickBot="1">
      <c r="B32" s="183" t="s">
        <v>171</v>
      </c>
      <c r="C32" s="172">
        <f>'Юнит 10'!AO52</f>
        <v>644.09740406764979</v>
      </c>
      <c r="D32" s="173">
        <f t="shared" si="0"/>
        <v>9.7592104467032596E-4</v>
      </c>
      <c r="E32" s="173">
        <f t="shared" si="5"/>
        <v>1.0381201014130239</v>
      </c>
      <c r="F32" s="174" t="str">
        <f t="shared" si="3"/>
        <v>C</v>
      </c>
      <c r="G32" s="174" t="str">
        <f t="shared" si="1"/>
        <v>C</v>
      </c>
      <c r="I32" s="183" t="s">
        <v>156</v>
      </c>
      <c r="J32" s="172">
        <f>'Юнит 10'!U37</f>
        <v>4</v>
      </c>
      <c r="K32" s="173">
        <f t="shared" si="2"/>
        <v>1.9579050416054823E-3</v>
      </c>
      <c r="L32" s="173">
        <f t="shared" si="6"/>
        <v>0.98335780714635357</v>
      </c>
      <c r="M32" s="174" t="str">
        <f t="shared" si="4"/>
        <v>C</v>
      </c>
    </row>
    <row r="33" spans="2:13" ht="26.5" outlineLevel="1" thickBot="1">
      <c r="B33" s="183" t="s">
        <v>212</v>
      </c>
      <c r="C33" s="172">
        <f>'Юнит 10'!AO93</f>
        <v>508.58383677441492</v>
      </c>
      <c r="D33" s="173">
        <f t="shared" si="0"/>
        <v>7.7059411535091208E-4</v>
      </c>
      <c r="E33" s="173">
        <f t="shared" si="5"/>
        <v>1.0388906955283748</v>
      </c>
      <c r="F33" s="174" t="str">
        <f t="shared" si="3"/>
        <v>C</v>
      </c>
      <c r="G33" s="174" t="str">
        <f t="shared" si="1"/>
        <v>C</v>
      </c>
      <c r="I33" s="183" t="s">
        <v>200</v>
      </c>
      <c r="J33" s="172">
        <f>'Юнит 10'!U81</f>
        <v>4</v>
      </c>
      <c r="K33" s="173">
        <f t="shared" si="2"/>
        <v>1.9579050416054823E-3</v>
      </c>
      <c r="L33" s="173">
        <f t="shared" si="6"/>
        <v>0.9853157121879591</v>
      </c>
      <c r="M33" s="174" t="str">
        <f t="shared" si="4"/>
        <v>C</v>
      </c>
    </row>
    <row r="34" spans="2:13" ht="15" outlineLevel="1" thickBot="1">
      <c r="B34" s="183" t="s">
        <v>160</v>
      </c>
      <c r="C34" s="172">
        <f>'Юнит 10'!AO41</f>
        <v>488.77745184772368</v>
      </c>
      <c r="D34" s="173">
        <f t="shared" si="0"/>
        <v>7.4058395268494217E-4</v>
      </c>
      <c r="E34" s="173">
        <f t="shared" si="5"/>
        <v>1.0396312794810596</v>
      </c>
      <c r="F34" s="174" t="str">
        <f t="shared" si="3"/>
        <v>C</v>
      </c>
      <c r="G34" s="174" t="str">
        <f t="shared" si="1"/>
        <v>C</v>
      </c>
      <c r="I34" s="183" t="s">
        <v>259</v>
      </c>
      <c r="J34" s="172">
        <f>'Юнит 10'!U102</f>
        <v>4</v>
      </c>
      <c r="K34" s="173">
        <f t="shared" si="2"/>
        <v>1.9579050416054823E-3</v>
      </c>
      <c r="L34" s="173">
        <f t="shared" si="6"/>
        <v>0.98727361722956464</v>
      </c>
      <c r="M34" s="174" t="str">
        <f t="shared" si="4"/>
        <v>C</v>
      </c>
    </row>
    <row r="35" spans="2:13" ht="26.5" outlineLevel="1" thickBot="1">
      <c r="B35" s="183" t="s">
        <v>201</v>
      </c>
      <c r="C35" s="172">
        <f>'Юнит 10'!AO82</f>
        <v>465.86600662779733</v>
      </c>
      <c r="D35" s="173">
        <f t="shared" si="0"/>
        <v>7.0586907662313928E-4</v>
      </c>
      <c r="E35" s="173">
        <f t="shared" si="5"/>
        <v>1.0403371485576827</v>
      </c>
      <c r="F35" s="174" t="str">
        <f t="shared" si="3"/>
        <v>C</v>
      </c>
      <c r="G35" s="174" t="str">
        <f t="shared" si="1"/>
        <v>C</v>
      </c>
      <c r="I35" s="183" t="s">
        <v>191</v>
      </c>
      <c r="J35" s="172">
        <f>'Юнит 10'!U72</f>
        <v>3</v>
      </c>
      <c r="K35" s="173">
        <f t="shared" si="2"/>
        <v>1.4684287812041115E-3</v>
      </c>
      <c r="L35" s="173">
        <f t="shared" si="6"/>
        <v>0.98874204601076876</v>
      </c>
      <c r="M35" s="174" t="str">
        <f t="shared" si="4"/>
        <v>C</v>
      </c>
    </row>
    <row r="36" spans="2:13" ht="26.5" outlineLevel="1" thickBot="1">
      <c r="B36" s="183" t="s">
        <v>196</v>
      </c>
      <c r="C36" s="172">
        <f>'Юнит 10'!AO77</f>
        <v>458.66545736088494</v>
      </c>
      <c r="D36" s="173">
        <f t="shared" si="0"/>
        <v>6.9495897588622152E-4</v>
      </c>
      <c r="E36" s="173">
        <f t="shared" si="5"/>
        <v>1.0410321075335689</v>
      </c>
      <c r="F36" s="174" t="str">
        <f t="shared" si="3"/>
        <v>C</v>
      </c>
      <c r="G36" s="174" t="str">
        <f t="shared" si="1"/>
        <v>C</v>
      </c>
      <c r="I36" s="183" t="s">
        <v>161</v>
      </c>
      <c r="J36" s="172">
        <f>'Юнит 10'!U42</f>
        <v>2</v>
      </c>
      <c r="K36" s="173">
        <f t="shared" si="2"/>
        <v>9.7895252080274116E-4</v>
      </c>
      <c r="L36" s="173">
        <f t="shared" si="6"/>
        <v>0.98972099853157147</v>
      </c>
      <c r="M36" s="174" t="str">
        <f t="shared" si="4"/>
        <v>C</v>
      </c>
    </row>
    <row r="37" spans="2:13" ht="26.5" outlineLevel="1" thickBot="1">
      <c r="B37" s="183" t="s">
        <v>207</v>
      </c>
      <c r="C37" s="172">
        <f>'Юнит 10'!AO88</f>
        <v>407.66590000000036</v>
      </c>
      <c r="D37" s="173">
        <f t="shared" si="0"/>
        <v>6.1768566134864076E-4</v>
      </c>
      <c r="E37" s="173">
        <f t="shared" si="5"/>
        <v>1.0416497931949176</v>
      </c>
      <c r="F37" s="174" t="str">
        <f t="shared" si="3"/>
        <v>C</v>
      </c>
      <c r="G37" s="174" t="str">
        <f t="shared" si="1"/>
        <v>C</v>
      </c>
      <c r="I37" s="183" t="s">
        <v>171</v>
      </c>
      <c r="J37" s="172">
        <f>'Юнит 10'!U52</f>
        <v>2</v>
      </c>
      <c r="K37" s="173">
        <f t="shared" si="2"/>
        <v>9.7895252080274116E-4</v>
      </c>
      <c r="L37" s="173">
        <f t="shared" si="6"/>
        <v>0.99069995105237418</v>
      </c>
      <c r="M37" s="174" t="str">
        <f t="shared" si="4"/>
        <v>C</v>
      </c>
    </row>
    <row r="38" spans="2:13" ht="15" outlineLevel="1" thickBot="1">
      <c r="B38" s="183" t="s">
        <v>186</v>
      </c>
      <c r="C38" s="172">
        <f>'Юнит 10'!AO67</f>
        <v>312.29959999999994</v>
      </c>
      <c r="D38" s="173">
        <f t="shared" si="0"/>
        <v>4.7318891515065592E-4</v>
      </c>
      <c r="E38" s="173">
        <f t="shared" si="5"/>
        <v>1.0421229821100682</v>
      </c>
      <c r="F38" s="174" t="str">
        <f t="shared" si="3"/>
        <v>C</v>
      </c>
      <c r="G38" s="174" t="str">
        <f t="shared" si="1"/>
        <v>C</v>
      </c>
      <c r="I38" s="183" t="s">
        <v>177</v>
      </c>
      <c r="J38" s="172">
        <f>'Юнит 10'!U58</f>
        <v>2</v>
      </c>
      <c r="K38" s="173">
        <f t="shared" si="2"/>
        <v>9.7895252080274116E-4</v>
      </c>
      <c r="L38" s="173">
        <f t="shared" si="6"/>
        <v>0.9916789035731769</v>
      </c>
      <c r="M38" s="174" t="str">
        <f t="shared" si="4"/>
        <v>C</v>
      </c>
    </row>
    <row r="39" spans="2:13" ht="15" outlineLevel="1" thickBot="1">
      <c r="B39" s="183" t="s">
        <v>141</v>
      </c>
      <c r="C39" s="172">
        <f>'Юнит 10'!AO22</f>
        <v>307.24989999999997</v>
      </c>
      <c r="D39" s="173">
        <f t="shared" si="0"/>
        <v>4.6553772999116081E-4</v>
      </c>
      <c r="E39" s="173">
        <f>E35+D39</f>
        <v>1.0408026862876738</v>
      </c>
      <c r="F39" s="174" t="str">
        <f t="shared" si="3"/>
        <v>C</v>
      </c>
      <c r="G39" s="174" t="str">
        <f t="shared" si="1"/>
        <v>C</v>
      </c>
      <c r="I39" s="183" t="s">
        <v>195</v>
      </c>
      <c r="J39" s="172">
        <f>'Юнит 10'!U76</f>
        <v>2</v>
      </c>
      <c r="K39" s="173">
        <f t="shared" si="2"/>
        <v>9.7895252080274116E-4</v>
      </c>
      <c r="L39" s="173">
        <f>L35+K39</f>
        <v>0.98972099853157147</v>
      </c>
      <c r="M39" s="174" t="str">
        <f t="shared" si="4"/>
        <v>C</v>
      </c>
    </row>
    <row r="40" spans="2:13" ht="26.5" outlineLevel="1" thickBot="1">
      <c r="B40" s="183" t="s">
        <v>173</v>
      </c>
      <c r="C40" s="172">
        <f>'Юнит 10'!AO54</f>
        <v>194.55241214095855</v>
      </c>
      <c r="D40" s="173">
        <f t="shared" si="0"/>
        <v>2.9478118076655714E-4</v>
      </c>
      <c r="E40" s="173">
        <f t="shared" si="5"/>
        <v>1.0410974674684403</v>
      </c>
      <c r="F40" s="174" t="str">
        <f t="shared" si="3"/>
        <v>C</v>
      </c>
      <c r="G40" s="174" t="str">
        <f t="shared" si="1"/>
        <v>C</v>
      </c>
      <c r="I40" s="183" t="s">
        <v>199</v>
      </c>
      <c r="J40" s="172">
        <f>'Юнит 10'!U80</f>
        <v>2</v>
      </c>
      <c r="K40" s="173">
        <f t="shared" si="2"/>
        <v>9.7895252080274116E-4</v>
      </c>
      <c r="L40" s="173">
        <f t="shared" si="6"/>
        <v>0.99069995105237418</v>
      </c>
      <c r="M40" s="174" t="str">
        <f t="shared" si="4"/>
        <v>C</v>
      </c>
    </row>
    <row r="41" spans="2:13" ht="26.5" outlineLevel="1" thickBot="1">
      <c r="B41" s="183" t="s">
        <v>204</v>
      </c>
      <c r="C41" s="172">
        <f>'Юнит 10'!AO85</f>
        <v>185.12040258081109</v>
      </c>
      <c r="D41" s="173">
        <f t="shared" si="0"/>
        <v>2.8049002454523379E-4</v>
      </c>
      <c r="E41" s="173">
        <f t="shared" si="5"/>
        <v>1.0413779574929856</v>
      </c>
      <c r="F41" s="174" t="str">
        <f t="shared" si="3"/>
        <v>C</v>
      </c>
      <c r="G41" s="174" t="str">
        <f t="shared" si="1"/>
        <v>C</v>
      </c>
      <c r="I41" s="183" t="s">
        <v>207</v>
      </c>
      <c r="J41" s="172">
        <f>'Юнит 10'!U88</f>
        <v>2</v>
      </c>
      <c r="K41" s="173">
        <f t="shared" si="2"/>
        <v>9.7895252080274116E-4</v>
      </c>
      <c r="L41" s="173">
        <f t="shared" si="6"/>
        <v>0.9916789035731769</v>
      </c>
      <c r="M41" s="174" t="str">
        <f t="shared" si="4"/>
        <v>C</v>
      </c>
    </row>
    <row r="42" spans="2:13" ht="26.5" outlineLevel="1" thickBot="1">
      <c r="B42" s="183" t="s">
        <v>138</v>
      </c>
      <c r="C42" s="172">
        <f>'Юнит 10'!AO19</f>
        <v>0</v>
      </c>
      <c r="D42" s="173">
        <f t="shared" si="0"/>
        <v>0</v>
      </c>
      <c r="E42" s="173">
        <f t="shared" si="5"/>
        <v>1.0413779574929856</v>
      </c>
      <c r="F42" s="174" t="str">
        <f t="shared" si="3"/>
        <v>C</v>
      </c>
      <c r="G42" s="174" t="str">
        <f t="shared" si="1"/>
        <v>C</v>
      </c>
      <c r="I42" s="183" t="s">
        <v>141</v>
      </c>
      <c r="J42" s="172">
        <f>'Юнит 10'!U22</f>
        <v>1</v>
      </c>
      <c r="K42" s="173">
        <f t="shared" si="2"/>
        <v>4.8947626040137058E-4</v>
      </c>
      <c r="L42" s="173">
        <f t="shared" si="6"/>
        <v>0.99216837983357831</v>
      </c>
      <c r="M42" s="174" t="str">
        <f t="shared" si="4"/>
        <v>C</v>
      </c>
    </row>
    <row r="43" spans="2:13" ht="15" outlineLevel="1" thickBot="1">
      <c r="B43" s="183" t="s">
        <v>139</v>
      </c>
      <c r="C43" s="172">
        <f>'Юнит 10'!AO20</f>
        <v>0</v>
      </c>
      <c r="D43" s="173">
        <f t="shared" si="0"/>
        <v>0</v>
      </c>
      <c r="E43" s="173">
        <f t="shared" si="5"/>
        <v>1.0413779574929856</v>
      </c>
      <c r="F43" s="174" t="str">
        <f t="shared" si="3"/>
        <v>C</v>
      </c>
      <c r="G43" s="174" t="str">
        <f t="shared" si="1"/>
        <v>C</v>
      </c>
      <c r="I43" s="183" t="s">
        <v>152</v>
      </c>
      <c r="J43" s="172">
        <f>'Юнит 10'!U33</f>
        <v>1</v>
      </c>
      <c r="K43" s="173">
        <f t="shared" si="2"/>
        <v>4.8947626040137058E-4</v>
      </c>
      <c r="L43" s="173">
        <f t="shared" si="6"/>
        <v>0.99265785609397972</v>
      </c>
      <c r="M43" s="174" t="str">
        <f t="shared" si="4"/>
        <v>C</v>
      </c>
    </row>
    <row r="44" spans="2:13" ht="15" outlineLevel="1" thickBot="1">
      <c r="B44" s="183" t="s">
        <v>140</v>
      </c>
      <c r="C44" s="172">
        <f>'Юнит 10'!AO21</f>
        <v>0</v>
      </c>
      <c r="D44" s="173">
        <f t="shared" si="0"/>
        <v>0</v>
      </c>
      <c r="E44" s="173">
        <f t="shared" si="5"/>
        <v>1.0413779574929856</v>
      </c>
      <c r="F44" s="174" t="str">
        <f t="shared" si="3"/>
        <v>C</v>
      </c>
      <c r="G44" s="174" t="str">
        <f t="shared" si="1"/>
        <v>C</v>
      </c>
      <c r="I44" s="183" t="s">
        <v>160</v>
      </c>
      <c r="J44" s="172">
        <f>'Юнит 10'!U41</f>
        <v>1</v>
      </c>
      <c r="K44" s="173">
        <f t="shared" si="2"/>
        <v>4.8947626040137058E-4</v>
      </c>
      <c r="L44" s="173">
        <f t="shared" si="6"/>
        <v>0.99314733235438113</v>
      </c>
      <c r="M44" s="174" t="str">
        <f t="shared" si="4"/>
        <v>C</v>
      </c>
    </row>
    <row r="45" spans="2:13" ht="15" outlineLevel="1" thickBot="1">
      <c r="B45" s="183" t="s">
        <v>142</v>
      </c>
      <c r="C45" s="172">
        <f>'Юнит 10'!AO23</f>
        <v>0</v>
      </c>
      <c r="D45" s="173">
        <f t="shared" si="0"/>
        <v>0</v>
      </c>
      <c r="E45" s="173">
        <f t="shared" si="5"/>
        <v>1.0413779574929856</v>
      </c>
      <c r="F45" s="174" t="str">
        <f t="shared" si="3"/>
        <v>C</v>
      </c>
      <c r="G45" s="174" t="str">
        <f t="shared" si="1"/>
        <v>C</v>
      </c>
      <c r="I45" s="183" t="s">
        <v>173</v>
      </c>
      <c r="J45" s="172">
        <f>'Юнит 10'!U54</f>
        <v>1</v>
      </c>
      <c r="K45" s="173">
        <f t="shared" si="2"/>
        <v>4.8947626040137058E-4</v>
      </c>
      <c r="L45" s="173">
        <f t="shared" si="6"/>
        <v>0.99363680861478254</v>
      </c>
      <c r="M45" s="174" t="str">
        <f t="shared" si="4"/>
        <v>C</v>
      </c>
    </row>
    <row r="46" spans="2:13" ht="15" outlineLevel="1" thickBot="1">
      <c r="B46" s="183" t="s">
        <v>143</v>
      </c>
      <c r="C46" s="172">
        <f>'Юнит 10'!AO24</f>
        <v>0</v>
      </c>
      <c r="D46" s="173">
        <f t="shared" si="0"/>
        <v>0</v>
      </c>
      <c r="E46" s="173">
        <f t="shared" si="5"/>
        <v>1.0413779574929856</v>
      </c>
      <c r="F46" s="174" t="str">
        <f t="shared" si="3"/>
        <v>C</v>
      </c>
      <c r="G46" s="174" t="str">
        <f t="shared" si="1"/>
        <v>C</v>
      </c>
      <c r="I46" s="183" t="s">
        <v>186</v>
      </c>
      <c r="J46" s="172">
        <f>'Юнит 10'!U67</f>
        <v>1</v>
      </c>
      <c r="K46" s="173">
        <f t="shared" si="2"/>
        <v>4.8947626040137058E-4</v>
      </c>
      <c r="L46" s="173">
        <f t="shared" si="6"/>
        <v>0.99412628487518395</v>
      </c>
      <c r="M46" s="174" t="str">
        <f t="shared" si="4"/>
        <v>C</v>
      </c>
    </row>
    <row r="47" spans="2:13" ht="15" outlineLevel="1" thickBot="1">
      <c r="B47" s="183" t="s">
        <v>144</v>
      </c>
      <c r="C47" s="172">
        <f>'Юнит 10'!AO25</f>
        <v>0</v>
      </c>
      <c r="D47" s="173">
        <f t="shared" si="0"/>
        <v>0</v>
      </c>
      <c r="E47" s="173">
        <f t="shared" si="5"/>
        <v>1.0413779574929856</v>
      </c>
      <c r="F47" s="174" t="str">
        <f t="shared" si="3"/>
        <v>C</v>
      </c>
      <c r="G47" s="174" t="str">
        <f t="shared" si="1"/>
        <v>C</v>
      </c>
      <c r="I47" s="183" t="s">
        <v>192</v>
      </c>
      <c r="J47" s="172">
        <f>'Юнит 10'!U73</f>
        <v>1</v>
      </c>
      <c r="K47" s="173">
        <f t="shared" si="2"/>
        <v>4.8947626040137058E-4</v>
      </c>
      <c r="L47" s="173">
        <f t="shared" si="6"/>
        <v>0.99461576113558536</v>
      </c>
      <c r="M47" s="174" t="str">
        <f t="shared" si="4"/>
        <v>C</v>
      </c>
    </row>
    <row r="48" spans="2:13" ht="15" outlineLevel="1" thickBot="1">
      <c r="B48" s="183" t="s">
        <v>148</v>
      </c>
      <c r="C48" s="172">
        <f>'Юнит 10'!AO29</f>
        <v>0</v>
      </c>
      <c r="D48" s="173">
        <f t="shared" si="0"/>
        <v>0</v>
      </c>
      <c r="E48" s="173">
        <f t="shared" si="5"/>
        <v>1.0413779574929856</v>
      </c>
      <c r="F48" s="174" t="str">
        <f t="shared" si="3"/>
        <v>C</v>
      </c>
      <c r="G48" s="174" t="str">
        <f t="shared" si="1"/>
        <v>C</v>
      </c>
      <c r="I48" s="183" t="s">
        <v>194</v>
      </c>
      <c r="J48" s="172">
        <f>'Юнит 10'!U75</f>
        <v>1</v>
      </c>
      <c r="K48" s="173">
        <f t="shared" si="2"/>
        <v>4.8947626040137058E-4</v>
      </c>
      <c r="L48" s="173">
        <f t="shared" si="6"/>
        <v>0.99510523739598677</v>
      </c>
      <c r="M48" s="174" t="str">
        <f t="shared" si="4"/>
        <v>C</v>
      </c>
    </row>
    <row r="49" spans="2:13" ht="26.5" outlineLevel="1" thickBot="1">
      <c r="B49" s="183" t="s">
        <v>150</v>
      </c>
      <c r="C49" s="172">
        <f>'Юнит 10'!AO31</f>
        <v>0</v>
      </c>
      <c r="D49" s="173">
        <f t="shared" si="0"/>
        <v>0</v>
      </c>
      <c r="E49" s="173">
        <f t="shared" si="5"/>
        <v>1.0413779574929856</v>
      </c>
      <c r="F49" s="174" t="str">
        <f t="shared" si="3"/>
        <v>C</v>
      </c>
      <c r="G49" s="174" t="str">
        <f t="shared" si="1"/>
        <v>C</v>
      </c>
      <c r="I49" s="183" t="s">
        <v>196</v>
      </c>
      <c r="J49" s="172">
        <f>'Юнит 10'!U77</f>
        <v>1</v>
      </c>
      <c r="K49" s="173">
        <f t="shared" si="2"/>
        <v>4.8947626040137058E-4</v>
      </c>
      <c r="L49" s="173">
        <f t="shared" si="6"/>
        <v>0.99559471365638819</v>
      </c>
      <c r="M49" s="174" t="str">
        <f t="shared" si="4"/>
        <v>C</v>
      </c>
    </row>
    <row r="50" spans="2:13" ht="15" outlineLevel="1" thickBot="1">
      <c r="B50" s="183" t="s">
        <v>151</v>
      </c>
      <c r="C50" s="172">
        <f>'Юнит 10'!AO32</f>
        <v>0</v>
      </c>
      <c r="D50" s="173">
        <f t="shared" si="0"/>
        <v>0</v>
      </c>
      <c r="E50" s="173">
        <f t="shared" si="5"/>
        <v>1.0413779574929856</v>
      </c>
      <c r="F50" s="174" t="str">
        <f t="shared" si="3"/>
        <v>C</v>
      </c>
      <c r="G50" s="174" t="str">
        <f t="shared" si="1"/>
        <v>C</v>
      </c>
      <c r="I50" s="183" t="s">
        <v>197</v>
      </c>
      <c r="J50" s="172">
        <f>'Юнит 10'!U78</f>
        <v>1</v>
      </c>
      <c r="K50" s="173">
        <f t="shared" si="2"/>
        <v>4.8947626040137058E-4</v>
      </c>
      <c r="L50" s="173">
        <f t="shared" si="6"/>
        <v>0.9960841899167896</v>
      </c>
      <c r="M50" s="174" t="str">
        <f t="shared" si="4"/>
        <v>C</v>
      </c>
    </row>
    <row r="51" spans="2:13" ht="26.5" outlineLevel="1" thickBot="1">
      <c r="B51" s="183" t="s">
        <v>154</v>
      </c>
      <c r="C51" s="172">
        <f>'Юнит 10'!AO35</f>
        <v>0</v>
      </c>
      <c r="D51" s="173">
        <f t="shared" si="0"/>
        <v>0</v>
      </c>
      <c r="E51" s="173">
        <f t="shared" si="5"/>
        <v>1.0413779574929856</v>
      </c>
      <c r="F51" s="174" t="str">
        <f t="shared" si="3"/>
        <v>C</v>
      </c>
      <c r="G51" s="174" t="str">
        <f t="shared" si="1"/>
        <v>C</v>
      </c>
      <c r="I51" s="183" t="s">
        <v>201</v>
      </c>
      <c r="J51" s="172">
        <f>'Юнит 10'!U82</f>
        <v>1</v>
      </c>
      <c r="K51" s="173">
        <f t="shared" si="2"/>
        <v>4.8947626040137058E-4</v>
      </c>
      <c r="L51" s="173">
        <f t="shared" si="6"/>
        <v>0.99657366617719101</v>
      </c>
      <c r="M51" s="174" t="str">
        <f t="shared" si="4"/>
        <v>C</v>
      </c>
    </row>
    <row r="52" spans="2:13" ht="26.5" outlineLevel="1" thickBot="1">
      <c r="B52" s="183" t="s">
        <v>155</v>
      </c>
      <c r="C52" s="172">
        <f>'Юнит 10'!AO36</f>
        <v>0</v>
      </c>
      <c r="D52" s="173">
        <f t="shared" si="0"/>
        <v>0</v>
      </c>
      <c r="E52" s="173">
        <f t="shared" si="5"/>
        <v>1.0413779574929856</v>
      </c>
      <c r="F52" s="174" t="str">
        <f t="shared" si="3"/>
        <v>C</v>
      </c>
      <c r="G52" s="174" t="str">
        <f t="shared" si="1"/>
        <v>C</v>
      </c>
      <c r="I52" s="183" t="s">
        <v>204</v>
      </c>
      <c r="J52" s="172">
        <f>'Юнит 10'!U85</f>
        <v>1</v>
      </c>
      <c r="K52" s="173">
        <f t="shared" si="2"/>
        <v>4.8947626040137058E-4</v>
      </c>
      <c r="L52" s="173">
        <f t="shared" si="6"/>
        <v>0.99706314243759242</v>
      </c>
      <c r="M52" s="174" t="str">
        <f t="shared" si="4"/>
        <v>C</v>
      </c>
    </row>
    <row r="53" spans="2:13" ht="26.5" outlineLevel="1" thickBot="1">
      <c r="B53" s="183" t="s">
        <v>165</v>
      </c>
      <c r="C53" s="172">
        <f>'Юнит 10'!AO46</f>
        <v>0</v>
      </c>
      <c r="D53" s="173">
        <f t="shared" si="0"/>
        <v>0</v>
      </c>
      <c r="E53" s="173">
        <f t="shared" si="5"/>
        <v>1.0413779574929856</v>
      </c>
      <c r="F53" s="174" t="str">
        <f t="shared" si="3"/>
        <v>C</v>
      </c>
      <c r="G53" s="174" t="str">
        <f t="shared" si="1"/>
        <v>C</v>
      </c>
      <c r="I53" s="183" t="s">
        <v>212</v>
      </c>
      <c r="J53" s="172">
        <f>'Юнит 10'!U93</f>
        <v>1</v>
      </c>
      <c r="K53" s="173">
        <f t="shared" si="2"/>
        <v>4.8947626040137058E-4</v>
      </c>
      <c r="L53" s="173">
        <f t="shared" si="6"/>
        <v>0.99755261869799383</v>
      </c>
      <c r="M53" s="174" t="str">
        <f t="shared" si="4"/>
        <v>C</v>
      </c>
    </row>
    <row r="54" spans="2:13" ht="26.5" outlineLevel="1" thickBot="1">
      <c r="B54" s="183" t="s">
        <v>174</v>
      </c>
      <c r="C54" s="172">
        <f>'Юнит 10'!AO55</f>
        <v>0</v>
      </c>
      <c r="D54" s="173">
        <f t="shared" si="0"/>
        <v>0</v>
      </c>
      <c r="E54" s="173">
        <f t="shared" si="5"/>
        <v>1.0413779574929856</v>
      </c>
      <c r="F54" s="174" t="str">
        <f t="shared" si="3"/>
        <v>C</v>
      </c>
      <c r="G54" s="174" t="str">
        <f t="shared" si="1"/>
        <v>C</v>
      </c>
      <c r="I54" s="183" t="s">
        <v>138</v>
      </c>
      <c r="J54" s="172">
        <f>'Юнит 10'!U19</f>
        <v>0</v>
      </c>
      <c r="K54" s="173">
        <f t="shared" si="2"/>
        <v>0</v>
      </c>
      <c r="L54" s="173">
        <f t="shared" si="6"/>
        <v>0.99755261869799383</v>
      </c>
      <c r="M54" s="174" t="str">
        <f t="shared" si="4"/>
        <v>C</v>
      </c>
    </row>
    <row r="55" spans="2:13" ht="15" outlineLevel="1" thickBot="1">
      <c r="B55" s="183" t="s">
        <v>175</v>
      </c>
      <c r="C55" s="172">
        <f>'Юнит 10'!AO56</f>
        <v>0</v>
      </c>
      <c r="D55" s="173">
        <f t="shared" si="0"/>
        <v>0</v>
      </c>
      <c r="E55" s="173">
        <f t="shared" si="5"/>
        <v>1.0413779574929856</v>
      </c>
      <c r="F55" s="174" t="str">
        <f t="shared" si="3"/>
        <v>C</v>
      </c>
      <c r="G55" s="174" t="str">
        <f t="shared" si="1"/>
        <v>C</v>
      </c>
      <c r="I55" s="183" t="s">
        <v>139</v>
      </c>
      <c r="J55" s="172">
        <f>'Юнит 10'!U20</f>
        <v>0</v>
      </c>
      <c r="K55" s="173">
        <f t="shared" si="2"/>
        <v>0</v>
      </c>
      <c r="L55" s="173">
        <f t="shared" si="6"/>
        <v>0.99755261869799383</v>
      </c>
      <c r="M55" s="174" t="str">
        <f t="shared" si="4"/>
        <v>C</v>
      </c>
    </row>
    <row r="56" spans="2:13" ht="15" outlineLevel="1" thickBot="1">
      <c r="B56" s="183" t="s">
        <v>176</v>
      </c>
      <c r="C56" s="172">
        <f>'Юнит 10'!AO57</f>
        <v>0</v>
      </c>
      <c r="D56" s="173">
        <f t="shared" si="0"/>
        <v>0</v>
      </c>
      <c r="E56" s="173">
        <f t="shared" si="5"/>
        <v>1.0413779574929856</v>
      </c>
      <c r="F56" s="174" t="str">
        <f t="shared" si="3"/>
        <v>C</v>
      </c>
      <c r="G56" s="174" t="str">
        <f t="shared" si="1"/>
        <v>C</v>
      </c>
      <c r="I56" s="183" t="s">
        <v>140</v>
      </c>
      <c r="J56" s="172">
        <f>'Юнит 10'!U21</f>
        <v>0</v>
      </c>
      <c r="K56" s="173">
        <f t="shared" si="2"/>
        <v>0</v>
      </c>
      <c r="L56" s="173">
        <f t="shared" si="6"/>
        <v>0.99755261869799383</v>
      </c>
      <c r="M56" s="174" t="str">
        <f t="shared" si="4"/>
        <v>C</v>
      </c>
    </row>
    <row r="57" spans="2:13" ht="15" outlineLevel="1" thickBot="1">
      <c r="B57" s="183" t="s">
        <v>178</v>
      </c>
      <c r="C57" s="172">
        <f>'Юнит 10'!AO59</f>
        <v>0</v>
      </c>
      <c r="D57" s="173">
        <f t="shared" si="0"/>
        <v>0</v>
      </c>
      <c r="E57" s="173">
        <f t="shared" si="5"/>
        <v>1.0413779574929856</v>
      </c>
      <c r="F57" s="174" t="str">
        <f t="shared" si="3"/>
        <v>C</v>
      </c>
      <c r="G57" s="174" t="str">
        <f t="shared" si="1"/>
        <v>C</v>
      </c>
      <c r="I57" s="183" t="s">
        <v>142</v>
      </c>
      <c r="J57" s="172">
        <f>'Юнит 10'!U23</f>
        <v>0</v>
      </c>
      <c r="K57" s="173">
        <f t="shared" si="2"/>
        <v>0</v>
      </c>
      <c r="L57" s="173">
        <f t="shared" si="6"/>
        <v>0.99755261869799383</v>
      </c>
      <c r="M57" s="174" t="str">
        <f t="shared" si="4"/>
        <v>C</v>
      </c>
    </row>
    <row r="58" spans="2:13" ht="15" outlineLevel="1" thickBot="1">
      <c r="B58" s="183" t="s">
        <v>181</v>
      </c>
      <c r="C58" s="172">
        <f>'Юнит 10'!AO62</f>
        <v>0</v>
      </c>
      <c r="D58" s="173">
        <f t="shared" si="0"/>
        <v>0</v>
      </c>
      <c r="E58" s="173">
        <f t="shared" si="5"/>
        <v>1.0413779574929856</v>
      </c>
      <c r="F58" s="174" t="str">
        <f t="shared" si="3"/>
        <v>C</v>
      </c>
      <c r="G58" s="174" t="str">
        <f t="shared" si="1"/>
        <v>C</v>
      </c>
      <c r="I58" s="183" t="s">
        <v>143</v>
      </c>
      <c r="J58" s="172">
        <f>'Юнит 10'!U24</f>
        <v>0</v>
      </c>
      <c r="K58" s="173">
        <f t="shared" si="2"/>
        <v>0</v>
      </c>
      <c r="L58" s="173">
        <f t="shared" si="6"/>
        <v>0.99755261869799383</v>
      </c>
      <c r="M58" s="174" t="str">
        <f t="shared" si="4"/>
        <v>C</v>
      </c>
    </row>
    <row r="59" spans="2:13" ht="15" outlineLevel="1" thickBot="1">
      <c r="B59" s="183" t="s">
        <v>182</v>
      </c>
      <c r="C59" s="172">
        <f>'Юнит 10'!AO63</f>
        <v>0</v>
      </c>
      <c r="D59" s="173">
        <f t="shared" si="0"/>
        <v>0</v>
      </c>
      <c r="E59" s="173">
        <f t="shared" si="5"/>
        <v>1.0413779574929856</v>
      </c>
      <c r="F59" s="174" t="str">
        <f t="shared" si="3"/>
        <v>C</v>
      </c>
      <c r="G59" s="174" t="str">
        <f t="shared" si="1"/>
        <v>C</v>
      </c>
      <c r="I59" s="183" t="s">
        <v>144</v>
      </c>
      <c r="J59" s="172">
        <f>'Юнит 10'!U25</f>
        <v>0</v>
      </c>
      <c r="K59" s="173">
        <f t="shared" si="2"/>
        <v>0</v>
      </c>
      <c r="L59" s="173">
        <f t="shared" si="6"/>
        <v>0.99755261869799383</v>
      </c>
      <c r="M59" s="174" t="str">
        <f t="shared" si="4"/>
        <v>C</v>
      </c>
    </row>
    <row r="60" spans="2:13" ht="15" outlineLevel="1" thickBot="1">
      <c r="B60" s="183" t="s">
        <v>183</v>
      </c>
      <c r="C60" s="172">
        <f>'Юнит 10'!AO64</f>
        <v>0</v>
      </c>
      <c r="D60" s="173">
        <f t="shared" si="0"/>
        <v>0</v>
      </c>
      <c r="E60" s="173">
        <f t="shared" si="5"/>
        <v>1.0413779574929856</v>
      </c>
      <c r="F60" s="174" t="str">
        <f t="shared" si="3"/>
        <v>C</v>
      </c>
      <c r="G60" s="174" t="str">
        <f t="shared" si="1"/>
        <v>C</v>
      </c>
      <c r="I60" s="183" t="s">
        <v>148</v>
      </c>
      <c r="J60" s="172">
        <f>'Юнит 10'!U29</f>
        <v>0</v>
      </c>
      <c r="K60" s="173">
        <f t="shared" si="2"/>
        <v>0</v>
      </c>
      <c r="L60" s="173">
        <f t="shared" si="6"/>
        <v>0.99755261869799383</v>
      </c>
      <c r="M60" s="174" t="str">
        <f t="shared" si="4"/>
        <v>C</v>
      </c>
    </row>
    <row r="61" spans="2:13" ht="15" outlineLevel="1" thickBot="1">
      <c r="B61" s="183" t="s">
        <v>187</v>
      </c>
      <c r="C61" s="172">
        <f>'Юнит 10'!AO68</f>
        <v>0</v>
      </c>
      <c r="D61" s="173">
        <f t="shared" si="0"/>
        <v>0</v>
      </c>
      <c r="E61" s="173">
        <f t="shared" si="5"/>
        <v>1.0413779574929856</v>
      </c>
      <c r="F61" s="174" t="str">
        <f t="shared" si="3"/>
        <v>C</v>
      </c>
      <c r="G61" s="174" t="str">
        <f t="shared" si="1"/>
        <v>C</v>
      </c>
      <c r="I61" s="183" t="s">
        <v>149</v>
      </c>
      <c r="J61" s="172">
        <f>'Юнит 10'!U30</f>
        <v>0</v>
      </c>
      <c r="K61" s="173">
        <f t="shared" si="2"/>
        <v>0</v>
      </c>
      <c r="L61" s="173">
        <f t="shared" si="6"/>
        <v>0.99755261869799383</v>
      </c>
      <c r="M61" s="174" t="str">
        <f t="shared" si="4"/>
        <v>C</v>
      </c>
    </row>
    <row r="62" spans="2:13" ht="26.5" outlineLevel="1" thickBot="1">
      <c r="B62" s="183" t="s">
        <v>213</v>
      </c>
      <c r="C62" s="172">
        <f>'Юнит 10'!AO94</f>
        <v>0</v>
      </c>
      <c r="D62" s="173">
        <f t="shared" si="0"/>
        <v>0</v>
      </c>
      <c r="E62" s="173">
        <f t="shared" si="5"/>
        <v>1.0413779574929856</v>
      </c>
      <c r="F62" s="174" t="str">
        <f t="shared" si="3"/>
        <v>C</v>
      </c>
      <c r="G62" s="174" t="str">
        <f t="shared" si="1"/>
        <v>C</v>
      </c>
      <c r="I62" s="183" t="s">
        <v>150</v>
      </c>
      <c r="J62" s="172">
        <f>'Юнит 10'!U31</f>
        <v>0</v>
      </c>
      <c r="K62" s="173">
        <f t="shared" si="2"/>
        <v>0</v>
      </c>
      <c r="L62" s="173">
        <f t="shared" si="6"/>
        <v>0.99755261869799383</v>
      </c>
      <c r="M62" s="174" t="str">
        <f t="shared" si="4"/>
        <v>C</v>
      </c>
    </row>
    <row r="63" spans="2:13" ht="26.5" outlineLevel="1" thickBot="1">
      <c r="B63" s="183" t="s">
        <v>214</v>
      </c>
      <c r="C63" s="172">
        <f>'Юнит 10'!AO95</f>
        <v>0</v>
      </c>
      <c r="D63" s="173">
        <f t="shared" si="0"/>
        <v>0</v>
      </c>
      <c r="E63" s="173">
        <f t="shared" si="5"/>
        <v>1.0413779574929856</v>
      </c>
      <c r="F63" s="174" t="str">
        <f t="shared" si="3"/>
        <v>C</v>
      </c>
      <c r="G63" s="174" t="str">
        <f t="shared" si="1"/>
        <v>C</v>
      </c>
      <c r="I63" s="183" t="s">
        <v>151</v>
      </c>
      <c r="J63" s="172">
        <f>'Юнит 10'!U32</f>
        <v>0</v>
      </c>
      <c r="K63" s="173">
        <f t="shared" si="2"/>
        <v>0</v>
      </c>
      <c r="L63" s="173">
        <f t="shared" si="6"/>
        <v>0.99755261869799383</v>
      </c>
      <c r="M63" s="174" t="str">
        <f t="shared" si="4"/>
        <v>C</v>
      </c>
    </row>
    <row r="64" spans="2:13" ht="15" outlineLevel="1" thickBot="1">
      <c r="B64" s="183" t="s">
        <v>215</v>
      </c>
      <c r="C64" s="172">
        <f>'Юнит 10'!AO96</f>
        <v>0</v>
      </c>
      <c r="D64" s="173">
        <f t="shared" si="0"/>
        <v>0</v>
      </c>
      <c r="E64" s="173">
        <f t="shared" si="5"/>
        <v>1.0413779574929856</v>
      </c>
      <c r="F64" s="174" t="str">
        <f t="shared" si="3"/>
        <v>C</v>
      </c>
      <c r="G64" s="174" t="str">
        <f t="shared" si="1"/>
        <v>C</v>
      </c>
      <c r="I64" s="183" t="s">
        <v>154</v>
      </c>
      <c r="J64" s="172">
        <f>'Юнит 10'!U35</f>
        <v>0</v>
      </c>
      <c r="K64" s="173">
        <f t="shared" si="2"/>
        <v>0</v>
      </c>
      <c r="L64" s="173">
        <f t="shared" si="6"/>
        <v>0.99755261869799383</v>
      </c>
      <c r="M64" s="174" t="str">
        <f t="shared" si="4"/>
        <v>C</v>
      </c>
    </row>
    <row r="65" spans="2:13" ht="15" outlineLevel="1" thickBot="1">
      <c r="B65" s="183" t="s">
        <v>256</v>
      </c>
      <c r="C65" s="172">
        <f>'Юнит 10'!AO99</f>
        <v>0</v>
      </c>
      <c r="D65" s="173">
        <f t="shared" si="0"/>
        <v>0</v>
      </c>
      <c r="E65" s="173">
        <f t="shared" si="5"/>
        <v>1.0413779574929856</v>
      </c>
      <c r="F65" s="174" t="str">
        <f t="shared" si="3"/>
        <v>C</v>
      </c>
      <c r="G65" s="174" t="str">
        <f t="shared" si="1"/>
        <v>C</v>
      </c>
      <c r="I65" s="183" t="s">
        <v>155</v>
      </c>
      <c r="J65" s="172">
        <f>'Юнит 10'!U36</f>
        <v>0</v>
      </c>
      <c r="K65" s="173">
        <f t="shared" si="2"/>
        <v>0</v>
      </c>
      <c r="L65" s="173">
        <f t="shared" si="6"/>
        <v>0.99755261869799383</v>
      </c>
      <c r="M65" s="174" t="str">
        <f t="shared" si="4"/>
        <v>C</v>
      </c>
    </row>
    <row r="66" spans="2:13" ht="15" outlineLevel="1" thickBot="1">
      <c r="B66" s="183" t="s">
        <v>258</v>
      </c>
      <c r="C66" s="172">
        <f>'Юнит 10'!AO101</f>
        <v>0</v>
      </c>
      <c r="D66" s="173">
        <f t="shared" si="0"/>
        <v>0</v>
      </c>
      <c r="E66" s="173">
        <f t="shared" si="5"/>
        <v>1.0413779574929856</v>
      </c>
      <c r="F66" s="174" t="str">
        <f t="shared" si="3"/>
        <v>C</v>
      </c>
      <c r="G66" s="174" t="str">
        <f t="shared" si="1"/>
        <v>C</v>
      </c>
      <c r="I66" s="183" t="s">
        <v>157</v>
      </c>
      <c r="J66" s="172">
        <f>'Юнит 10'!U38</f>
        <v>0</v>
      </c>
      <c r="K66" s="173">
        <f t="shared" si="2"/>
        <v>0</v>
      </c>
      <c r="L66" s="173">
        <f t="shared" si="6"/>
        <v>0.99755261869799383</v>
      </c>
      <c r="M66" s="174" t="str">
        <f t="shared" si="4"/>
        <v>C</v>
      </c>
    </row>
    <row r="67" spans="2:13" ht="26.5" outlineLevel="1" thickBot="1">
      <c r="B67" s="183" t="s">
        <v>260</v>
      </c>
      <c r="C67" s="172">
        <f>'Юнит 10'!AO103</f>
        <v>0</v>
      </c>
      <c r="D67" s="173">
        <f t="shared" si="0"/>
        <v>0</v>
      </c>
      <c r="E67" s="173">
        <f t="shared" si="5"/>
        <v>1.0413779574929856</v>
      </c>
      <c r="F67" s="174" t="str">
        <f t="shared" si="3"/>
        <v>C</v>
      </c>
      <c r="G67" s="174" t="str">
        <f t="shared" si="1"/>
        <v>C</v>
      </c>
      <c r="I67" s="183" t="s">
        <v>159</v>
      </c>
      <c r="J67" s="172">
        <f>'Юнит 10'!U40</f>
        <v>0</v>
      </c>
      <c r="K67" s="173">
        <f t="shared" si="2"/>
        <v>0</v>
      </c>
      <c r="L67" s="173">
        <f t="shared" si="6"/>
        <v>0.99755261869799383</v>
      </c>
      <c r="M67" s="174" t="str">
        <f t="shared" si="4"/>
        <v>C</v>
      </c>
    </row>
    <row r="68" spans="2:13" ht="26.5" outlineLevel="1" thickBot="1">
      <c r="B68" s="183" t="s">
        <v>185</v>
      </c>
      <c r="C68" s="172">
        <f>'Юнит 10'!AO66</f>
        <v>-1.0034150733087541</v>
      </c>
      <c r="D68" s="173">
        <f t="shared" ref="D68:D104" si="7">C68/C$105</f>
        <v>-1.5203506183958779E-6</v>
      </c>
      <c r="E68" s="173">
        <f t="shared" si="5"/>
        <v>1.0413764371423673</v>
      </c>
      <c r="F68" s="174" t="str">
        <f t="shared" si="3"/>
        <v>C</v>
      </c>
      <c r="G68" s="174" t="str">
        <f t="shared" ref="G68:G104" si="8">VLOOKUP(B$4:B$104,I$4:M$104,5,0)</f>
        <v>C</v>
      </c>
      <c r="I68" s="183" t="s">
        <v>165</v>
      </c>
      <c r="J68" s="172">
        <f>'Юнит 10'!U46</f>
        <v>0</v>
      </c>
      <c r="K68" s="173">
        <f t="shared" ref="K68:K104" si="9">J68/J$105</f>
        <v>0</v>
      </c>
      <c r="L68" s="173">
        <f t="shared" si="6"/>
        <v>0.99755261869799383</v>
      </c>
      <c r="M68" s="174" t="str">
        <f t="shared" si="4"/>
        <v>C</v>
      </c>
    </row>
    <row r="69" spans="2:13" ht="15" outlineLevel="1" thickBot="1">
      <c r="B69" s="183" t="s">
        <v>170</v>
      </c>
      <c r="C69" s="172">
        <f>'Юнит 10'!AO51</f>
        <v>-2.0068301466175082</v>
      </c>
      <c r="D69" s="173">
        <f t="shared" si="7"/>
        <v>-3.0407012367917558E-6</v>
      </c>
      <c r="E69" s="173">
        <f t="shared" si="5"/>
        <v>1.0413733964411305</v>
      </c>
      <c r="F69" s="174" t="str">
        <f t="shared" si="3"/>
        <v>C</v>
      </c>
      <c r="G69" s="174" t="str">
        <f t="shared" si="8"/>
        <v>C</v>
      </c>
      <c r="I69" s="183" t="s">
        <v>170</v>
      </c>
      <c r="J69" s="172">
        <f>'Юнит 10'!U51</f>
        <v>0</v>
      </c>
      <c r="K69" s="173">
        <f t="shared" si="9"/>
        <v>0</v>
      </c>
      <c r="L69" s="173">
        <f t="shared" si="6"/>
        <v>0.99755261869799383</v>
      </c>
      <c r="M69" s="174" t="str">
        <f t="shared" si="4"/>
        <v>C</v>
      </c>
    </row>
    <row r="70" spans="2:13" ht="26.5" outlineLevel="1" thickBot="1">
      <c r="B70" s="183" t="s">
        <v>216</v>
      </c>
      <c r="C70" s="172">
        <f>'Юнит 10'!AO97</f>
        <v>-3.0102452199262624</v>
      </c>
      <c r="D70" s="173">
        <f t="shared" si="7"/>
        <v>-4.5610518551876337E-6</v>
      </c>
      <c r="E70" s="173">
        <f t="shared" ref="E70:E75" si="10">E69+D70</f>
        <v>1.0413688353892754</v>
      </c>
      <c r="F70" s="174" t="str">
        <f t="shared" si="3"/>
        <v>C</v>
      </c>
      <c r="G70" s="174" t="str">
        <f t="shared" si="8"/>
        <v>C</v>
      </c>
      <c r="I70" s="183" t="s">
        <v>172</v>
      </c>
      <c r="J70" s="172">
        <f>'Юнит 10'!U53</f>
        <v>0</v>
      </c>
      <c r="K70" s="173">
        <f t="shared" si="9"/>
        <v>0</v>
      </c>
      <c r="L70" s="173">
        <f t="shared" ref="L70:L75" si="11">L69+K70</f>
        <v>0.99755261869799383</v>
      </c>
      <c r="M70" s="174" t="str">
        <f t="shared" si="4"/>
        <v>C</v>
      </c>
    </row>
    <row r="71" spans="2:13" ht="15" outlineLevel="1" thickBot="1">
      <c r="B71" s="183" t="s">
        <v>208</v>
      </c>
      <c r="C71" s="172">
        <f>'Юнит 10'!AO89</f>
        <v>-35.119527565806393</v>
      </c>
      <c r="D71" s="173">
        <f t="shared" si="7"/>
        <v>-5.321227164385573E-5</v>
      </c>
      <c r="E71" s="173">
        <f t="shared" si="10"/>
        <v>1.0413156231176315</v>
      </c>
      <c r="F71" s="174" t="str">
        <f t="shared" si="3"/>
        <v>C</v>
      </c>
      <c r="G71" s="174" t="str">
        <f t="shared" si="8"/>
        <v>C</v>
      </c>
      <c r="I71" s="183" t="s">
        <v>174</v>
      </c>
      <c r="J71" s="172">
        <f>'Юнит 10'!U55</f>
        <v>0</v>
      </c>
      <c r="K71" s="173">
        <f t="shared" si="9"/>
        <v>0</v>
      </c>
      <c r="L71" s="173">
        <f t="shared" si="11"/>
        <v>0.99755261869799383</v>
      </c>
      <c r="M71" s="174" t="str">
        <f t="shared" si="4"/>
        <v>C</v>
      </c>
    </row>
    <row r="72" spans="2:13" ht="26.5" outlineLevel="1" thickBot="1">
      <c r="B72" s="183" t="s">
        <v>205</v>
      </c>
      <c r="C72" s="172">
        <f>'Юнит 10'!AO86</f>
        <v>-44.150263225585185</v>
      </c>
      <c r="D72" s="173">
        <f t="shared" si="7"/>
        <v>-6.6895427209418641E-5</v>
      </c>
      <c r="E72" s="173">
        <f t="shared" si="10"/>
        <v>1.0412487276904221</v>
      </c>
      <c r="F72" s="174" t="str">
        <f t="shared" si="3"/>
        <v>C</v>
      </c>
      <c r="G72" s="174" t="str">
        <f t="shared" si="8"/>
        <v>C</v>
      </c>
      <c r="I72" s="183" t="s">
        <v>175</v>
      </c>
      <c r="J72" s="172">
        <f>'Юнит 10'!U56</f>
        <v>0</v>
      </c>
      <c r="K72" s="173">
        <f t="shared" si="9"/>
        <v>0</v>
      </c>
      <c r="L72" s="173">
        <f t="shared" si="11"/>
        <v>0.99755261869799383</v>
      </c>
      <c r="M72" s="174" t="str">
        <f t="shared" si="4"/>
        <v>C</v>
      </c>
    </row>
    <row r="73" spans="2:13" ht="15" outlineLevel="1" thickBot="1">
      <c r="B73" s="183" t="s">
        <v>194</v>
      </c>
      <c r="C73" s="172">
        <f>'Юнит 10'!AO75</f>
        <v>-44.754156246248726</v>
      </c>
      <c r="D73" s="173">
        <f t="shared" si="7"/>
        <v>-6.7810431529996798E-5</v>
      </c>
      <c r="E73" s="173">
        <f t="shared" si="10"/>
        <v>1.0411809172588922</v>
      </c>
      <c r="F73" s="174" t="str">
        <f t="shared" si="3"/>
        <v>C</v>
      </c>
      <c r="G73" s="174" t="str">
        <f t="shared" si="8"/>
        <v>C</v>
      </c>
      <c r="I73" s="183" t="s">
        <v>176</v>
      </c>
      <c r="J73" s="172">
        <f>'Юнит 10'!U57</f>
        <v>0</v>
      </c>
      <c r="K73" s="173">
        <f t="shared" si="9"/>
        <v>0</v>
      </c>
      <c r="L73" s="173">
        <f t="shared" si="11"/>
        <v>0.99755261869799383</v>
      </c>
      <c r="M73" s="174" t="str">
        <f t="shared" si="4"/>
        <v>C</v>
      </c>
    </row>
    <row r="74" spans="2:13" ht="26.5" outlineLevel="1" thickBot="1">
      <c r="B74" s="183" t="s">
        <v>172</v>
      </c>
      <c r="C74" s="172">
        <f>'Юнит 10'!AO53</f>
        <v>-45.153678298893936</v>
      </c>
      <c r="D74" s="173">
        <f t="shared" si="7"/>
        <v>-6.8415777827814515E-5</v>
      </c>
      <c r="E74" s="173">
        <f t="shared" si="10"/>
        <v>1.0411125014810643</v>
      </c>
      <c r="F74" s="174" t="str">
        <f t="shared" si="3"/>
        <v>C</v>
      </c>
      <c r="G74" s="174" t="str">
        <f t="shared" si="8"/>
        <v>C</v>
      </c>
      <c r="I74" s="183" t="s">
        <v>178</v>
      </c>
      <c r="J74" s="172">
        <f>'Юнит 10'!U59</f>
        <v>0</v>
      </c>
      <c r="K74" s="173">
        <f t="shared" si="9"/>
        <v>0</v>
      </c>
      <c r="L74" s="173">
        <f t="shared" si="11"/>
        <v>0.99755261869799383</v>
      </c>
      <c r="M74" s="174" t="str">
        <f t="shared" si="4"/>
        <v>C</v>
      </c>
    </row>
    <row r="75" spans="2:13" ht="15" outlineLevel="1" thickBot="1">
      <c r="B75" s="183" t="s">
        <v>203</v>
      </c>
      <c r="C75" s="172">
        <f>'Юнит 10'!AO84</f>
        <v>-48.163923518820198</v>
      </c>
      <c r="D75" s="173">
        <f t="shared" si="7"/>
        <v>-7.2976829683002139E-5</v>
      </c>
      <c r="E75" s="173">
        <f t="shared" si="10"/>
        <v>1.0410395246513813</v>
      </c>
      <c r="F75" s="174" t="str">
        <f t="shared" si="3"/>
        <v>C</v>
      </c>
      <c r="G75" s="174" t="str">
        <f t="shared" si="8"/>
        <v>C</v>
      </c>
      <c r="I75" s="183" t="s">
        <v>179</v>
      </c>
      <c r="J75" s="172">
        <f>'Юнит 10'!U60</f>
        <v>0</v>
      </c>
      <c r="K75" s="173">
        <f t="shared" si="9"/>
        <v>0</v>
      </c>
      <c r="L75" s="173">
        <f t="shared" si="11"/>
        <v>0.99755261869799383</v>
      </c>
      <c r="M75" s="174" t="str">
        <f t="shared" si="4"/>
        <v>C</v>
      </c>
    </row>
    <row r="76" spans="2:13" ht="26.5" outlineLevel="1" thickBot="1">
      <c r="B76" s="183" t="s">
        <v>209</v>
      </c>
      <c r="C76" s="172">
        <f>'Юнит 10'!AO90</f>
        <v>-50.170753665437708</v>
      </c>
      <c r="D76" s="173">
        <f t="shared" si="7"/>
        <v>-7.6017530919793901E-5</v>
      </c>
      <c r="E76" s="173">
        <f>E49+D76</f>
        <v>1.0413019399620658</v>
      </c>
      <c r="F76" s="174" t="str">
        <f t="shared" si="3"/>
        <v>C</v>
      </c>
      <c r="G76" s="174" t="str">
        <f t="shared" si="8"/>
        <v>C</v>
      </c>
      <c r="I76" s="183" t="s">
        <v>180</v>
      </c>
      <c r="J76" s="172">
        <f>'Юнит 10'!U61</f>
        <v>0</v>
      </c>
      <c r="K76" s="173">
        <f t="shared" si="9"/>
        <v>0</v>
      </c>
      <c r="L76" s="173">
        <f>L49+K76</f>
        <v>0.99559471365638819</v>
      </c>
      <c r="M76" s="174" t="str">
        <f t="shared" si="4"/>
        <v>C</v>
      </c>
    </row>
    <row r="77" spans="2:13" ht="15" outlineLevel="1" thickBot="1">
      <c r="B77" s="183" t="s">
        <v>146</v>
      </c>
      <c r="C77" s="172">
        <f>'Юнит 10'!AO27</f>
        <v>-51.820295953014494</v>
      </c>
      <c r="D77" s="173">
        <f t="shared" si="7"/>
        <v>-7.8516878102926992E-5</v>
      </c>
      <c r="E77" s="173">
        <f t="shared" ref="E77:E93" si="12">E76+D77</f>
        <v>1.0412234230839628</v>
      </c>
      <c r="F77" s="174" t="str">
        <f t="shared" si="3"/>
        <v>C</v>
      </c>
      <c r="G77" s="174" t="str">
        <f t="shared" si="8"/>
        <v>C</v>
      </c>
      <c r="I77" s="183" t="s">
        <v>181</v>
      </c>
      <c r="J77" s="172">
        <f>'Юнит 10'!U62</f>
        <v>0</v>
      </c>
      <c r="K77" s="173">
        <f t="shared" si="9"/>
        <v>0</v>
      </c>
      <c r="L77" s="173">
        <f t="shared" ref="L77:L94" si="13">L76+K77</f>
        <v>0.99559471365638819</v>
      </c>
      <c r="M77" s="174" t="str">
        <f t="shared" si="4"/>
        <v>C</v>
      </c>
    </row>
    <row r="78" spans="2:13" ht="26.5" outlineLevel="1" thickBot="1">
      <c r="B78" s="183" t="s">
        <v>199</v>
      </c>
      <c r="C78" s="172">
        <f>'Юнит 10'!AO80</f>
        <v>-69.604020345879817</v>
      </c>
      <c r="D78" s="173">
        <f t="shared" si="7"/>
        <v>-1.0546235370647627E-4</v>
      </c>
      <c r="E78" s="173">
        <f t="shared" si="12"/>
        <v>1.0411179607302563</v>
      </c>
      <c r="F78" s="174" t="str">
        <f t="shared" si="3"/>
        <v>C</v>
      </c>
      <c r="G78" s="174" t="str">
        <f t="shared" si="8"/>
        <v>C</v>
      </c>
      <c r="I78" s="183" t="s">
        <v>182</v>
      </c>
      <c r="J78" s="172">
        <f>'Юнит 10'!U63</f>
        <v>0</v>
      </c>
      <c r="K78" s="173">
        <f t="shared" si="9"/>
        <v>0</v>
      </c>
      <c r="L78" s="173">
        <f t="shared" si="13"/>
        <v>0.99559471365638819</v>
      </c>
      <c r="M78" s="174" t="str">
        <f t="shared" si="4"/>
        <v>C</v>
      </c>
    </row>
    <row r="79" spans="2:13" ht="15" outlineLevel="1" thickBot="1">
      <c r="B79" s="183" t="s">
        <v>189</v>
      </c>
      <c r="C79" s="172">
        <f>'Юнит 10'!AO70</f>
        <v>-100.33024521992625</v>
      </c>
      <c r="D79" s="173">
        <f t="shared" si="7"/>
        <v>-1.5201799775733365E-4</v>
      </c>
      <c r="E79" s="173">
        <f t="shared" si="12"/>
        <v>1.0409659427324989</v>
      </c>
      <c r="F79" s="174" t="str">
        <f t="shared" si="3"/>
        <v>C</v>
      </c>
      <c r="G79" s="174" t="str">
        <f t="shared" si="8"/>
        <v>C</v>
      </c>
      <c r="I79" s="183" t="s">
        <v>183</v>
      </c>
      <c r="J79" s="172">
        <f>'Юнит 10'!U64</f>
        <v>0</v>
      </c>
      <c r="K79" s="173">
        <f t="shared" si="9"/>
        <v>0</v>
      </c>
      <c r="L79" s="173">
        <f t="shared" si="13"/>
        <v>0.99559471365638819</v>
      </c>
      <c r="M79" s="174" t="str">
        <f t="shared" si="4"/>
        <v>C</v>
      </c>
    </row>
    <row r="80" spans="2:13" ht="15" outlineLevel="1" thickBot="1">
      <c r="B80" s="183" t="s">
        <v>188</v>
      </c>
      <c r="C80" s="172">
        <f>'Юнит 10'!AO69</f>
        <v>-105.34732058647003</v>
      </c>
      <c r="D80" s="173">
        <f t="shared" si="7"/>
        <v>-1.5961975084931304E-4</v>
      </c>
      <c r="E80" s="173">
        <f t="shared" si="12"/>
        <v>1.0408063229816495</v>
      </c>
      <c r="F80" s="174" t="str">
        <f t="shared" si="3"/>
        <v>C</v>
      </c>
      <c r="G80" s="174" t="str">
        <f t="shared" si="8"/>
        <v>C</v>
      </c>
      <c r="I80" s="183" t="s">
        <v>184</v>
      </c>
      <c r="J80" s="172">
        <f>'Юнит 10'!U65</f>
        <v>0</v>
      </c>
      <c r="K80" s="173">
        <f t="shared" si="9"/>
        <v>0</v>
      </c>
      <c r="L80" s="173">
        <f t="shared" si="13"/>
        <v>0.99559471365638819</v>
      </c>
      <c r="M80" s="174" t="str">
        <f t="shared" si="4"/>
        <v>C</v>
      </c>
    </row>
    <row r="81" spans="2:13" ht="15" outlineLevel="1" thickBot="1">
      <c r="B81" s="183" t="s">
        <v>184</v>
      </c>
      <c r="C81" s="172">
        <f>'Юнит 10'!AO65</f>
        <v>-110.16341507330876</v>
      </c>
      <c r="D81" s="173">
        <f t="shared" si="7"/>
        <v>-1.6691698249959459E-4</v>
      </c>
      <c r="E81" s="173">
        <f t="shared" si="12"/>
        <v>1.0406394059991499</v>
      </c>
      <c r="F81" s="174" t="str">
        <f t="shared" si="3"/>
        <v>C</v>
      </c>
      <c r="G81" s="174" t="str">
        <f t="shared" si="8"/>
        <v>C</v>
      </c>
      <c r="I81" s="183" t="s">
        <v>185</v>
      </c>
      <c r="J81" s="172">
        <f>'Юнит 10'!U66</f>
        <v>0</v>
      </c>
      <c r="K81" s="173">
        <f t="shared" si="9"/>
        <v>0</v>
      </c>
      <c r="L81" s="173">
        <f t="shared" si="13"/>
        <v>0.99559471365638819</v>
      </c>
      <c r="M81" s="174" t="str">
        <f t="shared" si="4"/>
        <v>C</v>
      </c>
    </row>
    <row r="82" spans="2:13" ht="15" outlineLevel="1" thickBot="1">
      <c r="B82" s="183" t="s">
        <v>193</v>
      </c>
      <c r="C82" s="172">
        <f>'Юнит 10'!AO74</f>
        <v>-110.9</v>
      </c>
      <c r="D82" s="173">
        <f t="shared" si="7"/>
        <v>-1.6803303843555275E-4</v>
      </c>
      <c r="E82" s="173">
        <f t="shared" si="12"/>
        <v>1.0404713729607145</v>
      </c>
      <c r="F82" s="174" t="str">
        <f t="shared" si="3"/>
        <v>C</v>
      </c>
      <c r="G82" s="174" t="str">
        <f t="shared" si="8"/>
        <v>C</v>
      </c>
      <c r="I82" s="183" t="s">
        <v>187</v>
      </c>
      <c r="J82" s="172">
        <f>'Юнит 10'!U68</f>
        <v>0</v>
      </c>
      <c r="K82" s="173">
        <f t="shared" si="9"/>
        <v>0</v>
      </c>
      <c r="L82" s="173">
        <f t="shared" si="13"/>
        <v>0.99559471365638819</v>
      </c>
      <c r="M82" s="174" t="str">
        <f t="shared" si="4"/>
        <v>C</v>
      </c>
    </row>
    <row r="83" spans="2:13" ht="15" outlineLevel="1" thickBot="1">
      <c r="B83" s="183" t="s">
        <v>149</v>
      </c>
      <c r="C83" s="172">
        <f>'Юнит 10'!AO30</f>
        <v>-116.07341507330875</v>
      </c>
      <c r="D83" s="173">
        <f t="shared" si="7"/>
        <v>-1.758716737273143E-4</v>
      </c>
      <c r="E83" s="173">
        <f t="shared" si="12"/>
        <v>1.0402955012869872</v>
      </c>
      <c r="F83" s="174" t="str">
        <f t="shared" si="3"/>
        <v>C</v>
      </c>
      <c r="G83" s="174" t="str">
        <f t="shared" si="8"/>
        <v>C</v>
      </c>
      <c r="I83" s="183" t="s">
        <v>188</v>
      </c>
      <c r="J83" s="172">
        <f>'Юнит 10'!U69</f>
        <v>0</v>
      </c>
      <c r="K83" s="173">
        <f t="shared" si="9"/>
        <v>0</v>
      </c>
      <c r="L83" s="173">
        <f t="shared" si="13"/>
        <v>0.99559471365638819</v>
      </c>
      <c r="M83" s="174" t="str">
        <f t="shared" si="4"/>
        <v>C</v>
      </c>
    </row>
    <row r="84" spans="2:13" ht="15" outlineLevel="1" thickBot="1">
      <c r="B84" s="183" t="s">
        <v>217</v>
      </c>
      <c r="C84" s="172">
        <f>'Юнит 10'!AO98</f>
        <v>-127.11098087970504</v>
      </c>
      <c r="D84" s="173">
        <f t="shared" si="7"/>
        <v>-1.9259553052966896E-4</v>
      </c>
      <c r="E84" s="173">
        <f t="shared" si="12"/>
        <v>1.0401029057564575</v>
      </c>
      <c r="F84" s="174" t="str">
        <f t="shared" si="3"/>
        <v>C</v>
      </c>
      <c r="G84" s="174" t="str">
        <f t="shared" si="8"/>
        <v>C</v>
      </c>
      <c r="I84" s="183" t="s">
        <v>189</v>
      </c>
      <c r="J84" s="172">
        <f>'Юнит 10'!U70</f>
        <v>0</v>
      </c>
      <c r="K84" s="173">
        <f t="shared" si="9"/>
        <v>0</v>
      </c>
      <c r="L84" s="173">
        <f t="shared" si="13"/>
        <v>0.99559471365638819</v>
      </c>
      <c r="M84" s="174" t="str">
        <f t="shared" si="4"/>
        <v>C</v>
      </c>
    </row>
    <row r="85" spans="2:13" ht="15" outlineLevel="1" thickBot="1">
      <c r="B85" s="183" t="s">
        <v>180</v>
      </c>
      <c r="C85" s="172">
        <f>'Юнит 10'!AO61</f>
        <v>-161.54982680270942</v>
      </c>
      <c r="D85" s="173">
        <f t="shared" si="7"/>
        <v>-2.4477644956173635E-4</v>
      </c>
      <c r="E85" s="173">
        <f t="shared" si="12"/>
        <v>1.0398581293068958</v>
      </c>
      <c r="F85" s="174" t="str">
        <f t="shared" si="3"/>
        <v>C</v>
      </c>
      <c r="G85" s="174" t="str">
        <f t="shared" si="8"/>
        <v>C</v>
      </c>
      <c r="I85" s="183" t="s">
        <v>190</v>
      </c>
      <c r="J85" s="172">
        <f>'Юнит 10'!U71</f>
        <v>0</v>
      </c>
      <c r="K85" s="173">
        <f t="shared" si="9"/>
        <v>0</v>
      </c>
      <c r="L85" s="173">
        <f t="shared" si="13"/>
        <v>0.99559471365638819</v>
      </c>
      <c r="M85" s="174" t="str">
        <f t="shared" si="4"/>
        <v>C</v>
      </c>
    </row>
    <row r="86" spans="2:13" ht="15" outlineLevel="1" thickBot="1">
      <c r="B86" s="183" t="s">
        <v>153</v>
      </c>
      <c r="C86" s="172">
        <f>'Юнит 10'!AO34</f>
        <v>-195.34179999999998</v>
      </c>
      <c r="D86" s="173">
        <f t="shared" si="7"/>
        <v>-2.9597724244788149E-4</v>
      </c>
      <c r="E86" s="173">
        <f t="shared" si="12"/>
        <v>1.039562152064448</v>
      </c>
      <c r="F86" s="174" t="str">
        <f t="shared" si="3"/>
        <v>C</v>
      </c>
      <c r="G86" s="174" t="str">
        <f t="shared" si="8"/>
        <v>C</v>
      </c>
      <c r="I86" s="183" t="s">
        <v>193</v>
      </c>
      <c r="J86" s="172">
        <f>'Юнит 10'!U74</f>
        <v>0</v>
      </c>
      <c r="K86" s="173">
        <f t="shared" si="9"/>
        <v>0</v>
      </c>
      <c r="L86" s="173">
        <f t="shared" si="13"/>
        <v>0.99559471365638819</v>
      </c>
      <c r="M86" s="174" t="str">
        <f t="shared" si="4"/>
        <v>C</v>
      </c>
    </row>
    <row r="87" spans="2:13" ht="26.5" outlineLevel="1" thickBot="1">
      <c r="B87" s="183" t="s">
        <v>179</v>
      </c>
      <c r="C87" s="172">
        <f>'Юнит 10'!AO60</f>
        <v>-210.80513161279259</v>
      </c>
      <c r="D87" s="173">
        <f t="shared" si="7"/>
        <v>-3.1940691418128167E-4</v>
      </c>
      <c r="E87" s="173">
        <f t="shared" si="12"/>
        <v>1.0392427451502668</v>
      </c>
      <c r="F87" s="174" t="str">
        <f t="shared" si="3"/>
        <v>C</v>
      </c>
      <c r="G87" s="174" t="str">
        <f t="shared" si="8"/>
        <v>C</v>
      </c>
      <c r="I87" s="183" t="s">
        <v>198</v>
      </c>
      <c r="J87" s="172">
        <f>'Юнит 10'!U79</f>
        <v>0</v>
      </c>
      <c r="K87" s="173">
        <f t="shared" si="9"/>
        <v>0</v>
      </c>
      <c r="L87" s="173">
        <f t="shared" si="13"/>
        <v>0.99559471365638819</v>
      </c>
      <c r="M87" s="174" t="str">
        <f t="shared" si="4"/>
        <v>C</v>
      </c>
    </row>
    <row r="88" spans="2:13" ht="15" outlineLevel="1" thickBot="1">
      <c r="B88" s="183" t="s">
        <v>211</v>
      </c>
      <c r="C88" s="172">
        <f>'Юнит 10'!AO92</f>
        <v>-261.55733859212893</v>
      </c>
      <c r="D88" s="173">
        <f t="shared" si="7"/>
        <v>-3.9630544931246246E-4</v>
      </c>
      <c r="E88" s="173">
        <f t="shared" si="12"/>
        <v>1.0388464397009542</v>
      </c>
      <c r="F88" s="174" t="str">
        <f t="shared" si="3"/>
        <v>C</v>
      </c>
      <c r="G88" s="174" t="str">
        <f t="shared" si="8"/>
        <v>C</v>
      </c>
      <c r="I88" s="183" t="s">
        <v>202</v>
      </c>
      <c r="J88" s="172">
        <f>'Юнит 10'!U83</f>
        <v>0</v>
      </c>
      <c r="K88" s="173">
        <f t="shared" si="9"/>
        <v>0</v>
      </c>
      <c r="L88" s="173">
        <f t="shared" si="13"/>
        <v>0.99559471365638819</v>
      </c>
      <c r="M88" s="174" t="str">
        <f t="shared" si="4"/>
        <v>C</v>
      </c>
    </row>
    <row r="89" spans="2:13" ht="15" outlineLevel="1" thickBot="1">
      <c r="B89" s="183" t="s">
        <v>157</v>
      </c>
      <c r="C89" s="172">
        <f>'Юнит 10'!AO38</f>
        <v>-352.85684815227643</v>
      </c>
      <c r="D89" s="173">
        <f t="shared" si="7"/>
        <v>-5.3464029150423326E-4</v>
      </c>
      <c r="E89" s="173">
        <f t="shared" si="12"/>
        <v>1.03831179940945</v>
      </c>
      <c r="F89" s="174" t="str">
        <f t="shared" si="3"/>
        <v>C</v>
      </c>
      <c r="G89" s="174" t="str">
        <f t="shared" si="8"/>
        <v>C</v>
      </c>
      <c r="I89" s="183" t="s">
        <v>203</v>
      </c>
      <c r="J89" s="172">
        <f>'Юнит 10'!U84</f>
        <v>0</v>
      </c>
      <c r="K89" s="173">
        <f t="shared" si="9"/>
        <v>0</v>
      </c>
      <c r="L89" s="173">
        <f t="shared" si="13"/>
        <v>0.99559471365638819</v>
      </c>
      <c r="M89" s="174" t="str">
        <f t="shared" si="4"/>
        <v>C</v>
      </c>
    </row>
    <row r="90" spans="2:13" ht="26.5" outlineLevel="1" thickBot="1">
      <c r="B90" s="183" t="s">
        <v>198</v>
      </c>
      <c r="C90" s="172">
        <f>'Юнит 10'!AO79</f>
        <v>-362.80050844551141</v>
      </c>
      <c r="D90" s="173">
        <f t="shared" si="7"/>
        <v>-5.4970668872914973E-4</v>
      </c>
      <c r="E90" s="173">
        <f t="shared" si="12"/>
        <v>1.0377620927207207</v>
      </c>
      <c r="F90" s="174" t="str">
        <f t="shared" si="3"/>
        <v>C</v>
      </c>
      <c r="G90" s="174" t="str">
        <f t="shared" si="8"/>
        <v>C</v>
      </c>
      <c r="I90" s="183" t="s">
        <v>205</v>
      </c>
      <c r="J90" s="172">
        <f>'Юнит 10'!U86</f>
        <v>0</v>
      </c>
      <c r="K90" s="173">
        <f t="shared" si="9"/>
        <v>0</v>
      </c>
      <c r="L90" s="173">
        <f t="shared" si="13"/>
        <v>0.99559471365638819</v>
      </c>
      <c r="M90" s="174" t="str">
        <f t="shared" si="4"/>
        <v>C</v>
      </c>
    </row>
    <row r="91" spans="2:13" ht="15" outlineLevel="1" thickBot="1">
      <c r="B91" s="183" t="s">
        <v>192</v>
      </c>
      <c r="C91" s="172">
        <f>'Юнит 10'!AO73</f>
        <v>-434.01034521992631</v>
      </c>
      <c r="D91" s="173">
        <f t="shared" si="7"/>
        <v>-6.5760213723865997E-4</v>
      </c>
      <c r="E91" s="173">
        <f t="shared" si="12"/>
        <v>1.0371044905834821</v>
      </c>
      <c r="F91" s="174" t="str">
        <f t="shared" si="3"/>
        <v>C</v>
      </c>
      <c r="G91" s="174" t="str">
        <f t="shared" si="8"/>
        <v>C</v>
      </c>
      <c r="I91" s="183" t="s">
        <v>208</v>
      </c>
      <c r="J91" s="172">
        <f>'Юнит 10'!U89</f>
        <v>0</v>
      </c>
      <c r="K91" s="173">
        <f t="shared" si="9"/>
        <v>0</v>
      </c>
      <c r="L91" s="173">
        <f t="shared" si="13"/>
        <v>0.99559471365638819</v>
      </c>
      <c r="M91" s="174" t="str">
        <f t="shared" si="4"/>
        <v>C</v>
      </c>
    </row>
    <row r="92" spans="2:13" ht="26.5" outlineLevel="1" thickBot="1">
      <c r="B92" s="183" t="s">
        <v>159</v>
      </c>
      <c r="C92" s="172">
        <f>'Юнит 10'!AO40</f>
        <v>-440.34660293235021</v>
      </c>
      <c r="D92" s="173">
        <f t="shared" si="7"/>
        <v>-6.6720268399906842E-4</v>
      </c>
      <c r="E92" s="173">
        <f t="shared" si="12"/>
        <v>1.036437287899483</v>
      </c>
      <c r="F92" s="174" t="str">
        <f t="shared" si="3"/>
        <v>C</v>
      </c>
      <c r="G92" s="174" t="str">
        <f t="shared" si="8"/>
        <v>C</v>
      </c>
      <c r="I92" s="183" t="s">
        <v>209</v>
      </c>
      <c r="J92" s="172">
        <f>'Юнит 10'!U90</f>
        <v>0</v>
      </c>
      <c r="K92" s="173">
        <f t="shared" si="9"/>
        <v>0</v>
      </c>
      <c r="L92" s="173">
        <f t="shared" si="13"/>
        <v>0.99559471365638819</v>
      </c>
      <c r="M92" s="174" t="str">
        <f t="shared" si="4"/>
        <v>C</v>
      </c>
    </row>
    <row r="93" spans="2:13" ht="26.5" outlineLevel="1" thickBot="1">
      <c r="B93" s="183" t="s">
        <v>200</v>
      </c>
      <c r="C93" s="172">
        <f>'Юнит 10'!AO81</f>
        <v>-471.77428639286603</v>
      </c>
      <c r="D93" s="173">
        <f t="shared" si="7"/>
        <v>-7.1482116139186594E-4</v>
      </c>
      <c r="E93" s="173">
        <f t="shared" si="12"/>
        <v>1.0357224667380911</v>
      </c>
      <c r="F93" s="174" t="str">
        <f t="shared" si="3"/>
        <v>C</v>
      </c>
      <c r="G93" s="174" t="str">
        <f t="shared" si="8"/>
        <v>C</v>
      </c>
      <c r="I93" s="183" t="s">
        <v>210</v>
      </c>
      <c r="J93" s="172">
        <f>'Юнит 10'!U91</f>
        <v>0</v>
      </c>
      <c r="K93" s="173">
        <f t="shared" si="9"/>
        <v>0</v>
      </c>
      <c r="L93" s="173">
        <f t="shared" si="13"/>
        <v>0.99559471365638819</v>
      </c>
      <c r="M93" s="174" t="str">
        <f t="shared" si="4"/>
        <v>C</v>
      </c>
    </row>
    <row r="94" spans="2:13" ht="15" outlineLevel="1" thickBot="1">
      <c r="B94" s="183" t="s">
        <v>210</v>
      </c>
      <c r="C94" s="172">
        <f>'Юнит 10'!AO91</f>
        <v>-496.03245219926265</v>
      </c>
      <c r="D94" s="173">
        <f t="shared" si="7"/>
        <v>-7.5157655640829748E-4</v>
      </c>
      <c r="E94" s="173">
        <f>E93+D94</f>
        <v>1.0349708901816828</v>
      </c>
      <c r="F94" s="174" t="str">
        <f t="shared" si="3"/>
        <v>C</v>
      </c>
      <c r="G94" s="174" t="str">
        <f t="shared" si="8"/>
        <v>C</v>
      </c>
      <c r="I94" s="183" t="s">
        <v>211</v>
      </c>
      <c r="J94" s="172">
        <f>'Юнит 10'!U92</f>
        <v>0</v>
      </c>
      <c r="K94" s="173">
        <f t="shared" si="9"/>
        <v>0</v>
      </c>
      <c r="L94" s="173">
        <f t="shared" si="13"/>
        <v>0.99559471365638819</v>
      </c>
      <c r="M94" s="174" t="str">
        <f t="shared" si="4"/>
        <v>C</v>
      </c>
    </row>
    <row r="95" spans="2:13" ht="26.5" outlineLevel="1" thickBot="1">
      <c r="B95" s="183" t="s">
        <v>202</v>
      </c>
      <c r="C95" s="172">
        <f>'Юнит 10'!AO83</f>
        <v>-538.70709337220262</v>
      </c>
      <c r="D95" s="173">
        <f t="shared" si="7"/>
        <v>-8.1623615623188661E-4</v>
      </c>
      <c r="E95" s="173">
        <f>E94+D95</f>
        <v>1.0341546540254509</v>
      </c>
      <c r="F95" s="174" t="str">
        <f t="shared" si="3"/>
        <v>C</v>
      </c>
      <c r="G95" s="174" t="str">
        <f t="shared" si="8"/>
        <v>C</v>
      </c>
      <c r="I95" s="183" t="s">
        <v>213</v>
      </c>
      <c r="J95" s="172">
        <f>'Юнит 10'!U94</f>
        <v>0</v>
      </c>
      <c r="K95" s="173">
        <f t="shared" si="9"/>
        <v>0</v>
      </c>
      <c r="L95" s="173">
        <f>L94+K95</f>
        <v>0.99559471365638819</v>
      </c>
      <c r="M95" s="174" t="str">
        <f t="shared" si="4"/>
        <v>C</v>
      </c>
    </row>
    <row r="96" spans="2:13" ht="26.5" outlineLevel="1" thickBot="1">
      <c r="B96" s="183" t="s">
        <v>152</v>
      </c>
      <c r="C96" s="172">
        <f>'Юнит 10'!AO33</f>
        <v>-609.0948198233732</v>
      </c>
      <c r="D96" s="173">
        <f t="shared" si="7"/>
        <v>-9.2288596276173982E-4</v>
      </c>
      <c r="E96" s="173">
        <f t="shared" ref="E96:E98" si="14">E95+D96</f>
        <v>1.0332317680626892</v>
      </c>
      <c r="F96" s="174" t="str">
        <f t="shared" si="3"/>
        <v>C</v>
      </c>
      <c r="G96" s="174" t="str">
        <f t="shared" si="8"/>
        <v>C</v>
      </c>
      <c r="I96" s="183" t="s">
        <v>214</v>
      </c>
      <c r="J96" s="172">
        <f>'Юнит 10'!U95</f>
        <v>0</v>
      </c>
      <c r="K96" s="173">
        <f t="shared" si="9"/>
        <v>0</v>
      </c>
      <c r="L96" s="173">
        <f t="shared" ref="L96:L98" si="15">L95+K96</f>
        <v>0.99559471365638819</v>
      </c>
      <c r="M96" s="174" t="str">
        <f t="shared" si="4"/>
        <v>C</v>
      </c>
    </row>
    <row r="97" spans="2:13" ht="15" outlineLevel="1" thickBot="1">
      <c r="B97" s="183" t="s">
        <v>190</v>
      </c>
      <c r="C97" s="172">
        <f>'Юнит 10'!AO71</f>
        <v>-724.68683014661758</v>
      </c>
      <c r="D97" s="173">
        <f t="shared" si="7"/>
        <v>-1.0980282234784985E-3</v>
      </c>
      <c r="E97" s="173">
        <f t="shared" si="14"/>
        <v>1.0321337398392108</v>
      </c>
      <c r="F97" s="174" t="str">
        <f t="shared" ref="F97:F104" si="16">IF(AND(E97&lt;=0),"C",IF(E97&lt;=0.8,"A",IF(E97&lt;=0.95,"B","C")))</f>
        <v>C</v>
      </c>
      <c r="G97" s="174" t="str">
        <f t="shared" si="8"/>
        <v>C</v>
      </c>
      <c r="I97" s="183" t="s">
        <v>215</v>
      </c>
      <c r="J97" s="172">
        <f>'Юнит 10'!U96</f>
        <v>0</v>
      </c>
      <c r="K97" s="173">
        <f t="shared" si="9"/>
        <v>0</v>
      </c>
      <c r="L97" s="173">
        <f t="shared" si="15"/>
        <v>0.99559471365638819</v>
      </c>
      <c r="M97" s="174" t="str">
        <f t="shared" si="4"/>
        <v>C</v>
      </c>
    </row>
    <row r="98" spans="2:13" ht="26.5" outlineLevel="1" thickBot="1">
      <c r="B98" s="183" t="s">
        <v>197</v>
      </c>
      <c r="C98" s="172">
        <f>'Юнит 10'!AO78</f>
        <v>-726.1272411729401</v>
      </c>
      <c r="D98" s="173">
        <f t="shared" si="7"/>
        <v>-1.1002106999559471E-3</v>
      </c>
      <c r="E98" s="173">
        <f t="shared" si="14"/>
        <v>1.0310335291392547</v>
      </c>
      <c r="F98" s="174" t="str">
        <f t="shared" si="16"/>
        <v>C</v>
      </c>
      <c r="G98" s="174" t="str">
        <f t="shared" si="8"/>
        <v>C</v>
      </c>
      <c r="I98" s="183" t="s">
        <v>216</v>
      </c>
      <c r="J98" s="172">
        <f>'Юнит 10'!U97</f>
        <v>0</v>
      </c>
      <c r="K98" s="173">
        <f t="shared" si="9"/>
        <v>0</v>
      </c>
      <c r="L98" s="173">
        <f t="shared" si="15"/>
        <v>0.99559471365638819</v>
      </c>
      <c r="M98" s="174" t="str">
        <f t="shared" si="4"/>
        <v>C</v>
      </c>
    </row>
    <row r="99" spans="2:13" ht="15" outlineLevel="1" thickBot="1">
      <c r="B99" s="183" t="s">
        <v>177</v>
      </c>
      <c r="C99" s="172">
        <f>'Юнит 10'!AO58</f>
        <v>-1477.0686617594101</v>
      </c>
      <c r="D99" s="173">
        <f t="shared" si="7"/>
        <v>-2.2380192535019785E-3</v>
      </c>
      <c r="E99" s="173">
        <f>E93+D99</f>
        <v>1.033484447484589</v>
      </c>
      <c r="F99" s="174" t="str">
        <f t="shared" si="16"/>
        <v>C</v>
      </c>
      <c r="G99" s="174" t="str">
        <f t="shared" si="8"/>
        <v>C</v>
      </c>
      <c r="I99" s="183" t="s">
        <v>217</v>
      </c>
      <c r="J99" s="172">
        <f>'Юнит 10'!U98</f>
        <v>0</v>
      </c>
      <c r="K99" s="173">
        <f t="shared" si="9"/>
        <v>0</v>
      </c>
      <c r="L99" s="173">
        <f>L93+K99</f>
        <v>0.99559471365638819</v>
      </c>
      <c r="M99" s="174" t="str">
        <f t="shared" ref="M99:M104" si="17">_xlfn.IFS(L99&lt;80%,"A",L99&lt;=95%,"B",L99&gt;95%,"C")</f>
        <v>C</v>
      </c>
    </row>
    <row r="100" spans="2:13" ht="15" outlineLevel="1" thickBot="1">
      <c r="B100" s="183" t="s">
        <v>158</v>
      </c>
      <c r="C100" s="172">
        <f>'Юнит 10'!AO39</f>
        <v>-1657.7053524398523</v>
      </c>
      <c r="D100" s="173">
        <f t="shared" si="7"/>
        <v>-2.5117156645748169E-3</v>
      </c>
      <c r="E100" s="173">
        <f t="shared" ref="E100:E104" si="18">E94+D100</f>
        <v>1.0324591745171079</v>
      </c>
      <c r="F100" s="174" t="str">
        <f t="shared" si="16"/>
        <v>C</v>
      </c>
      <c r="G100" s="174" t="str">
        <f t="shared" si="8"/>
        <v>C</v>
      </c>
      <c r="I100" s="183" t="s">
        <v>256</v>
      </c>
      <c r="J100" s="172">
        <f>'Юнит 10'!U99</f>
        <v>0</v>
      </c>
      <c r="K100" s="173">
        <f t="shared" si="9"/>
        <v>0</v>
      </c>
      <c r="L100" s="173">
        <f t="shared" ref="L100:L104" si="19">L94+K100</f>
        <v>0.99559471365638819</v>
      </c>
      <c r="M100" s="174" t="str">
        <f t="shared" si="17"/>
        <v>C</v>
      </c>
    </row>
    <row r="101" spans="2:13" ht="15" outlineLevel="1" thickBot="1">
      <c r="B101" s="183" t="s">
        <v>257</v>
      </c>
      <c r="C101" s="172">
        <f>'Юнит 10'!AO100</f>
        <v>-3367.1536782988937</v>
      </c>
      <c r="D101" s="173">
        <f t="shared" si="7"/>
        <v>-5.101831049991081E-3</v>
      </c>
      <c r="E101" s="173">
        <f t="shared" si="18"/>
        <v>1.0290528229754599</v>
      </c>
      <c r="F101" s="174" t="str">
        <f t="shared" si="16"/>
        <v>C</v>
      </c>
      <c r="G101" s="174" t="str">
        <f t="shared" si="8"/>
        <v>C</v>
      </c>
      <c r="I101" s="183" t="s">
        <v>257</v>
      </c>
      <c r="J101" s="172">
        <f>'Юнит 10'!U100</f>
        <v>0</v>
      </c>
      <c r="K101" s="173">
        <f t="shared" si="9"/>
        <v>0</v>
      </c>
      <c r="L101" s="173">
        <f t="shared" si="19"/>
        <v>0.99559471365638819</v>
      </c>
      <c r="M101" s="174" t="str">
        <f t="shared" si="17"/>
        <v>C</v>
      </c>
    </row>
    <row r="102" spans="2:13" ht="15" outlineLevel="1" thickBot="1">
      <c r="B102" s="183" t="s">
        <v>259</v>
      </c>
      <c r="C102" s="172">
        <f>'Юнит 10'!AO102</f>
        <v>-4350.994408246248</v>
      </c>
      <c r="D102" s="173">
        <f t="shared" si="7"/>
        <v>-6.5925230895736422E-3</v>
      </c>
      <c r="E102" s="173">
        <f t="shared" si="18"/>
        <v>1.0266392449731156</v>
      </c>
      <c r="F102" s="174" t="str">
        <f t="shared" si="16"/>
        <v>C</v>
      </c>
      <c r="G102" s="174" t="str">
        <f t="shared" si="8"/>
        <v>C</v>
      </c>
      <c r="I102" s="183" t="s">
        <v>258</v>
      </c>
      <c r="J102" s="172">
        <f>'Юнит 10'!U101</f>
        <v>0</v>
      </c>
      <c r="K102" s="173">
        <f t="shared" si="9"/>
        <v>0</v>
      </c>
      <c r="L102" s="173">
        <f t="shared" si="19"/>
        <v>0.99559471365638819</v>
      </c>
      <c r="M102" s="174" t="str">
        <f t="shared" si="17"/>
        <v>C</v>
      </c>
    </row>
    <row r="103" spans="2:13" ht="26.5" outlineLevel="1" thickBot="1">
      <c r="B103" s="183" t="s">
        <v>206</v>
      </c>
      <c r="C103" s="172">
        <f>'Юнит 10'!AO87</f>
        <v>-4642.8363740733093</v>
      </c>
      <c r="D103" s="173">
        <f t="shared" si="7"/>
        <v>-7.034715084712739E-3</v>
      </c>
      <c r="E103" s="173">
        <f t="shared" si="18"/>
        <v>1.025099024754498</v>
      </c>
      <c r="F103" s="174" t="str">
        <f t="shared" si="16"/>
        <v>C</v>
      </c>
      <c r="G103" s="174" t="str">
        <f t="shared" si="8"/>
        <v>C</v>
      </c>
      <c r="I103" s="183" t="s">
        <v>260</v>
      </c>
      <c r="J103" s="172">
        <f>'Юнит 10'!U103</f>
        <v>0</v>
      </c>
      <c r="K103" s="173">
        <f t="shared" si="9"/>
        <v>0</v>
      </c>
      <c r="L103" s="173">
        <f t="shared" si="19"/>
        <v>0.99559471365638819</v>
      </c>
      <c r="M103" s="174" t="str">
        <f t="shared" si="17"/>
        <v>C</v>
      </c>
    </row>
    <row r="104" spans="2:13" ht="15" outlineLevel="1" thickBot="1">
      <c r="B104" s="183" t="s">
        <v>145</v>
      </c>
      <c r="C104" s="172">
        <f>'Юнит 10'!AO26</f>
        <v>-5941.3062471335452</v>
      </c>
      <c r="D104" s="173">
        <f t="shared" si="7"/>
        <v>-9.0021257076824228E-3</v>
      </c>
      <c r="E104" s="173">
        <f t="shared" si="18"/>
        <v>1.0220314034315723</v>
      </c>
      <c r="F104" s="174" t="str">
        <f t="shared" si="16"/>
        <v>C</v>
      </c>
      <c r="G104" s="174" t="str">
        <f t="shared" si="8"/>
        <v>B</v>
      </c>
      <c r="I104" s="183" t="s">
        <v>153</v>
      </c>
      <c r="J104" s="172">
        <f>'Юнит 10'!U34</f>
        <v>-1</v>
      </c>
      <c r="K104" s="173">
        <f t="shared" si="9"/>
        <v>-4.8947626040137058E-4</v>
      </c>
      <c r="L104" s="173">
        <f t="shared" si="19"/>
        <v>0.99510523739598677</v>
      </c>
      <c r="M104" s="174" t="str">
        <f t="shared" si="17"/>
        <v>C</v>
      </c>
    </row>
    <row r="105" spans="2:13" outlineLevel="1">
      <c r="C105" s="179">
        <f>SUM(C4:C104)</f>
        <v>659989.25587800099</v>
      </c>
      <c r="D105" s="180">
        <f>SUM(D4:D104)</f>
        <v>0.99999999999999911</v>
      </c>
      <c r="J105" s="179">
        <f>SUM(J4:J104)</f>
        <v>2043</v>
      </c>
      <c r="K105" s="180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conditionalFormatting sqref="F99:G104 D99:D104 M99:M104 K99:K104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3" t="s">
        <v>86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ФЕВРАЛЬ!AO4</f>
        <v>642368.96252999944</v>
      </c>
      <c r="D4" s="173">
        <f t="shared" ref="D4:D67" si="0">C4/C$105</f>
        <v>0.33116881733401382</v>
      </c>
      <c r="E4" s="173">
        <f>D4</f>
        <v>0.33116881733401382</v>
      </c>
      <c r="F4" s="174" t="str">
        <f>IF(AND(E4&lt;=0),"C",IF(E4&lt;=0.8,"A",IF(E4&lt;=0.95,"B","C")))</f>
        <v>A</v>
      </c>
      <c r="G4" s="174" t="str">
        <f t="shared" ref="G4:G67" si="1">VLOOKUP(B$4:B$104,I$4:M$104,5,0)</f>
        <v>A</v>
      </c>
      <c r="I4" s="183" t="s">
        <v>123</v>
      </c>
      <c r="J4" s="172">
        <f>ФЕВРАЛЬ!U4</f>
        <v>1939</v>
      </c>
      <c r="K4" s="173">
        <f t="shared" ref="K4:K67" si="2">J4/J$105</f>
        <v>0.24871729091841971</v>
      </c>
      <c r="L4" s="173">
        <f>K4</f>
        <v>0.24871729091841971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126</v>
      </c>
      <c r="C5" s="172">
        <f>ФЕВРАЛЬ!AO7</f>
        <v>190633.28097000002</v>
      </c>
      <c r="D5" s="173">
        <f t="shared" si="0"/>
        <v>9.8279652171689935E-2</v>
      </c>
      <c r="E5" s="173">
        <f>E4+D5</f>
        <v>0.42944846950570376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126</v>
      </c>
      <c r="J5" s="172">
        <f>ФЕВРАЛЬ!U7</f>
        <v>624</v>
      </c>
      <c r="K5" s="173">
        <f t="shared" si="2"/>
        <v>8.0041046690610573E-2</v>
      </c>
      <c r="L5" s="173">
        <f>L4+K5</f>
        <v>0.32875833760903028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124</v>
      </c>
      <c r="C6" s="172">
        <f>ФЕВРАЛЬ!AO5</f>
        <v>159526.51695999998</v>
      </c>
      <c r="D6" s="173">
        <f t="shared" si="0"/>
        <v>8.224277796203526E-2</v>
      </c>
      <c r="E6" s="173">
        <f t="shared" ref="E6:E69" si="5">E5+D6</f>
        <v>0.51169124746773897</v>
      </c>
      <c r="F6" s="174" t="str">
        <f t="shared" si="3"/>
        <v>A</v>
      </c>
      <c r="G6" s="174" t="str">
        <f t="shared" si="1"/>
        <v>A</v>
      </c>
      <c r="I6" s="183" t="s">
        <v>129</v>
      </c>
      <c r="J6" s="172">
        <f>ФЕВРАЛЬ!U10</f>
        <v>561</v>
      </c>
      <c r="K6" s="173">
        <f t="shared" si="2"/>
        <v>7.1959979476654695E-2</v>
      </c>
      <c r="L6" s="173">
        <f t="shared" ref="L6:L69" si="6">L5+K6</f>
        <v>0.40071831708568495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128</v>
      </c>
      <c r="C7" s="172">
        <f>ФЕВРАЛЬ!AO9</f>
        <v>152793.99016600006</v>
      </c>
      <c r="D7" s="173">
        <f t="shared" si="0"/>
        <v>7.8771870950499201E-2</v>
      </c>
      <c r="E7" s="173">
        <f t="shared" si="5"/>
        <v>0.59046311841823818</v>
      </c>
      <c r="F7" s="174" t="str">
        <f t="shared" si="3"/>
        <v>A</v>
      </c>
      <c r="G7" s="174" t="str">
        <f t="shared" si="1"/>
        <v>A</v>
      </c>
      <c r="I7" s="183" t="s">
        <v>124</v>
      </c>
      <c r="J7" s="172">
        <f>ФЕВРАЛЬ!U5</f>
        <v>518</v>
      </c>
      <c r="K7" s="173">
        <f t="shared" si="2"/>
        <v>6.6444330425859413E-2</v>
      </c>
      <c r="L7" s="173">
        <f t="shared" si="6"/>
        <v>0.46716264751154435</v>
      </c>
      <c r="M7" s="174" t="str">
        <f t="shared" si="4"/>
        <v>A</v>
      </c>
    </row>
    <row r="8" spans="2:17" ht="15" outlineLevel="1" thickBot="1">
      <c r="B8" s="183" t="s">
        <v>125</v>
      </c>
      <c r="C8" s="172">
        <f>ФЕВРАЛЬ!AO6</f>
        <v>118776.14827200006</v>
      </c>
      <c r="D8" s="173">
        <f t="shared" si="0"/>
        <v>6.1234210936663577E-2</v>
      </c>
      <c r="E8" s="173">
        <f t="shared" si="5"/>
        <v>0.65169732935490177</v>
      </c>
      <c r="F8" s="174" t="str">
        <f t="shared" si="3"/>
        <v>A</v>
      </c>
      <c r="G8" s="174" t="str">
        <f t="shared" si="1"/>
        <v>A</v>
      </c>
      <c r="I8" s="183" t="s">
        <v>128</v>
      </c>
      <c r="J8" s="172">
        <f>ФЕВРАЛЬ!U9</f>
        <v>484</v>
      </c>
      <c r="K8" s="173">
        <f t="shared" si="2"/>
        <v>6.2083119548486401E-2</v>
      </c>
      <c r="L8" s="173">
        <f t="shared" si="6"/>
        <v>0.52924576706003079</v>
      </c>
      <c r="M8" s="174" t="str">
        <f>_xlfn.IFS(L8&lt;80%,"A",L8&lt;=95%,"B",L8&gt;95%,"C")</f>
        <v>A</v>
      </c>
    </row>
    <row r="9" spans="2:17" ht="15" outlineLevel="1" thickBot="1">
      <c r="B9" s="183" t="s">
        <v>129</v>
      </c>
      <c r="C9" s="172">
        <f>ФЕВРАЛЬ!AO10</f>
        <v>105223.82098300011</v>
      </c>
      <c r="D9" s="173">
        <f t="shared" si="0"/>
        <v>5.4247403568597453E-2</v>
      </c>
      <c r="E9" s="173">
        <f t="shared" si="5"/>
        <v>0.70594473292349924</v>
      </c>
      <c r="F9" s="174" t="str">
        <f t="shared" si="3"/>
        <v>A</v>
      </c>
      <c r="G9" s="174" t="str">
        <f t="shared" si="1"/>
        <v>A</v>
      </c>
      <c r="I9" s="183" t="s">
        <v>125</v>
      </c>
      <c r="J9" s="172">
        <f>ФЕВРАЛЬ!U6</f>
        <v>441</v>
      </c>
      <c r="K9" s="173">
        <f t="shared" si="2"/>
        <v>5.6567470497691126E-2</v>
      </c>
      <c r="L9" s="173">
        <f t="shared" si="6"/>
        <v>0.58581323755772197</v>
      </c>
      <c r="M9" s="174" t="str">
        <f t="shared" si="4"/>
        <v>A</v>
      </c>
    </row>
    <row r="10" spans="2:17" ht="26.5" outlineLevel="1" thickBot="1">
      <c r="B10" s="183" t="s">
        <v>135</v>
      </c>
      <c r="C10" s="172">
        <f>ФЕВРАЛЬ!AO16</f>
        <v>75909.184499000025</v>
      </c>
      <c r="D10" s="173">
        <f t="shared" si="0"/>
        <v>3.9134448146923476E-2</v>
      </c>
      <c r="E10" s="173">
        <f t="shared" si="5"/>
        <v>0.7450791810704227</v>
      </c>
      <c r="F10" s="174" t="str">
        <f t="shared" si="3"/>
        <v>A</v>
      </c>
      <c r="G10" s="174" t="str">
        <f t="shared" si="1"/>
        <v>A</v>
      </c>
      <c r="I10" s="183" t="s">
        <v>122</v>
      </c>
      <c r="J10" s="172">
        <f>ФЕВРАЛЬ!U3</f>
        <v>322</v>
      </c>
      <c r="K10" s="173">
        <f t="shared" si="2"/>
        <v>4.1303232426885585E-2</v>
      </c>
      <c r="L10" s="173">
        <f t="shared" si="6"/>
        <v>0.62711646998460757</v>
      </c>
      <c r="M10" s="174" t="str">
        <f t="shared" si="4"/>
        <v>A</v>
      </c>
    </row>
    <row r="11" spans="2:17" ht="15" outlineLevel="1" thickBot="1">
      <c r="B11" s="183" t="s">
        <v>132</v>
      </c>
      <c r="C11" s="172">
        <f>ФЕВРАЛЬ!AO13</f>
        <v>75644.625811000049</v>
      </c>
      <c r="D11" s="173">
        <f t="shared" si="0"/>
        <v>3.8998056769178009E-2</v>
      </c>
      <c r="E11" s="173">
        <f t="shared" si="5"/>
        <v>0.7840772378396007</v>
      </c>
      <c r="F11" s="174" t="str">
        <f t="shared" si="3"/>
        <v>A</v>
      </c>
      <c r="G11" s="174" t="str">
        <f t="shared" si="1"/>
        <v>A</v>
      </c>
      <c r="I11" s="183" t="s">
        <v>147</v>
      </c>
      <c r="J11" s="172">
        <f>ФЕВРАЛЬ!U28</f>
        <v>317</v>
      </c>
      <c r="K11" s="173">
        <f t="shared" si="2"/>
        <v>4.0661877886095432E-2</v>
      </c>
      <c r="L11" s="173">
        <f t="shared" si="6"/>
        <v>0.667778347870703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131</v>
      </c>
      <c r="C12" s="172">
        <f>ФЕВРАЛЬ!AO12</f>
        <v>68395.946963000024</v>
      </c>
      <c r="D12" s="173">
        <f t="shared" si="0"/>
        <v>3.5261051183055628E-2</v>
      </c>
      <c r="E12" s="173">
        <f t="shared" si="5"/>
        <v>0.81933828902265637</v>
      </c>
      <c r="F12" s="174" t="str">
        <f t="shared" si="3"/>
        <v>B</v>
      </c>
      <c r="G12" s="174" t="str">
        <f t="shared" si="1"/>
        <v>A</v>
      </c>
      <c r="I12" s="183" t="s">
        <v>135</v>
      </c>
      <c r="J12" s="172">
        <f>ФЕВРАЛЬ!U16</f>
        <v>301</v>
      </c>
      <c r="K12" s="173">
        <f t="shared" si="2"/>
        <v>3.8609543355566954E-2</v>
      </c>
      <c r="L12" s="173">
        <f t="shared" si="6"/>
        <v>0.70638789122626999</v>
      </c>
      <c r="M12" s="174" t="str">
        <f t="shared" si="4"/>
        <v>A</v>
      </c>
    </row>
    <row r="13" spans="2:17" ht="15" outlineLevel="1" thickBot="1">
      <c r="B13" s="183" t="s">
        <v>130</v>
      </c>
      <c r="C13" s="172">
        <f>ФЕВРАЛЬ!AO11</f>
        <v>66228.168691000013</v>
      </c>
      <c r="D13" s="173">
        <f t="shared" si="0"/>
        <v>3.414346828528745E-2</v>
      </c>
      <c r="E13" s="173">
        <f t="shared" si="5"/>
        <v>0.85348175730794384</v>
      </c>
      <c r="F13" s="174" t="str">
        <f t="shared" si="3"/>
        <v>B</v>
      </c>
      <c r="G13" s="174" t="str">
        <f t="shared" si="1"/>
        <v>B</v>
      </c>
      <c r="I13" s="183" t="s">
        <v>132</v>
      </c>
      <c r="J13" s="172">
        <f>ФЕВРАЛЬ!U13</f>
        <v>291</v>
      </c>
      <c r="K13" s="173">
        <f t="shared" si="2"/>
        <v>3.7326834273986663E-2</v>
      </c>
      <c r="L13" s="173">
        <f t="shared" si="6"/>
        <v>0.74371472550025663</v>
      </c>
      <c r="M13" s="174" t="str">
        <f t="shared" si="4"/>
        <v>A</v>
      </c>
    </row>
    <row r="14" spans="2:17" ht="15" outlineLevel="1" thickBot="1">
      <c r="B14" s="183" t="s">
        <v>127</v>
      </c>
      <c r="C14" s="172">
        <f>ФЕВРАЛЬ!AO8</f>
        <v>55608.539308999934</v>
      </c>
      <c r="D14" s="173">
        <f t="shared" si="0"/>
        <v>2.8668592772761004E-2</v>
      </c>
      <c r="E14" s="173">
        <f t="shared" si="5"/>
        <v>0.88215035008070486</v>
      </c>
      <c r="F14" s="174" t="str">
        <f t="shared" si="3"/>
        <v>B</v>
      </c>
      <c r="G14" s="174" t="str">
        <f t="shared" si="1"/>
        <v>B</v>
      </c>
      <c r="I14" s="183" t="s">
        <v>131</v>
      </c>
      <c r="J14" s="172">
        <f>ФЕВРАЛЬ!U12</f>
        <v>257</v>
      </c>
      <c r="K14" s="173">
        <f t="shared" si="2"/>
        <v>3.2965623396613651E-2</v>
      </c>
      <c r="L14" s="173">
        <f t="shared" si="6"/>
        <v>0.77668034889687032</v>
      </c>
      <c r="M14" s="174" t="str">
        <f t="shared" si="4"/>
        <v>A</v>
      </c>
    </row>
    <row r="15" spans="2:17" ht="26.5" outlineLevel="1" thickBot="1">
      <c r="B15" s="183" t="s">
        <v>122</v>
      </c>
      <c r="C15" s="172">
        <f>ФЕВРАЛЬ!AO3</f>
        <v>53885.691850999981</v>
      </c>
      <c r="D15" s="173">
        <f t="shared" si="0"/>
        <v>2.7780390838368647E-2</v>
      </c>
      <c r="E15" s="173">
        <f t="shared" si="5"/>
        <v>0.90993074091907356</v>
      </c>
      <c r="F15" s="174" t="str">
        <f t="shared" si="3"/>
        <v>B</v>
      </c>
      <c r="G15" s="174" t="str">
        <f t="shared" si="1"/>
        <v>A</v>
      </c>
      <c r="I15" s="183" t="s">
        <v>127</v>
      </c>
      <c r="J15" s="172">
        <f>ФЕВРАЛЬ!U8</f>
        <v>239</v>
      </c>
      <c r="K15" s="173">
        <f t="shared" si="2"/>
        <v>3.0656747049769114E-2</v>
      </c>
      <c r="L15" s="173">
        <f t="shared" si="6"/>
        <v>0.80733709594663938</v>
      </c>
      <c r="M15" s="174" t="str">
        <f t="shared" si="4"/>
        <v>B</v>
      </c>
    </row>
    <row r="16" spans="2:17" ht="15" outlineLevel="1" thickBot="1">
      <c r="B16" s="183" t="s">
        <v>147</v>
      </c>
      <c r="C16" s="172">
        <f>ФЕВРАЛЬ!AO28</f>
        <v>53582.579991999984</v>
      </c>
      <c r="D16" s="173">
        <f t="shared" si="0"/>
        <v>2.7624123643469337E-2</v>
      </c>
      <c r="E16" s="173">
        <f t="shared" si="5"/>
        <v>0.93755486456254289</v>
      </c>
      <c r="F16" s="174" t="str">
        <f t="shared" si="3"/>
        <v>B</v>
      </c>
      <c r="G16" s="174" t="str">
        <f t="shared" si="1"/>
        <v>A</v>
      </c>
      <c r="I16" s="183" t="s">
        <v>130</v>
      </c>
      <c r="J16" s="172">
        <f>ФЕВРАЛЬ!U11</f>
        <v>199</v>
      </c>
      <c r="K16" s="173">
        <f t="shared" si="2"/>
        <v>2.5525910723447922E-2</v>
      </c>
      <c r="L16" s="173">
        <f t="shared" si="6"/>
        <v>0.83286300667008728</v>
      </c>
      <c r="M16" s="174" t="str">
        <f t="shared" si="4"/>
        <v>B</v>
      </c>
    </row>
    <row r="17" spans="2:13" ht="26.5" outlineLevel="1" thickBot="1">
      <c r="B17" s="183" t="s">
        <v>137</v>
      </c>
      <c r="C17" s="172">
        <f>ФЕВРАЛЬ!AO18</f>
        <v>37501.645137</v>
      </c>
      <c r="D17" s="173">
        <f t="shared" si="0"/>
        <v>1.9333710363567198E-2</v>
      </c>
      <c r="E17" s="173">
        <f t="shared" si="5"/>
        <v>0.95688857492611012</v>
      </c>
      <c r="F17" s="174" t="str">
        <f t="shared" si="3"/>
        <v>C</v>
      </c>
      <c r="G17" s="174" t="str">
        <f t="shared" si="1"/>
        <v>B</v>
      </c>
      <c r="I17" s="183" t="s">
        <v>164</v>
      </c>
      <c r="J17" s="172">
        <f>ФЕВРАЛЬ!U45</f>
        <v>164</v>
      </c>
      <c r="K17" s="173">
        <f t="shared" si="2"/>
        <v>2.1036428937916879E-2</v>
      </c>
      <c r="L17" s="173">
        <f t="shared" si="6"/>
        <v>0.85389943560800419</v>
      </c>
      <c r="M17" s="174" t="str">
        <f t="shared" si="4"/>
        <v>B</v>
      </c>
    </row>
    <row r="18" spans="2:13" ht="26.5" outlineLevel="1" thickBot="1">
      <c r="B18" s="183" t="s">
        <v>133</v>
      </c>
      <c r="C18" s="172">
        <f>ФЕВРАЛЬ!AO14</f>
        <v>27016.184570000009</v>
      </c>
      <c r="D18" s="173">
        <f t="shared" si="0"/>
        <v>1.3928004643447421E-2</v>
      </c>
      <c r="E18" s="173">
        <f t="shared" si="5"/>
        <v>0.97081657956955758</v>
      </c>
      <c r="F18" s="174" t="str">
        <f t="shared" si="3"/>
        <v>C</v>
      </c>
      <c r="G18" s="174" t="str">
        <f t="shared" si="1"/>
        <v>B</v>
      </c>
      <c r="I18" s="183" t="s">
        <v>137</v>
      </c>
      <c r="J18" s="172">
        <f>ФЕВРАЛЬ!U18</f>
        <v>138</v>
      </c>
      <c r="K18" s="173">
        <f t="shared" si="2"/>
        <v>1.7701385325808106E-2</v>
      </c>
      <c r="L18" s="173">
        <f t="shared" si="6"/>
        <v>0.8716008209338123</v>
      </c>
      <c r="M18" s="174" t="str">
        <f t="shared" si="4"/>
        <v>B</v>
      </c>
    </row>
    <row r="19" spans="2:13" ht="15" outlineLevel="1" thickBot="1">
      <c r="B19" s="183" t="s">
        <v>134</v>
      </c>
      <c r="C19" s="172">
        <f>ФЕВРАЛЬ!AO15</f>
        <v>23950.997417000006</v>
      </c>
      <c r="D19" s="173">
        <f t="shared" si="0"/>
        <v>1.2347768885529686E-2</v>
      </c>
      <c r="E19" s="173">
        <f t="shared" si="5"/>
        <v>0.98316434845508727</v>
      </c>
      <c r="F19" s="174" t="str">
        <f t="shared" si="3"/>
        <v>C</v>
      </c>
      <c r="G19" s="174" t="str">
        <f t="shared" si="1"/>
        <v>B</v>
      </c>
      <c r="I19" s="183" t="s">
        <v>133</v>
      </c>
      <c r="J19" s="172">
        <f>ФЕВРАЛЬ!U14</f>
        <v>129</v>
      </c>
      <c r="K19" s="173">
        <f t="shared" si="2"/>
        <v>1.6546947152385839E-2</v>
      </c>
      <c r="L19" s="173">
        <f t="shared" si="6"/>
        <v>0.88814776808619811</v>
      </c>
      <c r="M19" s="174" t="str">
        <f t="shared" si="4"/>
        <v>B</v>
      </c>
    </row>
    <row r="20" spans="2:13" ht="26.5" outlineLevel="1" thickBot="1">
      <c r="B20" s="183" t="s">
        <v>136</v>
      </c>
      <c r="C20" s="172">
        <f>ФЕВРАЛЬ!AO17</f>
        <v>21576.891122000008</v>
      </c>
      <c r="D20" s="173">
        <f t="shared" si="0"/>
        <v>1.1123815021314666E-2</v>
      </c>
      <c r="E20" s="173">
        <f t="shared" si="5"/>
        <v>0.99428816347640192</v>
      </c>
      <c r="F20" s="174" t="str">
        <f t="shared" si="3"/>
        <v>C</v>
      </c>
      <c r="G20" s="174" t="str">
        <f t="shared" si="1"/>
        <v>C</v>
      </c>
      <c r="I20" s="183" t="s">
        <v>145</v>
      </c>
      <c r="J20" s="172">
        <f>ФЕВРАЛЬ!U26</f>
        <v>113</v>
      </c>
      <c r="K20" s="173">
        <f t="shared" si="2"/>
        <v>1.4494612621857363E-2</v>
      </c>
      <c r="L20" s="173">
        <f t="shared" si="6"/>
        <v>0.90264238070805547</v>
      </c>
      <c r="M20" s="174" t="str">
        <f t="shared" si="4"/>
        <v>B</v>
      </c>
    </row>
    <row r="21" spans="2:13" ht="15" outlineLevel="1" thickBot="1">
      <c r="B21" s="183" t="s">
        <v>168</v>
      </c>
      <c r="C21" s="172">
        <f>ФЕВРАЛЬ!AO49</f>
        <v>21492.411442000022</v>
      </c>
      <c r="D21" s="173">
        <f t="shared" si="0"/>
        <v>1.1080262114268592E-2</v>
      </c>
      <c r="E21" s="173">
        <f t="shared" si="5"/>
        <v>1.0053684255906705</v>
      </c>
      <c r="F21" s="174" t="str">
        <f t="shared" si="3"/>
        <v>C</v>
      </c>
      <c r="G21" s="174" t="str">
        <f t="shared" si="1"/>
        <v>B</v>
      </c>
      <c r="I21" s="183" t="s">
        <v>168</v>
      </c>
      <c r="J21" s="172">
        <f>ФЕВРАЛЬ!U49</f>
        <v>110</v>
      </c>
      <c r="K21" s="173">
        <f t="shared" si="2"/>
        <v>1.4109799897383273E-2</v>
      </c>
      <c r="L21" s="173">
        <f t="shared" si="6"/>
        <v>0.91675218060543873</v>
      </c>
      <c r="M21" s="174" t="str">
        <f t="shared" si="4"/>
        <v>B</v>
      </c>
    </row>
    <row r="22" spans="2:13" ht="15" outlineLevel="1" thickBot="1">
      <c r="B22" s="183" t="s">
        <v>167</v>
      </c>
      <c r="C22" s="172">
        <f>ФЕВРАЛЬ!AO48</f>
        <v>21473.241695000004</v>
      </c>
      <c r="D22" s="173">
        <f t="shared" si="0"/>
        <v>1.1070379285531685E-2</v>
      </c>
      <c r="E22" s="173">
        <f t="shared" si="5"/>
        <v>1.0164388048762023</v>
      </c>
      <c r="F22" s="174" t="str">
        <f t="shared" si="3"/>
        <v>C</v>
      </c>
      <c r="G22" s="174" t="str">
        <f t="shared" si="1"/>
        <v>B</v>
      </c>
      <c r="I22" s="183" t="s">
        <v>134</v>
      </c>
      <c r="J22" s="172">
        <f>ФЕВРАЛЬ!U15</f>
        <v>106</v>
      </c>
      <c r="K22" s="173">
        <f t="shared" si="2"/>
        <v>1.3596716264751155E-2</v>
      </c>
      <c r="L22" s="173">
        <f t="shared" si="6"/>
        <v>0.93034889687018985</v>
      </c>
      <c r="M22" s="174" t="str">
        <f t="shared" si="4"/>
        <v>B</v>
      </c>
    </row>
    <row r="23" spans="2:13" ht="26.5" outlineLevel="1" thickBot="1">
      <c r="B23" s="183" t="s">
        <v>166</v>
      </c>
      <c r="C23" s="172">
        <f>ФЕВРАЛЬ!AO47</f>
        <v>14505.735995999999</v>
      </c>
      <c r="D23" s="173">
        <f t="shared" si="0"/>
        <v>7.4783305461001426E-3</v>
      </c>
      <c r="E23" s="173">
        <f t="shared" si="5"/>
        <v>1.0239171354223024</v>
      </c>
      <c r="F23" s="174" t="str">
        <f t="shared" si="3"/>
        <v>C</v>
      </c>
      <c r="G23" s="174" t="str">
        <f t="shared" si="1"/>
        <v>C</v>
      </c>
      <c r="I23" s="183" t="s">
        <v>167</v>
      </c>
      <c r="J23" s="172">
        <f>ФЕВРАЛЬ!U48</f>
        <v>97</v>
      </c>
      <c r="K23" s="173">
        <f t="shared" si="2"/>
        <v>1.2442278091328886E-2</v>
      </c>
      <c r="L23" s="173">
        <f t="shared" si="6"/>
        <v>0.94279117496151876</v>
      </c>
      <c r="M23" s="174" t="str">
        <f t="shared" si="4"/>
        <v>B</v>
      </c>
    </row>
    <row r="24" spans="2:13" ht="26.5" outlineLevel="1" thickBot="1">
      <c r="B24" s="183" t="s">
        <v>164</v>
      </c>
      <c r="C24" s="172">
        <f>ФЕВРАЛЬ!AO45</f>
        <v>9240.4662530000169</v>
      </c>
      <c r="D24" s="173">
        <f t="shared" si="0"/>
        <v>4.7638576256367124E-3</v>
      </c>
      <c r="E24" s="173">
        <f t="shared" si="5"/>
        <v>1.0286809930479393</v>
      </c>
      <c r="F24" s="174" t="str">
        <f t="shared" si="3"/>
        <v>C</v>
      </c>
      <c r="G24" s="174" t="str">
        <f t="shared" si="1"/>
        <v>B</v>
      </c>
      <c r="I24" s="183" t="s">
        <v>136</v>
      </c>
      <c r="J24" s="172">
        <f>ФЕВРАЛЬ!U17</f>
        <v>82</v>
      </c>
      <c r="K24" s="173">
        <f t="shared" si="2"/>
        <v>1.0518214468958439E-2</v>
      </c>
      <c r="L24" s="173">
        <f t="shared" si="6"/>
        <v>0.95330938943047716</v>
      </c>
      <c r="M24" s="174" t="str">
        <f t="shared" si="4"/>
        <v>C</v>
      </c>
    </row>
    <row r="25" spans="2:13" ht="15" outlineLevel="1" thickBot="1">
      <c r="B25" s="183" t="s">
        <v>163</v>
      </c>
      <c r="C25" s="172">
        <f>ФЕВРАЛЬ!AO44</f>
        <v>5282.3881200000069</v>
      </c>
      <c r="D25" s="173">
        <f t="shared" si="0"/>
        <v>2.7232981797714884E-3</v>
      </c>
      <c r="E25" s="173">
        <f t="shared" si="5"/>
        <v>1.0314042912277108</v>
      </c>
      <c r="F25" s="174" t="str">
        <f t="shared" si="3"/>
        <v>C</v>
      </c>
      <c r="G25" s="174" t="str">
        <f t="shared" si="1"/>
        <v>C</v>
      </c>
      <c r="I25" s="183" t="s">
        <v>166</v>
      </c>
      <c r="J25" s="172">
        <f>ФЕВРАЛЬ!U47</f>
        <v>43</v>
      </c>
      <c r="K25" s="173">
        <f t="shared" si="2"/>
        <v>5.5156490507952795E-3</v>
      </c>
      <c r="L25" s="173">
        <f t="shared" si="6"/>
        <v>0.95882503848127243</v>
      </c>
      <c r="M25" s="174" t="str">
        <f t="shared" si="4"/>
        <v>C</v>
      </c>
    </row>
    <row r="26" spans="2:13" ht="15" outlineLevel="1" thickBot="1">
      <c r="B26" s="183" t="s">
        <v>208</v>
      </c>
      <c r="C26" s="172">
        <f>ФЕВРАЛЬ!AO89</f>
        <v>4767.6173980000012</v>
      </c>
      <c r="D26" s="173">
        <f t="shared" si="0"/>
        <v>2.4579117412183386E-3</v>
      </c>
      <c r="E26" s="173">
        <f t="shared" si="5"/>
        <v>1.0338622029689291</v>
      </c>
      <c r="F26" s="174" t="str">
        <f t="shared" si="3"/>
        <v>C</v>
      </c>
      <c r="G26" s="174" t="str">
        <f t="shared" si="1"/>
        <v>C</v>
      </c>
      <c r="I26" s="183" t="s">
        <v>169</v>
      </c>
      <c r="J26" s="172">
        <f>ФЕВРАЛЬ!U50</f>
        <v>41</v>
      </c>
      <c r="K26" s="173">
        <f t="shared" si="2"/>
        <v>5.2591072344792197E-3</v>
      </c>
      <c r="L26" s="173">
        <f t="shared" si="6"/>
        <v>0.96408414571575163</v>
      </c>
      <c r="M26" s="174" t="str">
        <f t="shared" si="4"/>
        <v>C</v>
      </c>
    </row>
    <row r="27" spans="2:13" ht="15" outlineLevel="1" thickBot="1">
      <c r="B27" s="183" t="s">
        <v>144</v>
      </c>
      <c r="C27" s="172">
        <f>ФЕВРАЛЬ!AO25</f>
        <v>2306.3502999999996</v>
      </c>
      <c r="D27" s="173">
        <f t="shared" si="0"/>
        <v>1.1890227357821289E-3</v>
      </c>
      <c r="E27" s="173">
        <f>E26+D27</f>
        <v>1.0350512257047111</v>
      </c>
      <c r="F27" s="174" t="str">
        <f t="shared" si="3"/>
        <v>C</v>
      </c>
      <c r="G27" s="174" t="str">
        <f t="shared" si="1"/>
        <v>C</v>
      </c>
      <c r="I27" s="183" t="s">
        <v>163</v>
      </c>
      <c r="J27" s="172">
        <f>ФЕВРАЛЬ!U44</f>
        <v>40</v>
      </c>
      <c r="K27" s="173">
        <f t="shared" si="2"/>
        <v>5.1308363263211903E-3</v>
      </c>
      <c r="L27" s="173">
        <f>L26+K27</f>
        <v>0.96921498204207279</v>
      </c>
      <c r="M27" s="174" t="str">
        <f t="shared" si="4"/>
        <v>C</v>
      </c>
    </row>
    <row r="28" spans="2:13" ht="15" outlineLevel="1" thickBot="1">
      <c r="B28" s="183" t="s">
        <v>173</v>
      </c>
      <c r="C28" s="172">
        <f>ФЕВРАЛЬ!AO54</f>
        <v>2041.9044999999994</v>
      </c>
      <c r="D28" s="173">
        <f t="shared" si="0"/>
        <v>1.0526895566540086E-3</v>
      </c>
      <c r="E28" s="173">
        <f>E27+D28</f>
        <v>1.0361039152613651</v>
      </c>
      <c r="F28" s="174" t="str">
        <f t="shared" si="3"/>
        <v>C</v>
      </c>
      <c r="G28" s="174" t="str">
        <f t="shared" si="1"/>
        <v>C</v>
      </c>
      <c r="I28" s="183" t="s">
        <v>146</v>
      </c>
      <c r="J28" s="172">
        <f>ФЕВРАЛЬ!U27</f>
        <v>28</v>
      </c>
      <c r="K28" s="173">
        <f t="shared" si="2"/>
        <v>3.5915854284248334E-3</v>
      </c>
      <c r="L28" s="173">
        <f t="shared" si="6"/>
        <v>0.97280656747049765</v>
      </c>
      <c r="M28" s="174" t="str">
        <f t="shared" si="4"/>
        <v>C</v>
      </c>
    </row>
    <row r="29" spans="2:13" ht="26.5" outlineLevel="1" thickBot="1">
      <c r="B29" s="183" t="s">
        <v>207</v>
      </c>
      <c r="C29" s="172">
        <f>ФЕВРАЛЬ!AO88</f>
        <v>1953.1917609999973</v>
      </c>
      <c r="D29" s="173">
        <f t="shared" si="0"/>
        <v>1.006954325702965E-3</v>
      </c>
      <c r="E29" s="173">
        <f t="shared" si="5"/>
        <v>1.0371108695870681</v>
      </c>
      <c r="F29" s="174" t="str">
        <f t="shared" si="3"/>
        <v>C</v>
      </c>
      <c r="G29" s="174" t="str">
        <f t="shared" si="1"/>
        <v>C</v>
      </c>
      <c r="I29" s="183" t="s">
        <v>153</v>
      </c>
      <c r="J29" s="172">
        <f>ФЕВРАЛЬ!U34</f>
        <v>21</v>
      </c>
      <c r="K29" s="173">
        <f t="shared" si="2"/>
        <v>2.693689071318625E-3</v>
      </c>
      <c r="L29" s="173">
        <f t="shared" si="6"/>
        <v>0.97550025654181627</v>
      </c>
      <c r="M29" s="174" t="str">
        <f t="shared" si="4"/>
        <v>C</v>
      </c>
    </row>
    <row r="30" spans="2:13" ht="15" outlineLevel="1" thickBot="1">
      <c r="B30" s="183" t="s">
        <v>156</v>
      </c>
      <c r="C30" s="172">
        <f>ФЕВРАЛЬ!AO37</f>
        <v>1856.3227999999997</v>
      </c>
      <c r="D30" s="173">
        <f t="shared" si="0"/>
        <v>9.5701421165325228E-4</v>
      </c>
      <c r="E30" s="173">
        <f t="shared" si="5"/>
        <v>1.0380678837987214</v>
      </c>
      <c r="F30" s="174" t="str">
        <f t="shared" si="3"/>
        <v>C</v>
      </c>
      <c r="G30" s="174" t="str">
        <f t="shared" si="1"/>
        <v>C</v>
      </c>
      <c r="I30" s="183" t="s">
        <v>152</v>
      </c>
      <c r="J30" s="172">
        <f>ФЕВРАЛЬ!U33</f>
        <v>17</v>
      </c>
      <c r="K30" s="173">
        <f t="shared" si="2"/>
        <v>2.1806054386865059E-3</v>
      </c>
      <c r="L30" s="173">
        <f t="shared" si="6"/>
        <v>0.97768086198050275</v>
      </c>
      <c r="M30" s="174" t="str">
        <f t="shared" si="4"/>
        <v>C</v>
      </c>
    </row>
    <row r="31" spans="2:13" ht="26.5" outlineLevel="1" thickBot="1">
      <c r="B31" s="183" t="s">
        <v>186</v>
      </c>
      <c r="C31" s="172">
        <f>ФЕВРАЛЬ!AO67</f>
        <v>1839.0117000000002</v>
      </c>
      <c r="D31" s="173">
        <f t="shared" si="0"/>
        <v>9.4808959535303222E-4</v>
      </c>
      <c r="E31" s="173">
        <f t="shared" si="5"/>
        <v>1.0390159733940745</v>
      </c>
      <c r="F31" s="174" t="str">
        <f t="shared" si="3"/>
        <v>C</v>
      </c>
      <c r="G31" s="174" t="str">
        <f t="shared" si="1"/>
        <v>C</v>
      </c>
      <c r="I31" s="183" t="s">
        <v>200</v>
      </c>
      <c r="J31" s="172">
        <f>ФЕВРАЛЬ!U81</f>
        <v>16</v>
      </c>
      <c r="K31" s="173">
        <f t="shared" si="2"/>
        <v>2.052334530528476E-3</v>
      </c>
      <c r="L31" s="173">
        <f t="shared" si="6"/>
        <v>0.97973319651103119</v>
      </c>
      <c r="M31" s="174" t="str">
        <f t="shared" si="4"/>
        <v>C</v>
      </c>
    </row>
    <row r="32" spans="2:13" ht="26.5" outlineLevel="1" thickBot="1">
      <c r="B32" s="183" t="s">
        <v>205</v>
      </c>
      <c r="C32" s="172">
        <f>ФЕВРАЛЬ!AO86</f>
        <v>1106.7934979999995</v>
      </c>
      <c r="D32" s="173">
        <f t="shared" si="0"/>
        <v>5.7059963221451314E-4</v>
      </c>
      <c r="E32" s="173">
        <f t="shared" si="5"/>
        <v>1.039586573026289</v>
      </c>
      <c r="F32" s="174" t="str">
        <f t="shared" si="3"/>
        <v>C</v>
      </c>
      <c r="G32" s="174" t="str">
        <f t="shared" si="1"/>
        <v>C</v>
      </c>
      <c r="I32" s="183" t="s">
        <v>207</v>
      </c>
      <c r="J32" s="172">
        <f>ФЕВРАЛЬ!U88</f>
        <v>15</v>
      </c>
      <c r="K32" s="173">
        <f t="shared" si="2"/>
        <v>1.9240636223704464E-3</v>
      </c>
      <c r="L32" s="173">
        <f t="shared" si="6"/>
        <v>0.9816572601334016</v>
      </c>
      <c r="M32" s="174" t="str">
        <f t="shared" si="4"/>
        <v>C</v>
      </c>
    </row>
    <row r="33" spans="2:13" ht="15" outlineLevel="1" thickBot="1">
      <c r="B33" s="183" t="s">
        <v>153</v>
      </c>
      <c r="C33" s="172">
        <f>ФЕВРАЛЬ!AO34</f>
        <v>1064.1465560000006</v>
      </c>
      <c r="D33" s="173">
        <f t="shared" si="0"/>
        <v>5.4861330010807618E-4</v>
      </c>
      <c r="E33" s="173">
        <f t="shared" si="5"/>
        <v>1.040135186326397</v>
      </c>
      <c r="F33" s="174" t="str">
        <f t="shared" si="3"/>
        <v>C</v>
      </c>
      <c r="G33" s="174" t="str">
        <f t="shared" si="1"/>
        <v>C</v>
      </c>
      <c r="I33" s="183" t="s">
        <v>158</v>
      </c>
      <c r="J33" s="172">
        <f>ФЕВРАЛЬ!U39</f>
        <v>11</v>
      </c>
      <c r="K33" s="173">
        <f t="shared" si="2"/>
        <v>1.4109799897383272E-3</v>
      </c>
      <c r="L33" s="173">
        <f t="shared" si="6"/>
        <v>0.98306824012313998</v>
      </c>
      <c r="M33" s="174" t="str">
        <f t="shared" si="4"/>
        <v>C</v>
      </c>
    </row>
    <row r="34" spans="2:13" ht="15" outlineLevel="1" thickBot="1">
      <c r="B34" s="183" t="s">
        <v>197</v>
      </c>
      <c r="C34" s="172">
        <f>ФЕВРАЛЬ!AO78</f>
        <v>988.76289999999983</v>
      </c>
      <c r="D34" s="173">
        <f t="shared" si="0"/>
        <v>5.097497844962544E-4</v>
      </c>
      <c r="E34" s="173">
        <f t="shared" si="5"/>
        <v>1.0406449361108934</v>
      </c>
      <c r="F34" s="174" t="str">
        <f t="shared" si="3"/>
        <v>C</v>
      </c>
      <c r="G34" s="174" t="str">
        <f t="shared" si="1"/>
        <v>C</v>
      </c>
      <c r="I34" s="183" t="s">
        <v>170</v>
      </c>
      <c r="J34" s="172">
        <f>ФЕВРАЛЬ!U51</f>
        <v>10</v>
      </c>
      <c r="K34" s="173">
        <f t="shared" si="2"/>
        <v>1.2827090815802976E-3</v>
      </c>
      <c r="L34" s="173">
        <f t="shared" si="6"/>
        <v>0.98435094920472033</v>
      </c>
      <c r="M34" s="174" t="str">
        <f t="shared" si="4"/>
        <v>C</v>
      </c>
    </row>
    <row r="35" spans="2:13" ht="15" outlineLevel="1" thickBot="1">
      <c r="B35" s="183" t="s">
        <v>202</v>
      </c>
      <c r="C35" s="172">
        <f>ФЕВРАЛЬ!AO83</f>
        <v>947.59930000000031</v>
      </c>
      <c r="D35" s="173">
        <f t="shared" si="0"/>
        <v>4.8852817896363396E-4</v>
      </c>
      <c r="E35" s="173">
        <f t="shared" si="5"/>
        <v>1.0411334642898571</v>
      </c>
      <c r="F35" s="174" t="str">
        <f t="shared" si="3"/>
        <v>C</v>
      </c>
      <c r="G35" s="174" t="str">
        <f t="shared" si="1"/>
        <v>C</v>
      </c>
      <c r="I35" s="183" t="s">
        <v>177</v>
      </c>
      <c r="J35" s="172">
        <f>ФЕВРАЛЬ!U58</f>
        <v>9</v>
      </c>
      <c r="K35" s="173">
        <f t="shared" si="2"/>
        <v>1.1544381734222679E-3</v>
      </c>
      <c r="L35" s="173">
        <f t="shared" si="6"/>
        <v>0.98550538737814264</v>
      </c>
      <c r="M35" s="174" t="str">
        <f t="shared" si="4"/>
        <v>C</v>
      </c>
    </row>
    <row r="36" spans="2:13" ht="15" outlineLevel="1" thickBot="1">
      <c r="B36" s="183" t="s">
        <v>169</v>
      </c>
      <c r="C36" s="172">
        <f>ФЕВРАЛЬ!AO50</f>
        <v>672.35848300000521</v>
      </c>
      <c r="D36" s="173">
        <f t="shared" si="0"/>
        <v>3.4662970446553082E-4</v>
      </c>
      <c r="E36" s="173">
        <f t="shared" si="5"/>
        <v>1.0414800939943227</v>
      </c>
      <c r="F36" s="174" t="str">
        <f t="shared" si="3"/>
        <v>C</v>
      </c>
      <c r="G36" s="174" t="str">
        <f t="shared" si="1"/>
        <v>C</v>
      </c>
      <c r="I36" s="183" t="s">
        <v>156</v>
      </c>
      <c r="J36" s="172">
        <f>ФЕВРАЛЬ!U37</f>
        <v>8</v>
      </c>
      <c r="K36" s="173">
        <f t="shared" si="2"/>
        <v>1.026167265264238E-3</v>
      </c>
      <c r="L36" s="173">
        <f t="shared" si="6"/>
        <v>0.98653155464340692</v>
      </c>
      <c r="M36" s="174" t="str">
        <f t="shared" si="4"/>
        <v>C</v>
      </c>
    </row>
    <row r="37" spans="2:13" ht="15" outlineLevel="1" thickBot="1">
      <c r="B37" s="183" t="s">
        <v>161</v>
      </c>
      <c r="C37" s="172">
        <f>ФЕВРАЛЬ!AO42</f>
        <v>649.09660000000019</v>
      </c>
      <c r="D37" s="173">
        <f t="shared" si="0"/>
        <v>3.3463720368882323E-4</v>
      </c>
      <c r="E37" s="173">
        <f t="shared" si="5"/>
        <v>1.0418147311980115</v>
      </c>
      <c r="F37" s="174" t="str">
        <f t="shared" si="3"/>
        <v>C</v>
      </c>
      <c r="G37" s="174" t="str">
        <f t="shared" si="1"/>
        <v>C</v>
      </c>
      <c r="I37" s="183" t="s">
        <v>208</v>
      </c>
      <c r="J37" s="172">
        <f>ФЕВРАЛЬ!U89</f>
        <v>8</v>
      </c>
      <c r="K37" s="173">
        <f t="shared" si="2"/>
        <v>1.026167265264238E-3</v>
      </c>
      <c r="L37" s="173">
        <f t="shared" si="6"/>
        <v>0.98755772190867119</v>
      </c>
      <c r="M37" s="174" t="str">
        <f t="shared" si="4"/>
        <v>C</v>
      </c>
    </row>
    <row r="38" spans="2:13" ht="15" outlineLevel="1" thickBot="1">
      <c r="B38" s="183" t="s">
        <v>258</v>
      </c>
      <c r="C38" s="172">
        <f>ФЕВРАЛЬ!AO101</f>
        <v>617.01292599999999</v>
      </c>
      <c r="D38" s="173">
        <f t="shared" si="0"/>
        <v>3.1809669037936535E-4</v>
      </c>
      <c r="E38" s="173">
        <f t="shared" si="5"/>
        <v>1.0421328278883908</v>
      </c>
      <c r="F38" s="174" t="str">
        <f t="shared" si="3"/>
        <v>C</v>
      </c>
      <c r="G38" s="174" t="str">
        <f t="shared" si="1"/>
        <v>C</v>
      </c>
      <c r="I38" s="183" t="s">
        <v>144</v>
      </c>
      <c r="J38" s="172">
        <f>ФЕВРАЛЬ!U25</f>
        <v>7</v>
      </c>
      <c r="K38" s="173">
        <f t="shared" si="2"/>
        <v>8.9789635710620834E-4</v>
      </c>
      <c r="L38" s="173">
        <f t="shared" si="6"/>
        <v>0.98845561826577744</v>
      </c>
      <c r="M38" s="174" t="str">
        <f t="shared" si="4"/>
        <v>C</v>
      </c>
    </row>
    <row r="39" spans="2:13" ht="26.5" outlineLevel="1" thickBot="1">
      <c r="B39" s="183" t="s">
        <v>214</v>
      </c>
      <c r="C39" s="172">
        <f>ФЕВРАЛЬ!AO95</f>
        <v>546.14250000000004</v>
      </c>
      <c r="D39" s="173">
        <f t="shared" si="0"/>
        <v>2.8155993886830267E-4</v>
      </c>
      <c r="E39" s="173">
        <f>E35+D39</f>
        <v>1.0414150242287254</v>
      </c>
      <c r="F39" s="174" t="str">
        <f t="shared" si="3"/>
        <v>C</v>
      </c>
      <c r="G39" s="174" t="str">
        <f t="shared" si="1"/>
        <v>C</v>
      </c>
      <c r="I39" s="183" t="s">
        <v>162</v>
      </c>
      <c r="J39" s="172">
        <f>ФЕВРАЛЬ!U43</f>
        <v>7</v>
      </c>
      <c r="K39" s="173">
        <f t="shared" si="2"/>
        <v>8.9789635710620834E-4</v>
      </c>
      <c r="L39" s="173">
        <f>L35+K39</f>
        <v>0.98640328373524888</v>
      </c>
      <c r="M39" s="174" t="str">
        <f t="shared" si="4"/>
        <v>C</v>
      </c>
    </row>
    <row r="40" spans="2:13" ht="26.5" outlineLevel="1" thickBot="1">
      <c r="B40" s="183" t="s">
        <v>172</v>
      </c>
      <c r="C40" s="172">
        <f>ФЕВРАЛЬ!AO53</f>
        <v>488.08809999999971</v>
      </c>
      <c r="D40" s="173">
        <f t="shared" si="0"/>
        <v>2.5163039975527616E-4</v>
      </c>
      <c r="E40" s="173">
        <f t="shared" si="5"/>
        <v>1.0416666546284807</v>
      </c>
      <c r="F40" s="174" t="str">
        <f t="shared" si="3"/>
        <v>C</v>
      </c>
      <c r="G40" s="174" t="str">
        <f t="shared" si="1"/>
        <v>C</v>
      </c>
      <c r="I40" s="183" t="s">
        <v>173</v>
      </c>
      <c r="J40" s="172">
        <f>ФЕВРАЛЬ!U54</f>
        <v>7</v>
      </c>
      <c r="K40" s="173">
        <f t="shared" si="2"/>
        <v>8.9789635710620834E-4</v>
      </c>
      <c r="L40" s="173">
        <f t="shared" si="6"/>
        <v>0.98730118009235512</v>
      </c>
      <c r="M40" s="174" t="str">
        <f t="shared" si="4"/>
        <v>C</v>
      </c>
    </row>
    <row r="41" spans="2:13" ht="15" outlineLevel="1" thickBot="1">
      <c r="B41" s="183" t="s">
        <v>189</v>
      </c>
      <c r="C41" s="172">
        <f>ФЕВРАЛЬ!AO70</f>
        <v>407.91030000000006</v>
      </c>
      <c r="D41" s="173">
        <f t="shared" si="0"/>
        <v>2.1029529679845646E-4</v>
      </c>
      <c r="E41" s="173">
        <f t="shared" si="5"/>
        <v>1.0418769499252791</v>
      </c>
      <c r="F41" s="174" t="str">
        <f t="shared" si="3"/>
        <v>C</v>
      </c>
      <c r="G41" s="174" t="str">
        <f t="shared" si="1"/>
        <v>C</v>
      </c>
      <c r="I41" s="183" t="s">
        <v>192</v>
      </c>
      <c r="J41" s="172">
        <f>ФЕВРАЛЬ!U73</f>
        <v>7</v>
      </c>
      <c r="K41" s="173">
        <f t="shared" si="2"/>
        <v>8.9789635710620834E-4</v>
      </c>
      <c r="L41" s="173">
        <f t="shared" si="6"/>
        <v>0.98819907644946137</v>
      </c>
      <c r="M41" s="174" t="str">
        <f t="shared" si="4"/>
        <v>C</v>
      </c>
    </row>
    <row r="42" spans="2:13" ht="26.5" outlineLevel="1" thickBot="1">
      <c r="B42" s="183" t="s">
        <v>201</v>
      </c>
      <c r="C42" s="172">
        <f>ФЕВРАЛЬ!AO82</f>
        <v>398.47289999999992</v>
      </c>
      <c r="D42" s="173">
        <f t="shared" si="0"/>
        <v>2.0542991135953574E-4</v>
      </c>
      <c r="E42" s="173">
        <f t="shared" si="5"/>
        <v>1.0420823798366388</v>
      </c>
      <c r="F42" s="174" t="str">
        <f t="shared" si="3"/>
        <v>C</v>
      </c>
      <c r="G42" s="174" t="str">
        <f t="shared" si="1"/>
        <v>C</v>
      </c>
      <c r="I42" s="183" t="s">
        <v>186</v>
      </c>
      <c r="J42" s="172">
        <f>ФЕВРАЛЬ!U67</f>
        <v>6</v>
      </c>
      <c r="K42" s="173">
        <f t="shared" si="2"/>
        <v>7.6962544894817856E-4</v>
      </c>
      <c r="L42" s="173">
        <f t="shared" si="6"/>
        <v>0.98896870189840957</v>
      </c>
      <c r="M42" s="174" t="str">
        <f t="shared" si="4"/>
        <v>C</v>
      </c>
    </row>
    <row r="43" spans="2:13" ht="15" outlineLevel="1" thickBot="1">
      <c r="B43" s="183" t="s">
        <v>141</v>
      </c>
      <c r="C43" s="172">
        <f>ФЕВРАЛЬ!AO22</f>
        <v>355.07820000000004</v>
      </c>
      <c r="D43" s="173">
        <f t="shared" si="0"/>
        <v>1.8305807785599354E-4</v>
      </c>
      <c r="E43" s="173">
        <f t="shared" si="5"/>
        <v>1.0422654379144947</v>
      </c>
      <c r="F43" s="174" t="str">
        <f t="shared" si="3"/>
        <v>C</v>
      </c>
      <c r="G43" s="174" t="str">
        <f t="shared" si="1"/>
        <v>C</v>
      </c>
      <c r="I43" s="183" t="s">
        <v>191</v>
      </c>
      <c r="J43" s="172">
        <f>ФЕВРАЛЬ!U72</f>
        <v>6</v>
      </c>
      <c r="K43" s="173">
        <f t="shared" si="2"/>
        <v>7.6962544894817856E-4</v>
      </c>
      <c r="L43" s="173">
        <f t="shared" si="6"/>
        <v>0.98973832734735778</v>
      </c>
      <c r="M43" s="174" t="str">
        <f t="shared" si="4"/>
        <v>C</v>
      </c>
    </row>
    <row r="44" spans="2:13" ht="26.5" outlineLevel="1" thickBot="1">
      <c r="B44" s="183" t="s">
        <v>148</v>
      </c>
      <c r="C44" s="172">
        <f>ФЕВРАЛЬ!AO29</f>
        <v>337.58169999999996</v>
      </c>
      <c r="D44" s="173">
        <f t="shared" si="0"/>
        <v>1.7403787988493419E-4</v>
      </c>
      <c r="E44" s="173">
        <f t="shared" si="5"/>
        <v>1.0424394757943796</v>
      </c>
      <c r="F44" s="174" t="str">
        <f t="shared" si="3"/>
        <v>C</v>
      </c>
      <c r="G44" s="174" t="str">
        <f t="shared" si="1"/>
        <v>C</v>
      </c>
      <c r="I44" s="183" t="s">
        <v>199</v>
      </c>
      <c r="J44" s="172">
        <f>ФЕВРАЛЬ!U80</f>
        <v>6</v>
      </c>
      <c r="K44" s="173">
        <f t="shared" si="2"/>
        <v>7.6962544894817856E-4</v>
      </c>
      <c r="L44" s="173">
        <f t="shared" si="6"/>
        <v>0.99050795279630599</v>
      </c>
      <c r="M44" s="174" t="str">
        <f t="shared" si="4"/>
        <v>C</v>
      </c>
    </row>
    <row r="45" spans="2:13" ht="15" outlineLevel="1" thickBot="1">
      <c r="B45" s="183" t="s">
        <v>160</v>
      </c>
      <c r="C45" s="172">
        <f>ФЕВРАЛЬ!AO41</f>
        <v>316.31250000000011</v>
      </c>
      <c r="D45" s="173">
        <f t="shared" si="0"/>
        <v>1.630726928654701E-4</v>
      </c>
      <c r="E45" s="173">
        <f t="shared" si="5"/>
        <v>1.042602548487245</v>
      </c>
      <c r="F45" s="174" t="str">
        <f t="shared" si="3"/>
        <v>C</v>
      </c>
      <c r="G45" s="174" t="str">
        <f t="shared" si="1"/>
        <v>C</v>
      </c>
      <c r="I45" s="183" t="s">
        <v>190</v>
      </c>
      <c r="J45" s="172">
        <f>ФЕВРАЛЬ!U71</f>
        <v>5</v>
      </c>
      <c r="K45" s="173">
        <f t="shared" si="2"/>
        <v>6.4135454079014879E-4</v>
      </c>
      <c r="L45" s="173">
        <f t="shared" si="6"/>
        <v>0.99114930733709616</v>
      </c>
      <c r="M45" s="174" t="str">
        <f t="shared" si="4"/>
        <v>C</v>
      </c>
    </row>
    <row r="46" spans="2:13" ht="15" outlineLevel="1" thickBot="1">
      <c r="B46" s="183" t="s">
        <v>192</v>
      </c>
      <c r="C46" s="172">
        <f>ФЕВРАЛЬ!AO73</f>
        <v>265.4711040000002</v>
      </c>
      <c r="D46" s="173">
        <f t="shared" si="0"/>
        <v>1.3686176742066562E-4</v>
      </c>
      <c r="E46" s="173">
        <f t="shared" si="5"/>
        <v>1.0427394102546657</v>
      </c>
      <c r="F46" s="174" t="str">
        <f t="shared" si="3"/>
        <v>C</v>
      </c>
      <c r="G46" s="174" t="str">
        <f t="shared" si="1"/>
        <v>C</v>
      </c>
      <c r="I46" s="183" t="s">
        <v>197</v>
      </c>
      <c r="J46" s="172">
        <f>ФЕВРАЛЬ!U78</f>
        <v>4</v>
      </c>
      <c r="K46" s="173">
        <f t="shared" si="2"/>
        <v>5.1308363263211901E-4</v>
      </c>
      <c r="L46" s="173">
        <f t="shared" si="6"/>
        <v>0.9916623909697283</v>
      </c>
      <c r="M46" s="174" t="str">
        <f t="shared" si="4"/>
        <v>C</v>
      </c>
    </row>
    <row r="47" spans="2:13" ht="15" outlineLevel="1" thickBot="1">
      <c r="B47" s="183" t="s">
        <v>217</v>
      </c>
      <c r="C47" s="172">
        <f>ФЕВРАЛЬ!AO98</f>
        <v>234.14940000000013</v>
      </c>
      <c r="D47" s="173">
        <f t="shared" si="0"/>
        <v>1.2071408240532422E-4</v>
      </c>
      <c r="E47" s="173">
        <f t="shared" si="5"/>
        <v>1.042860124337071</v>
      </c>
      <c r="F47" s="174" t="str">
        <f t="shared" si="3"/>
        <v>C</v>
      </c>
      <c r="G47" s="174" t="str">
        <f t="shared" si="1"/>
        <v>C</v>
      </c>
      <c r="I47" s="183" t="s">
        <v>148</v>
      </c>
      <c r="J47" s="172">
        <f>ФЕВРАЛЬ!U29</f>
        <v>3</v>
      </c>
      <c r="K47" s="173">
        <f t="shared" si="2"/>
        <v>3.8481272447408928E-4</v>
      </c>
      <c r="L47" s="173">
        <f t="shared" si="6"/>
        <v>0.99204720369420241</v>
      </c>
      <c r="M47" s="174" t="str">
        <f t="shared" si="4"/>
        <v>C</v>
      </c>
    </row>
    <row r="48" spans="2:13" ht="15" outlineLevel="1" thickBot="1">
      <c r="B48" s="183" t="s">
        <v>193</v>
      </c>
      <c r="C48" s="172">
        <f>ФЕВРАЛЬ!AO74</f>
        <v>181.97580000000005</v>
      </c>
      <c r="D48" s="173">
        <f t="shared" si="0"/>
        <v>9.3816348523527256E-5</v>
      </c>
      <c r="E48" s="173">
        <f t="shared" si="5"/>
        <v>1.0429539406855945</v>
      </c>
      <c r="F48" s="174" t="str">
        <f t="shared" si="3"/>
        <v>C</v>
      </c>
      <c r="G48" s="174" t="str">
        <f t="shared" si="1"/>
        <v>C</v>
      </c>
      <c r="I48" s="183" t="s">
        <v>149</v>
      </c>
      <c r="J48" s="172">
        <f>ФЕВРАЛЬ!U30</f>
        <v>3</v>
      </c>
      <c r="K48" s="173">
        <f t="shared" si="2"/>
        <v>3.8481272447408928E-4</v>
      </c>
      <c r="L48" s="173">
        <f t="shared" si="6"/>
        <v>0.99243201641867651</v>
      </c>
      <c r="M48" s="174" t="str">
        <f t="shared" si="4"/>
        <v>C</v>
      </c>
    </row>
    <row r="49" spans="2:13" ht="26.5" outlineLevel="1" thickBot="1">
      <c r="B49" s="183" t="s">
        <v>213</v>
      </c>
      <c r="C49" s="172">
        <f>ФЕВРАЛЬ!AO94</f>
        <v>175.79060000000007</v>
      </c>
      <c r="D49" s="173">
        <f t="shared" si="0"/>
        <v>9.0627612005332424E-5</v>
      </c>
      <c r="E49" s="173">
        <f t="shared" si="5"/>
        <v>1.0430445682975999</v>
      </c>
      <c r="F49" s="174" t="str">
        <f t="shared" si="3"/>
        <v>C</v>
      </c>
      <c r="G49" s="174" t="str">
        <f t="shared" si="1"/>
        <v>C</v>
      </c>
      <c r="I49" s="183" t="s">
        <v>206</v>
      </c>
      <c r="J49" s="172">
        <f>ФЕВРАЛЬ!U87</f>
        <v>3</v>
      </c>
      <c r="K49" s="173">
        <f t="shared" si="2"/>
        <v>3.8481272447408928E-4</v>
      </c>
      <c r="L49" s="173">
        <f t="shared" si="6"/>
        <v>0.99281682914315061</v>
      </c>
      <c r="M49" s="174" t="str">
        <f t="shared" si="4"/>
        <v>C</v>
      </c>
    </row>
    <row r="50" spans="2:13" ht="26.5" outlineLevel="1" thickBot="1">
      <c r="B50" s="183" t="s">
        <v>198</v>
      </c>
      <c r="C50" s="172">
        <f>ФЕВРАЛЬ!AO79</f>
        <v>158.27889999999999</v>
      </c>
      <c r="D50" s="173">
        <f t="shared" si="0"/>
        <v>8.1599577780784658E-5</v>
      </c>
      <c r="E50" s="173">
        <f t="shared" si="5"/>
        <v>1.0431261678753807</v>
      </c>
      <c r="F50" s="174" t="str">
        <f t="shared" si="3"/>
        <v>C</v>
      </c>
      <c r="G50" s="174" t="str">
        <f t="shared" si="1"/>
        <v>C</v>
      </c>
      <c r="I50" s="183" t="s">
        <v>141</v>
      </c>
      <c r="J50" s="172">
        <f>ФЕВРАЛЬ!U22</f>
        <v>2</v>
      </c>
      <c r="K50" s="173">
        <f t="shared" si="2"/>
        <v>2.565418163160595E-4</v>
      </c>
      <c r="L50" s="173">
        <f t="shared" si="6"/>
        <v>0.99307337095946668</v>
      </c>
      <c r="M50" s="174" t="str">
        <f t="shared" si="4"/>
        <v>C</v>
      </c>
    </row>
    <row r="51" spans="2:13" ht="15" outlineLevel="1" thickBot="1">
      <c r="B51" s="183" t="s">
        <v>175</v>
      </c>
      <c r="C51" s="172">
        <f>ФЕВРАЛЬ!AO56</f>
        <v>120.62129999999996</v>
      </c>
      <c r="D51" s="173">
        <f t="shared" si="0"/>
        <v>6.2185465980426691E-5</v>
      </c>
      <c r="E51" s="173">
        <f t="shared" si="5"/>
        <v>1.0431883533413611</v>
      </c>
      <c r="F51" s="174" t="str">
        <f t="shared" si="3"/>
        <v>C</v>
      </c>
      <c r="G51" s="174" t="str">
        <f t="shared" si="1"/>
        <v>C</v>
      </c>
      <c r="I51" s="183" t="s">
        <v>150</v>
      </c>
      <c r="J51" s="172">
        <f>ФЕВРАЛЬ!U31</f>
        <v>2</v>
      </c>
      <c r="K51" s="173">
        <f t="shared" si="2"/>
        <v>2.565418163160595E-4</v>
      </c>
      <c r="L51" s="173">
        <f t="shared" si="6"/>
        <v>0.99332991277578275</v>
      </c>
      <c r="M51" s="174" t="str">
        <f t="shared" si="4"/>
        <v>C</v>
      </c>
    </row>
    <row r="52" spans="2:13" ht="15" outlineLevel="1" thickBot="1">
      <c r="B52" s="183" t="s">
        <v>151</v>
      </c>
      <c r="C52" s="172">
        <f>ФЕВРАЛЬ!AO32</f>
        <v>12.552100000000017</v>
      </c>
      <c r="D52" s="173">
        <f t="shared" si="0"/>
        <v>6.4711471981558414E-6</v>
      </c>
      <c r="E52" s="173">
        <f t="shared" si="5"/>
        <v>1.0431948244885592</v>
      </c>
      <c r="F52" s="174" t="str">
        <f t="shared" si="3"/>
        <v>C</v>
      </c>
      <c r="G52" s="174" t="str">
        <f t="shared" si="1"/>
        <v>C</v>
      </c>
      <c r="I52" s="183" t="s">
        <v>161</v>
      </c>
      <c r="J52" s="172">
        <f>ФЕВРАЛЬ!U42</f>
        <v>2</v>
      </c>
      <c r="K52" s="173">
        <f t="shared" si="2"/>
        <v>2.565418163160595E-4</v>
      </c>
      <c r="L52" s="173">
        <f t="shared" si="6"/>
        <v>0.99358645459209882</v>
      </c>
      <c r="M52" s="174" t="str">
        <f t="shared" si="4"/>
        <v>C</v>
      </c>
    </row>
    <row r="53" spans="2:13" ht="26.5" outlineLevel="1" thickBot="1">
      <c r="B53" s="183" t="s">
        <v>138</v>
      </c>
      <c r="C53" s="172">
        <f>ФЕВРАЛЬ!AO19</f>
        <v>0</v>
      </c>
      <c r="D53" s="173">
        <f t="shared" si="0"/>
        <v>0</v>
      </c>
      <c r="E53" s="173">
        <f t="shared" si="5"/>
        <v>1.0431948244885592</v>
      </c>
      <c r="F53" s="174" t="str">
        <f t="shared" si="3"/>
        <v>C</v>
      </c>
      <c r="G53" s="174" t="str">
        <f t="shared" si="1"/>
        <v>C</v>
      </c>
      <c r="I53" s="183" t="s">
        <v>172</v>
      </c>
      <c r="J53" s="172">
        <f>ФЕВРАЛЬ!U53</f>
        <v>2</v>
      </c>
      <c r="K53" s="173">
        <f t="shared" si="2"/>
        <v>2.565418163160595E-4</v>
      </c>
      <c r="L53" s="173">
        <f t="shared" si="6"/>
        <v>0.99384299640841489</v>
      </c>
      <c r="M53" s="174" t="str">
        <f t="shared" si="4"/>
        <v>C</v>
      </c>
    </row>
    <row r="54" spans="2:13" ht="15" outlineLevel="1" thickBot="1">
      <c r="B54" s="183" t="s">
        <v>139</v>
      </c>
      <c r="C54" s="172">
        <f>ФЕВРАЛЬ!AO20</f>
        <v>0</v>
      </c>
      <c r="D54" s="173">
        <f t="shared" si="0"/>
        <v>0</v>
      </c>
      <c r="E54" s="173">
        <f t="shared" si="5"/>
        <v>1.0431948244885592</v>
      </c>
      <c r="F54" s="174" t="str">
        <f t="shared" si="3"/>
        <v>C</v>
      </c>
      <c r="G54" s="174" t="str">
        <f t="shared" si="1"/>
        <v>C</v>
      </c>
      <c r="I54" s="183" t="s">
        <v>175</v>
      </c>
      <c r="J54" s="172">
        <f>ФЕВРАЛЬ!U56</f>
        <v>2</v>
      </c>
      <c r="K54" s="173">
        <f t="shared" si="2"/>
        <v>2.565418163160595E-4</v>
      </c>
      <c r="L54" s="173">
        <f t="shared" si="6"/>
        <v>0.99409953822473096</v>
      </c>
      <c r="M54" s="174" t="str">
        <f t="shared" si="4"/>
        <v>C</v>
      </c>
    </row>
    <row r="55" spans="2:13" ht="15" outlineLevel="1" thickBot="1">
      <c r="B55" s="183" t="s">
        <v>142</v>
      </c>
      <c r="C55" s="172">
        <f>ФЕВРАЛЬ!AO23</f>
        <v>0</v>
      </c>
      <c r="D55" s="173">
        <f t="shared" si="0"/>
        <v>0</v>
      </c>
      <c r="E55" s="173">
        <f t="shared" si="5"/>
        <v>1.0431948244885592</v>
      </c>
      <c r="F55" s="174" t="str">
        <f t="shared" si="3"/>
        <v>C</v>
      </c>
      <c r="G55" s="174" t="str">
        <f t="shared" si="1"/>
        <v>C</v>
      </c>
      <c r="I55" s="183" t="s">
        <v>179</v>
      </c>
      <c r="J55" s="172">
        <f>ФЕВРАЛЬ!U60</f>
        <v>2</v>
      </c>
      <c r="K55" s="173">
        <f t="shared" si="2"/>
        <v>2.565418163160595E-4</v>
      </c>
      <c r="L55" s="173">
        <f t="shared" si="6"/>
        <v>0.99435608004104703</v>
      </c>
      <c r="M55" s="174" t="str">
        <f t="shared" si="4"/>
        <v>C</v>
      </c>
    </row>
    <row r="56" spans="2:13" ht="15" outlineLevel="1" thickBot="1">
      <c r="B56" s="183" t="s">
        <v>143</v>
      </c>
      <c r="C56" s="172">
        <f>ФЕВРАЛЬ!AO24</f>
        <v>0</v>
      </c>
      <c r="D56" s="173">
        <f t="shared" si="0"/>
        <v>0</v>
      </c>
      <c r="E56" s="173">
        <f t="shared" si="5"/>
        <v>1.0431948244885592</v>
      </c>
      <c r="F56" s="174" t="str">
        <f t="shared" si="3"/>
        <v>C</v>
      </c>
      <c r="G56" s="174" t="str">
        <f t="shared" si="1"/>
        <v>C</v>
      </c>
      <c r="I56" s="183" t="s">
        <v>189</v>
      </c>
      <c r="J56" s="172">
        <f>ФЕВРАЛЬ!U70</f>
        <v>2</v>
      </c>
      <c r="K56" s="173">
        <f t="shared" si="2"/>
        <v>2.565418163160595E-4</v>
      </c>
      <c r="L56" s="173">
        <f t="shared" si="6"/>
        <v>0.9946126218573631</v>
      </c>
      <c r="M56" s="174" t="str">
        <f t="shared" si="4"/>
        <v>C</v>
      </c>
    </row>
    <row r="57" spans="2:13" ht="15" outlineLevel="1" thickBot="1">
      <c r="B57" s="183" t="s">
        <v>154</v>
      </c>
      <c r="C57" s="172">
        <f>ФЕВРАЛЬ!AO35</f>
        <v>0</v>
      </c>
      <c r="D57" s="173">
        <f t="shared" si="0"/>
        <v>0</v>
      </c>
      <c r="E57" s="173">
        <f t="shared" si="5"/>
        <v>1.0431948244885592</v>
      </c>
      <c r="F57" s="174" t="str">
        <f t="shared" si="3"/>
        <v>C</v>
      </c>
      <c r="G57" s="174" t="str">
        <f t="shared" si="1"/>
        <v>C</v>
      </c>
      <c r="I57" s="183" t="s">
        <v>202</v>
      </c>
      <c r="J57" s="172">
        <f>ФЕВРАЛЬ!U83</f>
        <v>2</v>
      </c>
      <c r="K57" s="173">
        <f t="shared" si="2"/>
        <v>2.565418163160595E-4</v>
      </c>
      <c r="L57" s="173">
        <f t="shared" si="6"/>
        <v>0.99486916367367917</v>
      </c>
      <c r="M57" s="174" t="str">
        <f t="shared" si="4"/>
        <v>C</v>
      </c>
    </row>
    <row r="58" spans="2:13" ht="26.5" outlineLevel="1" thickBot="1">
      <c r="B58" s="183" t="s">
        <v>155</v>
      </c>
      <c r="C58" s="172">
        <f>ФЕВРАЛЬ!AO36</f>
        <v>0</v>
      </c>
      <c r="D58" s="173">
        <f t="shared" si="0"/>
        <v>0</v>
      </c>
      <c r="E58" s="173">
        <f t="shared" si="5"/>
        <v>1.0431948244885592</v>
      </c>
      <c r="F58" s="174" t="str">
        <f t="shared" si="3"/>
        <v>C</v>
      </c>
      <c r="G58" s="174" t="str">
        <f t="shared" si="1"/>
        <v>C</v>
      </c>
      <c r="I58" s="183" t="s">
        <v>205</v>
      </c>
      <c r="J58" s="172">
        <f>ФЕВРАЛЬ!U86</f>
        <v>2</v>
      </c>
      <c r="K58" s="173">
        <f t="shared" si="2"/>
        <v>2.565418163160595E-4</v>
      </c>
      <c r="L58" s="173">
        <f t="shared" si="6"/>
        <v>0.99512570548999524</v>
      </c>
      <c r="M58" s="174" t="str">
        <f t="shared" si="4"/>
        <v>C</v>
      </c>
    </row>
    <row r="59" spans="2:13" ht="26.5" outlineLevel="1" thickBot="1">
      <c r="B59" s="183" t="s">
        <v>165</v>
      </c>
      <c r="C59" s="172">
        <f>ФЕВРАЛЬ!AO46</f>
        <v>0</v>
      </c>
      <c r="D59" s="173">
        <f t="shared" si="0"/>
        <v>0</v>
      </c>
      <c r="E59" s="173">
        <f t="shared" si="5"/>
        <v>1.0431948244885592</v>
      </c>
      <c r="F59" s="174" t="str">
        <f t="shared" si="3"/>
        <v>C</v>
      </c>
      <c r="G59" s="174" t="str">
        <f t="shared" si="1"/>
        <v>C</v>
      </c>
      <c r="I59" s="183" t="s">
        <v>210</v>
      </c>
      <c r="J59" s="172">
        <f>ФЕВРАЛЬ!U91</f>
        <v>2</v>
      </c>
      <c r="K59" s="173">
        <f t="shared" si="2"/>
        <v>2.565418163160595E-4</v>
      </c>
      <c r="L59" s="173">
        <f t="shared" si="6"/>
        <v>0.99538224730631131</v>
      </c>
      <c r="M59" s="174" t="str">
        <f t="shared" si="4"/>
        <v>C</v>
      </c>
    </row>
    <row r="60" spans="2:13" ht="15" outlineLevel="1" thickBot="1">
      <c r="B60" s="183" t="s">
        <v>176</v>
      </c>
      <c r="C60" s="172">
        <f>ФЕВРАЛЬ!AO57</f>
        <v>0</v>
      </c>
      <c r="D60" s="173">
        <f t="shared" si="0"/>
        <v>0</v>
      </c>
      <c r="E60" s="173">
        <f t="shared" si="5"/>
        <v>1.0431948244885592</v>
      </c>
      <c r="F60" s="174" t="str">
        <f t="shared" si="3"/>
        <v>C</v>
      </c>
      <c r="G60" s="174" t="str">
        <f t="shared" si="1"/>
        <v>C</v>
      </c>
      <c r="I60" s="183" t="s">
        <v>217</v>
      </c>
      <c r="J60" s="172">
        <f>ФЕВРАЛЬ!U98</f>
        <v>2</v>
      </c>
      <c r="K60" s="173">
        <f t="shared" si="2"/>
        <v>2.565418163160595E-4</v>
      </c>
      <c r="L60" s="173">
        <f t="shared" si="6"/>
        <v>0.99563878912262738</v>
      </c>
      <c r="M60" s="174" t="str">
        <f t="shared" si="4"/>
        <v>C</v>
      </c>
    </row>
    <row r="61" spans="2:13" ht="15" outlineLevel="1" thickBot="1">
      <c r="B61" s="183" t="s">
        <v>178</v>
      </c>
      <c r="C61" s="172">
        <f>ФЕВРАЛЬ!AO59</f>
        <v>0</v>
      </c>
      <c r="D61" s="173">
        <f t="shared" si="0"/>
        <v>0</v>
      </c>
      <c r="E61" s="173">
        <f t="shared" si="5"/>
        <v>1.0431948244885592</v>
      </c>
      <c r="F61" s="174" t="str">
        <f t="shared" si="3"/>
        <v>C</v>
      </c>
      <c r="G61" s="174" t="str">
        <f t="shared" si="1"/>
        <v>C</v>
      </c>
      <c r="I61" s="183" t="s">
        <v>258</v>
      </c>
      <c r="J61" s="172">
        <f>ФЕВРАЛЬ!U101</f>
        <v>2</v>
      </c>
      <c r="K61" s="173">
        <f t="shared" si="2"/>
        <v>2.565418163160595E-4</v>
      </c>
      <c r="L61" s="173">
        <f t="shared" si="6"/>
        <v>0.99589533093894345</v>
      </c>
      <c r="M61" s="174" t="str">
        <f t="shared" si="4"/>
        <v>C</v>
      </c>
    </row>
    <row r="62" spans="2:13" ht="15" outlineLevel="1" thickBot="1">
      <c r="B62" s="183" t="s">
        <v>181</v>
      </c>
      <c r="C62" s="172">
        <f>ФЕВРАЛЬ!AO62</f>
        <v>0</v>
      </c>
      <c r="D62" s="173">
        <f t="shared" si="0"/>
        <v>0</v>
      </c>
      <c r="E62" s="173">
        <f t="shared" si="5"/>
        <v>1.0431948244885592</v>
      </c>
      <c r="F62" s="174" t="str">
        <f t="shared" si="3"/>
        <v>C</v>
      </c>
      <c r="G62" s="174" t="str">
        <f t="shared" si="1"/>
        <v>C</v>
      </c>
      <c r="I62" s="183" t="s">
        <v>151</v>
      </c>
      <c r="J62" s="172">
        <f>ФЕВРАЛЬ!U32</f>
        <v>1</v>
      </c>
      <c r="K62" s="173">
        <f t="shared" si="2"/>
        <v>1.2827090815802975E-4</v>
      </c>
      <c r="L62" s="173">
        <f t="shared" si="6"/>
        <v>0.99602360184710148</v>
      </c>
      <c r="M62" s="174" t="str">
        <f t="shared" si="4"/>
        <v>C</v>
      </c>
    </row>
    <row r="63" spans="2:13" ht="15" outlineLevel="1" thickBot="1">
      <c r="B63" s="183" t="s">
        <v>182</v>
      </c>
      <c r="C63" s="172">
        <f>ФЕВРАЛЬ!AO63</f>
        <v>0</v>
      </c>
      <c r="D63" s="173">
        <f t="shared" si="0"/>
        <v>0</v>
      </c>
      <c r="E63" s="173">
        <f t="shared" si="5"/>
        <v>1.0431948244885592</v>
      </c>
      <c r="F63" s="174" t="str">
        <f t="shared" si="3"/>
        <v>C</v>
      </c>
      <c r="G63" s="174" t="str">
        <f t="shared" si="1"/>
        <v>C</v>
      </c>
      <c r="I63" s="183" t="s">
        <v>160</v>
      </c>
      <c r="J63" s="172">
        <f>ФЕВРАЛЬ!U41</f>
        <v>1</v>
      </c>
      <c r="K63" s="173">
        <f t="shared" si="2"/>
        <v>1.2827090815802975E-4</v>
      </c>
      <c r="L63" s="173">
        <f t="shared" si="6"/>
        <v>0.99615187275525952</v>
      </c>
      <c r="M63" s="174" t="str">
        <f t="shared" si="4"/>
        <v>C</v>
      </c>
    </row>
    <row r="64" spans="2:13" ht="15" outlineLevel="1" thickBot="1">
      <c r="B64" s="183" t="s">
        <v>183</v>
      </c>
      <c r="C64" s="172">
        <f>ФЕВРАЛЬ!AO64</f>
        <v>0</v>
      </c>
      <c r="D64" s="173">
        <f t="shared" si="0"/>
        <v>0</v>
      </c>
      <c r="E64" s="173">
        <f t="shared" si="5"/>
        <v>1.0431948244885592</v>
      </c>
      <c r="F64" s="174" t="str">
        <f t="shared" si="3"/>
        <v>C</v>
      </c>
      <c r="G64" s="174" t="str">
        <f t="shared" si="1"/>
        <v>C</v>
      </c>
      <c r="I64" s="183" t="s">
        <v>193</v>
      </c>
      <c r="J64" s="172">
        <f>ФЕВРАЛЬ!U74</f>
        <v>1</v>
      </c>
      <c r="K64" s="173">
        <f t="shared" si="2"/>
        <v>1.2827090815802975E-4</v>
      </c>
      <c r="L64" s="173">
        <f t="shared" si="6"/>
        <v>0.99628014366341755</v>
      </c>
      <c r="M64" s="174" t="str">
        <f t="shared" si="4"/>
        <v>C</v>
      </c>
    </row>
    <row r="65" spans="2:13" ht="15" outlineLevel="1" thickBot="1">
      <c r="B65" s="183" t="s">
        <v>185</v>
      </c>
      <c r="C65" s="172">
        <f>ФЕВРАЛЬ!AO66</f>
        <v>0</v>
      </c>
      <c r="D65" s="173">
        <f t="shared" si="0"/>
        <v>0</v>
      </c>
      <c r="E65" s="173">
        <f t="shared" si="5"/>
        <v>1.0431948244885592</v>
      </c>
      <c r="F65" s="174" t="str">
        <f t="shared" si="3"/>
        <v>C</v>
      </c>
      <c r="G65" s="174" t="str">
        <f t="shared" si="1"/>
        <v>C</v>
      </c>
      <c r="I65" s="183" t="s">
        <v>194</v>
      </c>
      <c r="J65" s="172">
        <f>ФЕВРАЛЬ!U75</f>
        <v>1</v>
      </c>
      <c r="K65" s="173">
        <f t="shared" si="2"/>
        <v>1.2827090815802975E-4</v>
      </c>
      <c r="L65" s="173">
        <f t="shared" si="6"/>
        <v>0.99640841457157558</v>
      </c>
      <c r="M65" s="174" t="str">
        <f t="shared" si="4"/>
        <v>C</v>
      </c>
    </row>
    <row r="66" spans="2:13" ht="15" outlineLevel="1" thickBot="1">
      <c r="B66" s="183" t="s">
        <v>187</v>
      </c>
      <c r="C66" s="172">
        <f>ФЕВРАЛЬ!AO68</f>
        <v>0</v>
      </c>
      <c r="D66" s="173">
        <f t="shared" si="0"/>
        <v>0</v>
      </c>
      <c r="E66" s="173">
        <f t="shared" si="5"/>
        <v>1.0431948244885592</v>
      </c>
      <c r="F66" s="174" t="str">
        <f t="shared" si="3"/>
        <v>C</v>
      </c>
      <c r="G66" s="174" t="str">
        <f t="shared" si="1"/>
        <v>C</v>
      </c>
      <c r="I66" s="183" t="s">
        <v>195</v>
      </c>
      <c r="J66" s="172">
        <f>ФЕВРАЛЬ!U76</f>
        <v>1</v>
      </c>
      <c r="K66" s="173">
        <f t="shared" si="2"/>
        <v>1.2827090815802975E-4</v>
      </c>
      <c r="L66" s="173">
        <f t="shared" si="6"/>
        <v>0.99653668547973362</v>
      </c>
      <c r="M66" s="174" t="str">
        <f t="shared" si="4"/>
        <v>C</v>
      </c>
    </row>
    <row r="67" spans="2:13" ht="26.5" outlineLevel="1" thickBot="1">
      <c r="B67" s="183" t="s">
        <v>209</v>
      </c>
      <c r="C67" s="172">
        <f>ФЕВРАЛЬ!AO90</f>
        <v>0</v>
      </c>
      <c r="D67" s="173">
        <f t="shared" si="0"/>
        <v>0</v>
      </c>
      <c r="E67" s="173">
        <f t="shared" si="5"/>
        <v>1.0431948244885592</v>
      </c>
      <c r="F67" s="174" t="str">
        <f t="shared" si="3"/>
        <v>C</v>
      </c>
      <c r="G67" s="174" t="str">
        <f t="shared" si="1"/>
        <v>C</v>
      </c>
      <c r="I67" s="183" t="s">
        <v>198</v>
      </c>
      <c r="J67" s="172">
        <f>ФЕВРАЛЬ!U79</f>
        <v>1</v>
      </c>
      <c r="K67" s="173">
        <f t="shared" si="2"/>
        <v>1.2827090815802975E-4</v>
      </c>
      <c r="L67" s="173">
        <f t="shared" si="6"/>
        <v>0.99666495638789165</v>
      </c>
      <c r="M67" s="174" t="str">
        <f t="shared" si="4"/>
        <v>C</v>
      </c>
    </row>
    <row r="68" spans="2:13" ht="26.5" outlineLevel="1" thickBot="1">
      <c r="B68" s="183" t="s">
        <v>215</v>
      </c>
      <c r="C68" s="172">
        <f>ФЕВРАЛЬ!AO96</f>
        <v>0</v>
      </c>
      <c r="D68" s="173">
        <f t="shared" ref="D68:D104" si="7">C68/C$105</f>
        <v>0</v>
      </c>
      <c r="E68" s="173">
        <f t="shared" si="5"/>
        <v>1.0431948244885592</v>
      </c>
      <c r="F68" s="174" t="str">
        <f t="shared" si="3"/>
        <v>C</v>
      </c>
      <c r="G68" s="174" t="str">
        <f t="shared" ref="G68:G104" si="8">VLOOKUP(B$4:B$104,I$4:M$104,5,0)</f>
        <v>C</v>
      </c>
      <c r="I68" s="183" t="s">
        <v>201</v>
      </c>
      <c r="J68" s="172">
        <f>ФЕВРАЛЬ!U82</f>
        <v>1</v>
      </c>
      <c r="K68" s="173">
        <f t="shared" ref="K68:K104" si="9">J68/J$105</f>
        <v>1.2827090815802975E-4</v>
      </c>
      <c r="L68" s="173">
        <f t="shared" si="6"/>
        <v>0.99679322729604969</v>
      </c>
      <c r="M68" s="174" t="str">
        <f t="shared" si="4"/>
        <v>C</v>
      </c>
    </row>
    <row r="69" spans="2:13" ht="26.5" outlineLevel="1" thickBot="1">
      <c r="B69" s="183" t="s">
        <v>216</v>
      </c>
      <c r="C69" s="172">
        <f>ФЕВРАЛЬ!AO97</f>
        <v>0</v>
      </c>
      <c r="D69" s="173">
        <f t="shared" si="7"/>
        <v>0</v>
      </c>
      <c r="E69" s="173">
        <f t="shared" si="5"/>
        <v>1.0431948244885592</v>
      </c>
      <c r="F69" s="174" t="str">
        <f t="shared" si="3"/>
        <v>C</v>
      </c>
      <c r="G69" s="174" t="str">
        <f t="shared" si="8"/>
        <v>C</v>
      </c>
      <c r="I69" s="183" t="s">
        <v>213</v>
      </c>
      <c r="J69" s="172">
        <f>ФЕВРАЛЬ!U94</f>
        <v>1</v>
      </c>
      <c r="K69" s="173">
        <f t="shared" si="9"/>
        <v>1.2827090815802975E-4</v>
      </c>
      <c r="L69" s="173">
        <f t="shared" si="6"/>
        <v>0.99692149820420772</v>
      </c>
      <c r="M69" s="174" t="str">
        <f t="shared" si="4"/>
        <v>C</v>
      </c>
    </row>
    <row r="70" spans="2:13" ht="26.5" outlineLevel="1" thickBot="1">
      <c r="B70" s="183" t="s">
        <v>257</v>
      </c>
      <c r="C70" s="172">
        <f>ФЕВРАЛЬ!AO100</f>
        <v>0</v>
      </c>
      <c r="D70" s="173">
        <f t="shared" si="7"/>
        <v>0</v>
      </c>
      <c r="E70" s="173">
        <f t="shared" ref="E70:E75" si="10">E69+D70</f>
        <v>1.0431948244885592</v>
      </c>
      <c r="F70" s="174" t="str">
        <f t="shared" si="3"/>
        <v>C</v>
      </c>
      <c r="G70" s="174" t="str">
        <f t="shared" si="8"/>
        <v>C</v>
      </c>
      <c r="I70" s="183" t="s">
        <v>214</v>
      </c>
      <c r="J70" s="172">
        <f>ФЕВРАЛЬ!U95</f>
        <v>1</v>
      </c>
      <c r="K70" s="173">
        <f t="shared" si="9"/>
        <v>1.2827090815802975E-4</v>
      </c>
      <c r="L70" s="173">
        <f t="shared" ref="L70:L75" si="11">L69+K70</f>
        <v>0.99704976911236576</v>
      </c>
      <c r="M70" s="174" t="str">
        <f t="shared" si="4"/>
        <v>C</v>
      </c>
    </row>
    <row r="71" spans="2:13" ht="26.5" outlineLevel="1" thickBot="1">
      <c r="B71" s="183" t="s">
        <v>259</v>
      </c>
      <c r="C71" s="172">
        <f>ФЕВРАЛЬ!AO102</f>
        <v>0</v>
      </c>
      <c r="D71" s="173">
        <f t="shared" si="7"/>
        <v>0</v>
      </c>
      <c r="E71" s="173">
        <f t="shared" si="10"/>
        <v>1.0431948244885592</v>
      </c>
      <c r="F71" s="174" t="str">
        <f t="shared" si="3"/>
        <v>C</v>
      </c>
      <c r="G71" s="174" t="str">
        <f t="shared" si="8"/>
        <v>C</v>
      </c>
      <c r="I71" s="183" t="s">
        <v>138</v>
      </c>
      <c r="J71" s="172">
        <f>ФЕВРАЛЬ!U19</f>
        <v>0</v>
      </c>
      <c r="K71" s="173">
        <f t="shared" si="9"/>
        <v>0</v>
      </c>
      <c r="L71" s="173">
        <f t="shared" si="11"/>
        <v>0.99704976911236576</v>
      </c>
      <c r="M71" s="174" t="str">
        <f t="shared" si="4"/>
        <v>C</v>
      </c>
    </row>
    <row r="72" spans="2:13" ht="15" outlineLevel="1" thickBot="1">
      <c r="B72" s="183" t="s">
        <v>149</v>
      </c>
      <c r="C72" s="172">
        <f>ФЕВРАЛЬ!AO30</f>
        <v>-11.46910000000004</v>
      </c>
      <c r="D72" s="173">
        <f t="shared" si="7"/>
        <v>-5.9128141371060869E-6</v>
      </c>
      <c r="E72" s="173">
        <f t="shared" si="10"/>
        <v>1.043188911674422</v>
      </c>
      <c r="F72" s="174" t="str">
        <f t="shared" si="3"/>
        <v>C</v>
      </c>
      <c r="G72" s="174" t="str">
        <f t="shared" si="8"/>
        <v>C</v>
      </c>
      <c r="I72" s="183" t="s">
        <v>139</v>
      </c>
      <c r="J72" s="172">
        <f>ФЕВРАЛЬ!U20</f>
        <v>0</v>
      </c>
      <c r="K72" s="173">
        <f t="shared" si="9"/>
        <v>0</v>
      </c>
      <c r="L72" s="173">
        <f t="shared" si="11"/>
        <v>0.99704976911236576</v>
      </c>
      <c r="M72" s="174" t="str">
        <f t="shared" si="4"/>
        <v>C</v>
      </c>
    </row>
    <row r="73" spans="2:13" ht="15" outlineLevel="1" thickBot="1">
      <c r="B73" s="183" t="s">
        <v>194</v>
      </c>
      <c r="C73" s="172">
        <f>ФЕВРАЛЬ!AO75</f>
        <v>-68.547599999999932</v>
      </c>
      <c r="D73" s="173">
        <f t="shared" si="7"/>
        <v>-3.5339234843596394E-5</v>
      </c>
      <c r="E73" s="173">
        <f t="shared" si="10"/>
        <v>1.0431535724395784</v>
      </c>
      <c r="F73" s="174" t="str">
        <f t="shared" si="3"/>
        <v>C</v>
      </c>
      <c r="G73" s="174" t="str">
        <f t="shared" si="8"/>
        <v>C</v>
      </c>
      <c r="I73" s="183" t="s">
        <v>140</v>
      </c>
      <c r="J73" s="172">
        <f>ФЕВРАЛЬ!U21</f>
        <v>0</v>
      </c>
      <c r="K73" s="173">
        <f t="shared" si="9"/>
        <v>0</v>
      </c>
      <c r="L73" s="173">
        <f t="shared" si="11"/>
        <v>0.99704976911236576</v>
      </c>
      <c r="M73" s="174" t="str">
        <f t="shared" si="4"/>
        <v>C</v>
      </c>
    </row>
    <row r="74" spans="2:13" ht="15" outlineLevel="1" thickBot="1">
      <c r="B74" s="183" t="s">
        <v>140</v>
      </c>
      <c r="C74" s="172">
        <f>ФЕВРАЛЬ!AO21</f>
        <v>-79.58</v>
      </c>
      <c r="D74" s="173">
        <f t="shared" si="7"/>
        <v>-4.102691135580828E-5</v>
      </c>
      <c r="E74" s="173">
        <f t="shared" si="10"/>
        <v>1.0431125455282226</v>
      </c>
      <c r="F74" s="174" t="str">
        <f t="shared" si="3"/>
        <v>C</v>
      </c>
      <c r="G74" s="174" t="str">
        <f t="shared" si="8"/>
        <v>C</v>
      </c>
      <c r="I74" s="183" t="s">
        <v>142</v>
      </c>
      <c r="J74" s="172">
        <f>ФЕВРАЛЬ!U23</f>
        <v>0</v>
      </c>
      <c r="K74" s="173">
        <f t="shared" si="9"/>
        <v>0</v>
      </c>
      <c r="L74" s="173">
        <f t="shared" si="11"/>
        <v>0.99704976911236576</v>
      </c>
      <c r="M74" s="174" t="str">
        <f t="shared" si="4"/>
        <v>C</v>
      </c>
    </row>
    <row r="75" spans="2:13" ht="26.5" outlineLevel="1" thickBot="1">
      <c r="B75" s="183" t="s">
        <v>212</v>
      </c>
      <c r="C75" s="172">
        <f>ФЕВРАЛЬ!AO93</f>
        <v>-91.41</v>
      </c>
      <c r="D75" s="173">
        <f t="shared" si="7"/>
        <v>-4.7125784958965002E-5</v>
      </c>
      <c r="E75" s="173">
        <f t="shared" si="10"/>
        <v>1.0430654197432636</v>
      </c>
      <c r="F75" s="174" t="str">
        <f t="shared" si="3"/>
        <v>C</v>
      </c>
      <c r="G75" s="174" t="str">
        <f t="shared" si="8"/>
        <v>C</v>
      </c>
      <c r="I75" s="183" t="s">
        <v>143</v>
      </c>
      <c r="J75" s="172">
        <f>ФЕВРАЛЬ!U24</f>
        <v>0</v>
      </c>
      <c r="K75" s="173">
        <f t="shared" si="9"/>
        <v>0</v>
      </c>
      <c r="L75" s="173">
        <f t="shared" si="11"/>
        <v>0.99704976911236576</v>
      </c>
      <c r="M75" s="174" t="str">
        <f t="shared" si="4"/>
        <v>C</v>
      </c>
    </row>
    <row r="76" spans="2:13" ht="15" outlineLevel="1" thickBot="1">
      <c r="B76" s="183" t="s">
        <v>184</v>
      </c>
      <c r="C76" s="172">
        <f>ФЕВРАЛЬ!AO65</f>
        <v>-96.4</v>
      </c>
      <c r="D76" s="173">
        <f t="shared" si="7"/>
        <v>-4.9698344492333732E-5</v>
      </c>
      <c r="E76" s="173">
        <f>E49+D76</f>
        <v>1.0429948699531075</v>
      </c>
      <c r="F76" s="174" t="str">
        <f t="shared" si="3"/>
        <v>C</v>
      </c>
      <c r="G76" s="174" t="str">
        <f t="shared" si="8"/>
        <v>C</v>
      </c>
      <c r="I76" s="183" t="s">
        <v>154</v>
      </c>
      <c r="J76" s="172">
        <f>ФЕВРАЛЬ!U35</f>
        <v>0</v>
      </c>
      <c r="K76" s="173">
        <f t="shared" si="9"/>
        <v>0</v>
      </c>
      <c r="L76" s="173">
        <f>L49+K76</f>
        <v>0.99281682914315061</v>
      </c>
      <c r="M76" s="174" t="str">
        <f t="shared" si="4"/>
        <v>C</v>
      </c>
    </row>
    <row r="77" spans="2:13" ht="15" outlineLevel="1" thickBot="1">
      <c r="B77" s="183" t="s">
        <v>174</v>
      </c>
      <c r="C77" s="172">
        <f>ФЕВРАЛЬ!AO55</f>
        <v>-97.32</v>
      </c>
      <c r="D77" s="173">
        <f t="shared" si="7"/>
        <v>-5.0172644045580064E-5</v>
      </c>
      <c r="E77" s="173">
        <f t="shared" ref="E77:E93" si="12">E76+D77</f>
        <v>1.0429446973090619</v>
      </c>
      <c r="F77" s="174" t="str">
        <f t="shared" si="3"/>
        <v>C</v>
      </c>
      <c r="G77" s="174" t="str">
        <f t="shared" si="8"/>
        <v>C</v>
      </c>
      <c r="I77" s="183" t="s">
        <v>155</v>
      </c>
      <c r="J77" s="172">
        <f>ФЕВРАЛЬ!U36</f>
        <v>0</v>
      </c>
      <c r="K77" s="173">
        <f t="shared" si="9"/>
        <v>0</v>
      </c>
      <c r="L77" s="173">
        <f t="shared" ref="L77:L94" si="13">L76+K77</f>
        <v>0.99281682914315061</v>
      </c>
      <c r="M77" s="174" t="str">
        <f t="shared" si="4"/>
        <v>C</v>
      </c>
    </row>
    <row r="78" spans="2:13" ht="15" outlineLevel="1" thickBot="1">
      <c r="B78" s="183" t="s">
        <v>179</v>
      </c>
      <c r="C78" s="172">
        <f>ФЕВРАЛЬ!AO60</f>
        <v>-101.07769999999992</v>
      </c>
      <c r="D78" s="173">
        <f t="shared" si="7"/>
        <v>-5.2109899949094994E-5</v>
      </c>
      <c r="E78" s="173">
        <f t="shared" si="12"/>
        <v>1.0428925874091128</v>
      </c>
      <c r="F78" s="174" t="str">
        <f t="shared" si="3"/>
        <v>C</v>
      </c>
      <c r="G78" s="174" t="str">
        <f t="shared" si="8"/>
        <v>C</v>
      </c>
      <c r="I78" s="183" t="s">
        <v>157</v>
      </c>
      <c r="J78" s="172">
        <f>ФЕВРАЛЬ!U38</f>
        <v>0</v>
      </c>
      <c r="K78" s="173">
        <f t="shared" si="9"/>
        <v>0</v>
      </c>
      <c r="L78" s="173">
        <f t="shared" si="13"/>
        <v>0.99281682914315061</v>
      </c>
      <c r="M78" s="174" t="str">
        <f t="shared" si="4"/>
        <v>C</v>
      </c>
    </row>
    <row r="79" spans="2:13" ht="15" outlineLevel="1" thickBot="1">
      <c r="B79" s="183" t="s">
        <v>203</v>
      </c>
      <c r="C79" s="172">
        <f>ФЕВРАЛЬ!AO84</f>
        <v>-108</v>
      </c>
      <c r="D79" s="173">
        <f t="shared" si="7"/>
        <v>-5.5678643207178869E-5</v>
      </c>
      <c r="E79" s="173">
        <f t="shared" si="12"/>
        <v>1.0428369087659057</v>
      </c>
      <c r="F79" s="174" t="str">
        <f t="shared" si="3"/>
        <v>C</v>
      </c>
      <c r="G79" s="174" t="str">
        <f t="shared" si="8"/>
        <v>C</v>
      </c>
      <c r="I79" s="183" t="s">
        <v>159</v>
      </c>
      <c r="J79" s="172">
        <f>ФЕВРАЛЬ!U40</f>
        <v>0</v>
      </c>
      <c r="K79" s="173">
        <f t="shared" si="9"/>
        <v>0</v>
      </c>
      <c r="L79" s="173">
        <f t="shared" si="13"/>
        <v>0.99281682914315061</v>
      </c>
      <c r="M79" s="174" t="str">
        <f t="shared" si="4"/>
        <v>C</v>
      </c>
    </row>
    <row r="80" spans="2:13" ht="26.5" outlineLevel="1" thickBot="1">
      <c r="B80" s="183" t="s">
        <v>196</v>
      </c>
      <c r="C80" s="172">
        <f>ФЕВРАЛЬ!AO77</f>
        <v>-115.07</v>
      </c>
      <c r="D80" s="173">
        <f t="shared" si="7"/>
        <v>-5.9323532165278445E-5</v>
      </c>
      <c r="E80" s="173">
        <f t="shared" si="12"/>
        <v>1.0427775852337404</v>
      </c>
      <c r="F80" s="174" t="str">
        <f t="shared" si="3"/>
        <v>C</v>
      </c>
      <c r="G80" s="174" t="str">
        <f t="shared" si="8"/>
        <v>C</v>
      </c>
      <c r="I80" s="183" t="s">
        <v>165</v>
      </c>
      <c r="J80" s="172">
        <f>ФЕВРАЛЬ!U46</f>
        <v>0</v>
      </c>
      <c r="K80" s="173">
        <f t="shared" si="9"/>
        <v>0</v>
      </c>
      <c r="L80" s="173">
        <f t="shared" si="13"/>
        <v>0.99281682914315061</v>
      </c>
      <c r="M80" s="174" t="str">
        <f t="shared" si="4"/>
        <v>C</v>
      </c>
    </row>
    <row r="81" spans="2:13" ht="15" outlineLevel="1" thickBot="1">
      <c r="B81" s="183" t="s">
        <v>150</v>
      </c>
      <c r="C81" s="172">
        <f>ФЕВРАЛЬ!AO31</f>
        <v>-199.87030000000016</v>
      </c>
      <c r="D81" s="173">
        <f t="shared" si="7"/>
        <v>-1.0304173260566493E-4</v>
      </c>
      <c r="E81" s="173">
        <f t="shared" si="12"/>
        <v>1.0426745435011349</v>
      </c>
      <c r="F81" s="174" t="str">
        <f t="shared" si="3"/>
        <v>C</v>
      </c>
      <c r="G81" s="174" t="str">
        <f t="shared" si="8"/>
        <v>C</v>
      </c>
      <c r="I81" s="183" t="s">
        <v>171</v>
      </c>
      <c r="J81" s="172">
        <f>ФЕВРАЛЬ!U52</f>
        <v>0</v>
      </c>
      <c r="K81" s="173">
        <f t="shared" si="9"/>
        <v>0</v>
      </c>
      <c r="L81" s="173">
        <f t="shared" si="13"/>
        <v>0.99281682914315061</v>
      </c>
      <c r="M81" s="174" t="str">
        <f t="shared" si="4"/>
        <v>C</v>
      </c>
    </row>
    <row r="82" spans="2:13" ht="15" outlineLevel="1" thickBot="1">
      <c r="B82" s="183" t="s">
        <v>188</v>
      </c>
      <c r="C82" s="172">
        <f>ФЕВРАЛЬ!AO69</f>
        <v>-220.98000000000002</v>
      </c>
      <c r="D82" s="173">
        <f t="shared" si="7"/>
        <v>-1.1392469051779988E-4</v>
      </c>
      <c r="E82" s="173">
        <f t="shared" si="12"/>
        <v>1.0425606188106171</v>
      </c>
      <c r="F82" s="174" t="str">
        <f t="shared" si="3"/>
        <v>C</v>
      </c>
      <c r="G82" s="174" t="str">
        <f t="shared" si="8"/>
        <v>C</v>
      </c>
      <c r="I82" s="183" t="s">
        <v>174</v>
      </c>
      <c r="J82" s="172">
        <f>ФЕВРАЛЬ!U55</f>
        <v>0</v>
      </c>
      <c r="K82" s="173">
        <f t="shared" si="9"/>
        <v>0</v>
      </c>
      <c r="L82" s="173">
        <f t="shared" si="13"/>
        <v>0.99281682914315061</v>
      </c>
      <c r="M82" s="174" t="str">
        <f t="shared" si="4"/>
        <v>C</v>
      </c>
    </row>
    <row r="83" spans="2:13" ht="15" outlineLevel="1" thickBot="1">
      <c r="B83" s="183" t="s">
        <v>191</v>
      </c>
      <c r="C83" s="172">
        <f>ФЕВРАЛЬ!AO72</f>
        <v>-243.91109999999989</v>
      </c>
      <c r="D83" s="173">
        <f t="shared" si="7"/>
        <v>-1.2574665843676408E-4</v>
      </c>
      <c r="E83" s="173">
        <f t="shared" si="12"/>
        <v>1.0424348721521803</v>
      </c>
      <c r="F83" s="174" t="str">
        <f t="shared" si="3"/>
        <v>C</v>
      </c>
      <c r="G83" s="174" t="str">
        <f t="shared" si="8"/>
        <v>C</v>
      </c>
      <c r="I83" s="183" t="s">
        <v>176</v>
      </c>
      <c r="J83" s="172">
        <f>ФЕВРАЛЬ!U57</f>
        <v>0</v>
      </c>
      <c r="K83" s="173">
        <f t="shared" si="9"/>
        <v>0</v>
      </c>
      <c r="L83" s="173">
        <f t="shared" si="13"/>
        <v>0.99281682914315061</v>
      </c>
      <c r="M83" s="174" t="str">
        <f t="shared" si="4"/>
        <v>C</v>
      </c>
    </row>
    <row r="84" spans="2:13" ht="15" outlineLevel="1" thickBot="1">
      <c r="B84" s="183" t="s">
        <v>180</v>
      </c>
      <c r="C84" s="172">
        <f>ФЕВРАЛЬ!AO61</f>
        <v>-283.83000000000004</v>
      </c>
      <c r="D84" s="173">
        <f t="shared" si="7"/>
        <v>-1.4632656760642205E-4</v>
      </c>
      <c r="E84" s="173">
        <f t="shared" si="12"/>
        <v>1.0422885455845738</v>
      </c>
      <c r="F84" s="174" t="str">
        <f t="shared" si="3"/>
        <v>C</v>
      </c>
      <c r="G84" s="174" t="str">
        <f t="shared" si="8"/>
        <v>C</v>
      </c>
      <c r="I84" s="183" t="s">
        <v>178</v>
      </c>
      <c r="J84" s="172">
        <f>ФЕВРАЛЬ!U59</f>
        <v>0</v>
      </c>
      <c r="K84" s="173">
        <f t="shared" si="9"/>
        <v>0</v>
      </c>
      <c r="L84" s="173">
        <f t="shared" si="13"/>
        <v>0.99281682914315061</v>
      </c>
      <c r="M84" s="174" t="str">
        <f t="shared" si="4"/>
        <v>C</v>
      </c>
    </row>
    <row r="85" spans="2:13" ht="15" outlineLevel="1" thickBot="1">
      <c r="B85" s="183" t="s">
        <v>211</v>
      </c>
      <c r="C85" s="172">
        <f>ФЕВРАЛЬ!AO92</f>
        <v>-324.84000000000003</v>
      </c>
      <c r="D85" s="173">
        <f t="shared" si="7"/>
        <v>-1.6746898573537024E-4</v>
      </c>
      <c r="E85" s="173">
        <f t="shared" si="12"/>
        <v>1.0421210765988385</v>
      </c>
      <c r="F85" s="174" t="str">
        <f t="shared" si="3"/>
        <v>C</v>
      </c>
      <c r="G85" s="174" t="str">
        <f t="shared" si="8"/>
        <v>C</v>
      </c>
      <c r="I85" s="183" t="s">
        <v>180</v>
      </c>
      <c r="J85" s="172">
        <f>ФЕВРАЛЬ!U61</f>
        <v>0</v>
      </c>
      <c r="K85" s="173">
        <f t="shared" si="9"/>
        <v>0</v>
      </c>
      <c r="L85" s="173">
        <f t="shared" si="13"/>
        <v>0.99281682914315061</v>
      </c>
      <c r="M85" s="174" t="str">
        <f t="shared" si="4"/>
        <v>C</v>
      </c>
    </row>
    <row r="86" spans="2:13" ht="26.5" outlineLevel="1" thickBot="1">
      <c r="B86" s="183" t="s">
        <v>260</v>
      </c>
      <c r="C86" s="172">
        <f>ФЕВРАЛЬ!AO103</f>
        <v>-336</v>
      </c>
      <c r="D86" s="173">
        <f t="shared" si="7"/>
        <v>-1.7322244553344537E-4</v>
      </c>
      <c r="E86" s="173">
        <f t="shared" si="12"/>
        <v>1.0419478541533049</v>
      </c>
      <c r="F86" s="174" t="str">
        <f t="shared" si="3"/>
        <v>C</v>
      </c>
      <c r="G86" s="174" t="str">
        <f t="shared" si="8"/>
        <v>C</v>
      </c>
      <c r="I86" s="183" t="s">
        <v>181</v>
      </c>
      <c r="J86" s="172">
        <f>ФЕВРАЛЬ!U62</f>
        <v>0</v>
      </c>
      <c r="K86" s="173">
        <f t="shared" si="9"/>
        <v>0</v>
      </c>
      <c r="L86" s="173">
        <f t="shared" si="13"/>
        <v>0.99281682914315061</v>
      </c>
      <c r="M86" s="174" t="str">
        <f t="shared" si="4"/>
        <v>C</v>
      </c>
    </row>
    <row r="87" spans="2:13" ht="15" outlineLevel="1" thickBot="1">
      <c r="B87" s="183" t="s">
        <v>256</v>
      </c>
      <c r="C87" s="172">
        <f>ФЕВРАЛЬ!AO99</f>
        <v>-476</v>
      </c>
      <c r="D87" s="173">
        <f t="shared" si="7"/>
        <v>-2.453984645057143E-4</v>
      </c>
      <c r="E87" s="173">
        <f t="shared" si="12"/>
        <v>1.0417024556887993</v>
      </c>
      <c r="F87" s="174" t="str">
        <f t="shared" si="3"/>
        <v>C</v>
      </c>
      <c r="G87" s="174" t="str">
        <f t="shared" si="8"/>
        <v>C</v>
      </c>
      <c r="I87" s="183" t="s">
        <v>182</v>
      </c>
      <c r="J87" s="172">
        <f>ФЕВРАЛЬ!U63</f>
        <v>0</v>
      </c>
      <c r="K87" s="173">
        <f t="shared" si="9"/>
        <v>0</v>
      </c>
      <c r="L87" s="173">
        <f t="shared" si="13"/>
        <v>0.99281682914315061</v>
      </c>
      <c r="M87" s="174" t="str">
        <f t="shared" si="4"/>
        <v>C</v>
      </c>
    </row>
    <row r="88" spans="2:13" ht="15" outlineLevel="1" thickBot="1">
      <c r="B88" s="183" t="s">
        <v>157</v>
      </c>
      <c r="C88" s="172">
        <f>ФЕВРАЛЬ!AO38</f>
        <v>-536.63</v>
      </c>
      <c r="D88" s="173">
        <f t="shared" si="7"/>
        <v>-2.7665583615063332E-4</v>
      </c>
      <c r="E88" s="173">
        <f t="shared" si="12"/>
        <v>1.0414257998526486</v>
      </c>
      <c r="F88" s="174" t="str">
        <f t="shared" si="3"/>
        <v>C</v>
      </c>
      <c r="G88" s="174" t="str">
        <f t="shared" si="8"/>
        <v>C</v>
      </c>
      <c r="I88" s="183" t="s">
        <v>183</v>
      </c>
      <c r="J88" s="172">
        <f>ФЕВРАЛЬ!U64</f>
        <v>0</v>
      </c>
      <c r="K88" s="173">
        <f t="shared" si="9"/>
        <v>0</v>
      </c>
      <c r="L88" s="173">
        <f t="shared" si="13"/>
        <v>0.99281682914315061</v>
      </c>
      <c r="M88" s="174" t="str">
        <f t="shared" si="4"/>
        <v>C</v>
      </c>
    </row>
    <row r="89" spans="2:13" ht="15" outlineLevel="1" thickBot="1">
      <c r="B89" s="183" t="s">
        <v>195</v>
      </c>
      <c r="C89" s="172">
        <f>ФЕВРАЛЬ!AO76</f>
        <v>-816.35899999999992</v>
      </c>
      <c r="D89" s="173">
        <f t="shared" si="7"/>
        <v>-4.2086816194416047E-4</v>
      </c>
      <c r="E89" s="173">
        <f t="shared" si="12"/>
        <v>1.0410049316907044</v>
      </c>
      <c r="F89" s="174" t="str">
        <f t="shared" si="3"/>
        <v>C</v>
      </c>
      <c r="G89" s="174" t="str">
        <f t="shared" si="8"/>
        <v>C</v>
      </c>
      <c r="I89" s="183" t="s">
        <v>184</v>
      </c>
      <c r="J89" s="172">
        <f>ФЕВРАЛЬ!U65</f>
        <v>0</v>
      </c>
      <c r="K89" s="173">
        <f t="shared" si="9"/>
        <v>0</v>
      </c>
      <c r="L89" s="173">
        <f t="shared" si="13"/>
        <v>0.99281682914315061</v>
      </c>
      <c r="M89" s="174" t="str">
        <f t="shared" si="4"/>
        <v>C</v>
      </c>
    </row>
    <row r="90" spans="2:13" ht="15" outlineLevel="1" thickBot="1">
      <c r="B90" s="183" t="s">
        <v>171</v>
      </c>
      <c r="C90" s="172">
        <f>ФЕВРАЛЬ!AO52</f>
        <v>-839.02</v>
      </c>
      <c r="D90" s="173">
        <f t="shared" si="7"/>
        <v>-4.3255088170080755E-4</v>
      </c>
      <c r="E90" s="173">
        <f t="shared" si="12"/>
        <v>1.0405723808090035</v>
      </c>
      <c r="F90" s="174" t="str">
        <f t="shared" si="3"/>
        <v>C</v>
      </c>
      <c r="G90" s="174" t="str">
        <f t="shared" si="8"/>
        <v>C</v>
      </c>
      <c r="I90" s="183" t="s">
        <v>185</v>
      </c>
      <c r="J90" s="172">
        <f>ФЕВРАЛЬ!U66</f>
        <v>0</v>
      </c>
      <c r="K90" s="173">
        <f t="shared" si="9"/>
        <v>0</v>
      </c>
      <c r="L90" s="173">
        <f t="shared" si="13"/>
        <v>0.99281682914315061</v>
      </c>
      <c r="M90" s="174" t="str">
        <f t="shared" si="4"/>
        <v>C</v>
      </c>
    </row>
    <row r="91" spans="2:13" ht="15" outlineLevel="1" thickBot="1">
      <c r="B91" s="183" t="s">
        <v>159</v>
      </c>
      <c r="C91" s="172">
        <f>ФЕВРАЛЬ!AO40</f>
        <v>-843.03</v>
      </c>
      <c r="D91" s="173">
        <f t="shared" si="7"/>
        <v>-4.3461820910137039E-4</v>
      </c>
      <c r="E91" s="173">
        <f t="shared" si="12"/>
        <v>1.0401377625999022</v>
      </c>
      <c r="F91" s="174" t="str">
        <f t="shared" si="3"/>
        <v>C</v>
      </c>
      <c r="G91" s="174" t="str">
        <f t="shared" si="8"/>
        <v>C</v>
      </c>
      <c r="I91" s="183" t="s">
        <v>187</v>
      </c>
      <c r="J91" s="172">
        <f>ФЕВРАЛЬ!U68</f>
        <v>0</v>
      </c>
      <c r="K91" s="173">
        <f t="shared" si="9"/>
        <v>0</v>
      </c>
      <c r="L91" s="173">
        <f t="shared" si="13"/>
        <v>0.99281682914315061</v>
      </c>
      <c r="M91" s="174" t="str">
        <f t="shared" si="4"/>
        <v>C</v>
      </c>
    </row>
    <row r="92" spans="2:13" ht="15" outlineLevel="1" thickBot="1">
      <c r="B92" s="183" t="s">
        <v>210</v>
      </c>
      <c r="C92" s="172">
        <f>ФЕВРАЛЬ!AO91</f>
        <v>-1212.3357500000002</v>
      </c>
      <c r="D92" s="173">
        <f t="shared" si="7"/>
        <v>-6.2501120066257051E-4</v>
      </c>
      <c r="E92" s="173">
        <f t="shared" si="12"/>
        <v>1.0395127513992397</v>
      </c>
      <c r="F92" s="174" t="str">
        <f t="shared" si="3"/>
        <v>C</v>
      </c>
      <c r="G92" s="174" t="str">
        <f t="shared" si="8"/>
        <v>C</v>
      </c>
      <c r="I92" s="183" t="s">
        <v>188</v>
      </c>
      <c r="J92" s="172">
        <f>ФЕВРАЛЬ!U69</f>
        <v>0</v>
      </c>
      <c r="K92" s="173">
        <f t="shared" si="9"/>
        <v>0</v>
      </c>
      <c r="L92" s="173">
        <f t="shared" si="13"/>
        <v>0.99281682914315061</v>
      </c>
      <c r="M92" s="174" t="str">
        <f t="shared" si="4"/>
        <v>C</v>
      </c>
    </row>
    <row r="93" spans="2:13" ht="26.5" outlineLevel="1" thickBot="1">
      <c r="B93" s="183" t="s">
        <v>190</v>
      </c>
      <c r="C93" s="172">
        <f>ФЕВРАЛЬ!AO71</f>
        <v>-1476.2074150000003</v>
      </c>
      <c r="D93" s="173">
        <f t="shared" si="7"/>
        <v>-7.6104838851460044E-4</v>
      </c>
      <c r="E93" s="173">
        <f t="shared" si="12"/>
        <v>1.0387517030107252</v>
      </c>
      <c r="F93" s="174" t="str">
        <f t="shared" si="3"/>
        <v>C</v>
      </c>
      <c r="G93" s="174" t="str">
        <f t="shared" si="8"/>
        <v>C</v>
      </c>
      <c r="I93" s="183" t="s">
        <v>196</v>
      </c>
      <c r="J93" s="172">
        <f>ФЕВРАЛЬ!U77</f>
        <v>0</v>
      </c>
      <c r="K93" s="173">
        <f t="shared" si="9"/>
        <v>0</v>
      </c>
      <c r="L93" s="173">
        <f t="shared" si="13"/>
        <v>0.99281682914315061</v>
      </c>
      <c r="M93" s="174" t="str">
        <f t="shared" si="4"/>
        <v>C</v>
      </c>
    </row>
    <row r="94" spans="2:13" ht="15" outlineLevel="1" thickBot="1">
      <c r="B94" s="183" t="s">
        <v>170</v>
      </c>
      <c r="C94" s="172">
        <f>ФЕВРАЛЬ!AO51</f>
        <v>-2327.0098000000003</v>
      </c>
      <c r="D94" s="173">
        <f t="shared" si="7"/>
        <v>-1.1996735962389693E-3</v>
      </c>
      <c r="E94" s="173">
        <f>E93+D94</f>
        <v>1.0375520294144862</v>
      </c>
      <c r="F94" s="174" t="str">
        <f t="shared" si="3"/>
        <v>C</v>
      </c>
      <c r="G94" s="174" t="str">
        <f t="shared" si="8"/>
        <v>C</v>
      </c>
      <c r="I94" s="183" t="s">
        <v>203</v>
      </c>
      <c r="J94" s="172">
        <f>ФЕВРАЛЬ!U84</f>
        <v>0</v>
      </c>
      <c r="K94" s="173">
        <f t="shared" si="9"/>
        <v>0</v>
      </c>
      <c r="L94" s="173">
        <f t="shared" si="13"/>
        <v>0.99281682914315061</v>
      </c>
      <c r="M94" s="174" t="str">
        <f t="shared" si="4"/>
        <v>C</v>
      </c>
    </row>
    <row r="95" spans="2:13" ht="26.5" outlineLevel="1" thickBot="1">
      <c r="B95" s="183" t="s">
        <v>204</v>
      </c>
      <c r="C95" s="172">
        <f>ФЕВРАЛЬ!AO85</f>
        <v>-2678.8154000000004</v>
      </c>
      <c r="D95" s="173">
        <f t="shared" si="7"/>
        <v>-1.3810445080971868E-3</v>
      </c>
      <c r="E95" s="173">
        <f>E94+D95</f>
        <v>1.0361709849063889</v>
      </c>
      <c r="F95" s="174" t="str">
        <f t="shared" si="3"/>
        <v>C</v>
      </c>
      <c r="G95" s="174" t="str">
        <f t="shared" si="8"/>
        <v>C</v>
      </c>
      <c r="I95" s="183" t="s">
        <v>204</v>
      </c>
      <c r="J95" s="172">
        <f>ФЕВРАЛЬ!U85</f>
        <v>0</v>
      </c>
      <c r="K95" s="173">
        <f t="shared" si="9"/>
        <v>0</v>
      </c>
      <c r="L95" s="173">
        <f>L94+K95</f>
        <v>0.99281682914315061</v>
      </c>
      <c r="M95" s="174" t="str">
        <f t="shared" si="4"/>
        <v>C</v>
      </c>
    </row>
    <row r="96" spans="2:13" ht="26.5" outlineLevel="1" thickBot="1">
      <c r="B96" s="183" t="s">
        <v>152</v>
      </c>
      <c r="C96" s="172">
        <f>ФЕВРАЛЬ!AO33</f>
        <v>-3656.5294990000011</v>
      </c>
      <c r="D96" s="173">
        <f t="shared" si="7"/>
        <v>-1.8850981606606072E-3</v>
      </c>
      <c r="E96" s="173">
        <f t="shared" ref="E96:E98" si="14">E95+D96</f>
        <v>1.0342858867457283</v>
      </c>
      <c r="F96" s="174" t="str">
        <f t="shared" si="3"/>
        <v>C</v>
      </c>
      <c r="G96" s="174" t="str">
        <f t="shared" si="8"/>
        <v>C</v>
      </c>
      <c r="I96" s="183" t="s">
        <v>209</v>
      </c>
      <c r="J96" s="172">
        <f>ФЕВРАЛЬ!U90</f>
        <v>0</v>
      </c>
      <c r="K96" s="173">
        <f t="shared" si="9"/>
        <v>0</v>
      </c>
      <c r="L96" s="173">
        <f t="shared" ref="L96:L98" si="15">L95+K96</f>
        <v>0.99281682914315061</v>
      </c>
      <c r="M96" s="174" t="str">
        <f t="shared" si="4"/>
        <v>C</v>
      </c>
    </row>
    <row r="97" spans="2:13" ht="15" outlineLevel="1" thickBot="1">
      <c r="B97" s="183" t="s">
        <v>158</v>
      </c>
      <c r="C97" s="172">
        <f>ФЕВРАЛЬ!AO39</f>
        <v>-3916.2961640000008</v>
      </c>
      <c r="D97" s="173">
        <f t="shared" si="7"/>
        <v>-2.0190190445277712E-3</v>
      </c>
      <c r="E97" s="173">
        <f t="shared" si="14"/>
        <v>1.0322668677012006</v>
      </c>
      <c r="F97" s="174" t="str">
        <f t="shared" ref="F97:F104" si="16">IF(AND(E97&lt;=0),"C",IF(E97&lt;=0.8,"A",IF(E97&lt;=0.95,"B","C")))</f>
        <v>C</v>
      </c>
      <c r="G97" s="174" t="str">
        <f t="shared" si="8"/>
        <v>C</v>
      </c>
      <c r="I97" s="183" t="s">
        <v>211</v>
      </c>
      <c r="J97" s="172">
        <f>ФЕВРАЛЬ!U92</f>
        <v>0</v>
      </c>
      <c r="K97" s="173">
        <f t="shared" si="9"/>
        <v>0</v>
      </c>
      <c r="L97" s="173">
        <f t="shared" si="15"/>
        <v>0.99281682914315061</v>
      </c>
      <c r="M97" s="174" t="str">
        <f t="shared" si="4"/>
        <v>C</v>
      </c>
    </row>
    <row r="98" spans="2:13" ht="26.5" outlineLevel="1" thickBot="1">
      <c r="B98" s="183" t="s">
        <v>206</v>
      </c>
      <c r="C98" s="172">
        <f>ФЕВРАЛЬ!AO87</f>
        <v>-4603.973207</v>
      </c>
      <c r="D98" s="173">
        <f t="shared" si="7"/>
        <v>-2.3735461252589267E-3</v>
      </c>
      <c r="E98" s="173">
        <f t="shared" si="14"/>
        <v>1.0298933215759416</v>
      </c>
      <c r="F98" s="174" t="str">
        <f t="shared" si="16"/>
        <v>C</v>
      </c>
      <c r="G98" s="174" t="str">
        <f t="shared" si="8"/>
        <v>C</v>
      </c>
      <c r="I98" s="183" t="s">
        <v>212</v>
      </c>
      <c r="J98" s="172">
        <f>ФЕВРАЛЬ!U93</f>
        <v>0</v>
      </c>
      <c r="K98" s="173">
        <f t="shared" si="9"/>
        <v>0</v>
      </c>
      <c r="L98" s="173">
        <f t="shared" si="15"/>
        <v>0.99281682914315061</v>
      </c>
      <c r="M98" s="174" t="str">
        <f t="shared" si="4"/>
        <v>C</v>
      </c>
    </row>
    <row r="99" spans="2:13" ht="15" outlineLevel="1" thickBot="1">
      <c r="B99" s="183" t="s">
        <v>146</v>
      </c>
      <c r="C99" s="172">
        <f>ФЕВРАЛЬ!AO27</f>
        <v>-4689.5168010000016</v>
      </c>
      <c r="D99" s="173">
        <f t="shared" si="7"/>
        <v>-2.4176475257124993E-3</v>
      </c>
      <c r="E99" s="173">
        <f>E93+D99</f>
        <v>1.0363340554850127</v>
      </c>
      <c r="F99" s="174" t="str">
        <f t="shared" si="16"/>
        <v>C</v>
      </c>
      <c r="G99" s="174" t="str">
        <f t="shared" si="8"/>
        <v>C</v>
      </c>
      <c r="I99" s="183" t="s">
        <v>215</v>
      </c>
      <c r="J99" s="172">
        <f>ФЕВРАЛЬ!U96</f>
        <v>0</v>
      </c>
      <c r="K99" s="173">
        <f t="shared" si="9"/>
        <v>0</v>
      </c>
      <c r="L99" s="173">
        <f>L93+K99</f>
        <v>0.99281682914315061</v>
      </c>
      <c r="M99" s="174" t="str">
        <f t="shared" ref="M99:M104" si="17">_xlfn.IFS(L99&lt;80%,"A",L99&lt;=95%,"B",L99&gt;95%,"C")</f>
        <v>C</v>
      </c>
    </row>
    <row r="100" spans="2:13" ht="26.5" outlineLevel="1" thickBot="1">
      <c r="B100" s="183" t="s">
        <v>199</v>
      </c>
      <c r="C100" s="172">
        <f>ФЕВРАЛЬ!AO80</f>
        <v>-4702.0890909999989</v>
      </c>
      <c r="D100" s="173">
        <f t="shared" si="7"/>
        <v>-2.4241290817236757E-3</v>
      </c>
      <c r="E100" s="173">
        <f t="shared" ref="E100:E104" si="18">E94+D100</f>
        <v>1.0351279003327625</v>
      </c>
      <c r="F100" s="174" t="str">
        <f t="shared" si="16"/>
        <v>C</v>
      </c>
      <c r="G100" s="174" t="str">
        <f t="shared" si="8"/>
        <v>C</v>
      </c>
      <c r="I100" s="183" t="s">
        <v>216</v>
      </c>
      <c r="J100" s="172">
        <f>ФЕВРАЛЬ!U97</f>
        <v>0</v>
      </c>
      <c r="K100" s="173">
        <f t="shared" si="9"/>
        <v>0</v>
      </c>
      <c r="L100" s="173">
        <f t="shared" ref="L100:L104" si="19">L94+K100</f>
        <v>0.99281682914315061</v>
      </c>
      <c r="M100" s="174" t="str">
        <f t="shared" si="17"/>
        <v>C</v>
      </c>
    </row>
    <row r="101" spans="2:13" ht="15" outlineLevel="1" thickBot="1">
      <c r="B101" s="183" t="s">
        <v>177</v>
      </c>
      <c r="C101" s="172">
        <f>ФЕВРАЛЬ!AO58</f>
        <v>-6991.7369360000002</v>
      </c>
      <c r="D101" s="173">
        <f t="shared" si="7"/>
        <v>-3.6045409838703522E-3</v>
      </c>
      <c r="E101" s="173">
        <f t="shared" si="18"/>
        <v>1.0325664439225186</v>
      </c>
      <c r="F101" s="174" t="str">
        <f t="shared" si="16"/>
        <v>C</v>
      </c>
      <c r="G101" s="174" t="str">
        <f t="shared" si="8"/>
        <v>C</v>
      </c>
      <c r="I101" s="183" t="s">
        <v>256</v>
      </c>
      <c r="J101" s="172">
        <f>ФЕВРАЛЬ!U99</f>
        <v>0</v>
      </c>
      <c r="K101" s="173">
        <f t="shared" si="9"/>
        <v>0</v>
      </c>
      <c r="L101" s="173">
        <f t="shared" si="19"/>
        <v>0.99281682914315061</v>
      </c>
      <c r="M101" s="174" t="str">
        <f t="shared" si="17"/>
        <v>C</v>
      </c>
    </row>
    <row r="102" spans="2:13" ht="15" outlineLevel="1" thickBot="1">
      <c r="B102" s="183" t="s">
        <v>162</v>
      </c>
      <c r="C102" s="172">
        <f>ФЕВРАЛЬ!AO43</f>
        <v>-7165.2892340000008</v>
      </c>
      <c r="D102" s="173">
        <f t="shared" si="7"/>
        <v>-3.69401465496413E-3</v>
      </c>
      <c r="E102" s="173">
        <f t="shared" si="18"/>
        <v>1.0305918720907641</v>
      </c>
      <c r="F102" s="174" t="str">
        <f t="shared" si="16"/>
        <v>C</v>
      </c>
      <c r="G102" s="174" t="str">
        <f t="shared" si="8"/>
        <v>C</v>
      </c>
      <c r="I102" s="183" t="s">
        <v>257</v>
      </c>
      <c r="J102" s="172">
        <f>ФЕВРАЛЬ!U100</f>
        <v>0</v>
      </c>
      <c r="K102" s="173">
        <f t="shared" si="9"/>
        <v>0</v>
      </c>
      <c r="L102" s="173">
        <f t="shared" si="19"/>
        <v>0.99281682914315061</v>
      </c>
      <c r="M102" s="174" t="str">
        <f t="shared" si="17"/>
        <v>C</v>
      </c>
    </row>
    <row r="103" spans="2:13" ht="26.5" outlineLevel="1" thickBot="1">
      <c r="B103" s="183" t="s">
        <v>200</v>
      </c>
      <c r="C103" s="172">
        <f>ФЕВРАЛЬ!AO81</f>
        <v>-8795.9938000000002</v>
      </c>
      <c r="D103" s="173">
        <f t="shared" si="7"/>
        <v>-4.5347129670625696E-3</v>
      </c>
      <c r="E103" s="173">
        <f t="shared" si="18"/>
        <v>1.027732154734138</v>
      </c>
      <c r="F103" s="174" t="str">
        <f t="shared" si="16"/>
        <v>C</v>
      </c>
      <c r="G103" s="174" t="str">
        <f t="shared" si="8"/>
        <v>C</v>
      </c>
      <c r="I103" s="183" t="s">
        <v>259</v>
      </c>
      <c r="J103" s="172">
        <f>ФЕВРАЛЬ!U102</f>
        <v>0</v>
      </c>
      <c r="K103" s="173">
        <f t="shared" si="9"/>
        <v>0</v>
      </c>
      <c r="L103" s="173">
        <f t="shared" si="19"/>
        <v>0.99281682914315061</v>
      </c>
      <c r="M103" s="174" t="str">
        <f t="shared" si="17"/>
        <v>C</v>
      </c>
    </row>
    <row r="104" spans="2:13" ht="26.5" outlineLevel="1" thickBot="1">
      <c r="B104" s="183" t="s">
        <v>145</v>
      </c>
      <c r="C104" s="172">
        <f>ФЕВРАЛЬ!AO26</f>
        <v>-27618.436501999975</v>
      </c>
      <c r="D104" s="173">
        <f t="shared" si="7"/>
        <v>-1.4238491406805387E-2</v>
      </c>
      <c r="E104" s="173">
        <f t="shared" si="18"/>
        <v>1.0156548301691362</v>
      </c>
      <c r="F104" s="174" t="str">
        <f t="shared" si="16"/>
        <v>C</v>
      </c>
      <c r="G104" s="174" t="str">
        <f t="shared" si="8"/>
        <v>B</v>
      </c>
      <c r="I104" s="183" t="s">
        <v>260</v>
      </c>
      <c r="J104" s="172">
        <f>ФЕВРАЛЬ!U103</f>
        <v>0</v>
      </c>
      <c r="K104" s="173">
        <f t="shared" si="9"/>
        <v>0</v>
      </c>
      <c r="L104" s="173">
        <f t="shared" si="19"/>
        <v>0.99281682914315061</v>
      </c>
      <c r="M104" s="174" t="str">
        <f t="shared" si="17"/>
        <v>C</v>
      </c>
    </row>
    <row r="105" spans="2:13" outlineLevel="1">
      <c r="C105" s="179">
        <f>SUM(C4:C104)</f>
        <v>1939702.4384759995</v>
      </c>
      <c r="D105" s="180">
        <f>SUM(D4:D104)</f>
        <v>1.0000000000000002</v>
      </c>
      <c r="J105" s="179">
        <f>SUM(J4:J104)</f>
        <v>7796</v>
      </c>
      <c r="K105" s="180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0" priority="4" operator="equal">
      <formula>"C"</formula>
    </cfRule>
    <cfRule type="cellIs" dxfId="129" priority="5" operator="equal">
      <formula>"B"</formula>
    </cfRule>
    <cfRule type="cellIs" dxfId="128" priority="6" operator="equal">
      <formula>"A"</formula>
    </cfRule>
  </conditionalFormatting>
  <conditionalFormatting sqref="F99:G104 D99:D104 M99:M104 K99:K104">
    <cfRule type="cellIs" dxfId="127" priority="1" operator="equal">
      <formula>"C"</formula>
    </cfRule>
    <cfRule type="cellIs" dxfId="126" priority="2" operator="equal">
      <formula>"B"</formula>
    </cfRule>
    <cfRule type="cellIs" dxfId="12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3" t="s">
        <v>86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'Юнит 9'!AO4</f>
        <v>233182.08510390078</v>
      </c>
      <c r="D4" s="173">
        <f t="shared" ref="D4:D67" si="0">C4/C$105</f>
        <v>0.31385022446675775</v>
      </c>
      <c r="E4" s="173">
        <f>D4</f>
        <v>0.31385022446675775</v>
      </c>
      <c r="F4" s="174" t="str">
        <f>IF(AND(E4&lt;=0),"C",IF(E4&lt;=0.8,"A",IF(E4&lt;=0.95,"B","C")))</f>
        <v>A</v>
      </c>
      <c r="G4" s="174" t="str">
        <f t="shared" ref="G4:G67" si="1">VLOOKUP(B$4:B$104,I$4:M$104,5,0)</f>
        <v>A</v>
      </c>
      <c r="I4" s="183" t="s">
        <v>123</v>
      </c>
      <c r="J4" s="172">
        <f>'Юнит 9'!U4</f>
        <v>541</v>
      </c>
      <c r="K4" s="173">
        <f t="shared" ref="K4:K67" si="2">J4/J$105</f>
        <v>0.23430056301429189</v>
      </c>
      <c r="L4" s="173">
        <f>K4</f>
        <v>0.23430056301429189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126</v>
      </c>
      <c r="C5" s="172">
        <f>'Юнит 9'!AO7</f>
        <v>69947.749298694718</v>
      </c>
      <c r="D5" s="173">
        <f t="shared" si="0"/>
        <v>9.4145812310401158E-2</v>
      </c>
      <c r="E5" s="173">
        <f>E4+D5</f>
        <v>0.4079960367771589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126</v>
      </c>
      <c r="J5" s="172">
        <f>'Юнит 9'!U7</f>
        <v>180</v>
      </c>
      <c r="K5" s="173">
        <f t="shared" si="2"/>
        <v>7.7955825032481593E-2</v>
      </c>
      <c r="L5" s="173">
        <f>L4+K5</f>
        <v>0.31225638804677347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124</v>
      </c>
      <c r="C6" s="172">
        <f>'Юнит 9'!AO5</f>
        <v>59062.289385139382</v>
      </c>
      <c r="D6" s="173">
        <f t="shared" si="0"/>
        <v>7.949458369748709E-2</v>
      </c>
      <c r="E6" s="173">
        <f t="shared" ref="E6:E69" si="5">E5+D6</f>
        <v>0.48749062047464597</v>
      </c>
      <c r="F6" s="174" t="str">
        <f t="shared" si="3"/>
        <v>A</v>
      </c>
      <c r="G6" s="174" t="str">
        <f t="shared" si="1"/>
        <v>A</v>
      </c>
      <c r="I6" s="183" t="s">
        <v>129</v>
      </c>
      <c r="J6" s="172">
        <f>'Юнит 9'!U10</f>
        <v>156</v>
      </c>
      <c r="K6" s="173">
        <f t="shared" si="2"/>
        <v>6.7561715028150712E-2</v>
      </c>
      <c r="L6" s="173">
        <f t="shared" ref="L6:L69" si="6">L5+K6</f>
        <v>0.3798181030749242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128</v>
      </c>
      <c r="C7" s="172">
        <f>'Юнит 9'!AO9</f>
        <v>48626.700443569913</v>
      </c>
      <c r="D7" s="173">
        <f t="shared" si="0"/>
        <v>6.5448856598447597E-2</v>
      </c>
      <c r="E7" s="173">
        <f t="shared" si="5"/>
        <v>0.55293947707309354</v>
      </c>
      <c r="F7" s="174" t="str">
        <f t="shared" si="3"/>
        <v>A</v>
      </c>
      <c r="G7" s="174" t="str">
        <f t="shared" si="1"/>
        <v>A</v>
      </c>
      <c r="I7" s="183" t="s">
        <v>124</v>
      </c>
      <c r="J7" s="172">
        <f>'Юнит 9'!U5</f>
        <v>147</v>
      </c>
      <c r="K7" s="173">
        <f t="shared" si="2"/>
        <v>6.3663923776526632E-2</v>
      </c>
      <c r="L7" s="173">
        <f t="shared" si="6"/>
        <v>0.44348202685145083</v>
      </c>
      <c r="M7" s="174" t="str">
        <f t="shared" si="4"/>
        <v>A</v>
      </c>
    </row>
    <row r="8" spans="2:17" ht="15" outlineLevel="1" thickBot="1">
      <c r="B8" s="183" t="s">
        <v>132</v>
      </c>
      <c r="C8" s="172">
        <f>'Юнит 9'!AO13</f>
        <v>38940.896463642814</v>
      </c>
      <c r="D8" s="173">
        <f t="shared" si="0"/>
        <v>5.2412298700414271E-2</v>
      </c>
      <c r="E8" s="173">
        <f t="shared" si="5"/>
        <v>0.60535177577350785</v>
      </c>
      <c r="F8" s="174" t="str">
        <f t="shared" si="3"/>
        <v>A</v>
      </c>
      <c r="G8" s="174" t="str">
        <f t="shared" si="1"/>
        <v>A</v>
      </c>
      <c r="I8" s="183" t="s">
        <v>128</v>
      </c>
      <c r="J8" s="172">
        <f>'Юнит 9'!U9</f>
        <v>135</v>
      </c>
      <c r="K8" s="173">
        <f t="shared" si="2"/>
        <v>5.8466868774361198E-2</v>
      </c>
      <c r="L8" s="173">
        <f t="shared" si="6"/>
        <v>0.50194889562581202</v>
      </c>
      <c r="M8" s="174" t="str">
        <f>_xlfn.IFS(L8&lt;80%,"A",L8&lt;=95%,"B",L8&gt;95%,"C")</f>
        <v>A</v>
      </c>
    </row>
    <row r="9" spans="2:17" ht="15" outlineLevel="1" thickBot="1">
      <c r="B9" s="183" t="s">
        <v>129</v>
      </c>
      <c r="C9" s="172">
        <f>'Юнит 9'!AO10</f>
        <v>38435.99307770063</v>
      </c>
      <c r="D9" s="173">
        <f t="shared" si="0"/>
        <v>5.1732726592885636E-2</v>
      </c>
      <c r="E9" s="173">
        <f t="shared" si="5"/>
        <v>0.65708450236639349</v>
      </c>
      <c r="F9" s="174" t="str">
        <f t="shared" si="3"/>
        <v>A</v>
      </c>
      <c r="G9" s="174" t="str">
        <f t="shared" si="1"/>
        <v>A</v>
      </c>
      <c r="I9" s="183" t="s">
        <v>132</v>
      </c>
      <c r="J9" s="172">
        <f>'Юнит 9'!U13</f>
        <v>122</v>
      </c>
      <c r="K9" s="173">
        <f t="shared" si="2"/>
        <v>5.2836725855348633E-2</v>
      </c>
      <c r="L9" s="173">
        <f t="shared" si="6"/>
        <v>0.55478562148116062</v>
      </c>
      <c r="M9" s="174" t="str">
        <f t="shared" si="4"/>
        <v>A</v>
      </c>
    </row>
    <row r="10" spans="2:17" ht="15" outlineLevel="1" thickBot="1">
      <c r="B10" s="183" t="s">
        <v>125</v>
      </c>
      <c r="C10" s="172">
        <f>'Юнит 9'!AO6</f>
        <v>36585.849823933037</v>
      </c>
      <c r="D10" s="173">
        <f t="shared" si="0"/>
        <v>4.9242535825306369E-2</v>
      </c>
      <c r="E10" s="173">
        <f t="shared" si="5"/>
        <v>0.70632703819169984</v>
      </c>
      <c r="F10" s="174" t="str">
        <f t="shared" si="3"/>
        <v>A</v>
      </c>
      <c r="G10" s="174" t="str">
        <f t="shared" si="1"/>
        <v>A</v>
      </c>
      <c r="I10" s="183" t="s">
        <v>125</v>
      </c>
      <c r="J10" s="172">
        <f>'Юнит 9'!U6</f>
        <v>121</v>
      </c>
      <c r="K10" s="173">
        <f t="shared" si="2"/>
        <v>5.2403637938501516E-2</v>
      </c>
      <c r="L10" s="173">
        <f t="shared" si="6"/>
        <v>0.60718925941966218</v>
      </c>
      <c r="M10" s="174" t="str">
        <f t="shared" si="4"/>
        <v>A</v>
      </c>
    </row>
    <row r="11" spans="2:17" ht="26.5" outlineLevel="1" thickBot="1">
      <c r="B11" s="183" t="s">
        <v>135</v>
      </c>
      <c r="C11" s="172">
        <f>'Юнит 9'!AO16</f>
        <v>31216.063101878713</v>
      </c>
      <c r="D11" s="173">
        <f t="shared" si="0"/>
        <v>4.2015099089313425E-2</v>
      </c>
      <c r="E11" s="173">
        <f t="shared" si="5"/>
        <v>0.74834213728101329</v>
      </c>
      <c r="F11" s="174" t="str">
        <f t="shared" si="3"/>
        <v>A</v>
      </c>
      <c r="G11" s="174" t="str">
        <f t="shared" si="1"/>
        <v>A</v>
      </c>
      <c r="I11" s="183" t="s">
        <v>122</v>
      </c>
      <c r="J11" s="172">
        <f>'Юнит 9'!U3</f>
        <v>105</v>
      </c>
      <c r="K11" s="173">
        <f t="shared" si="2"/>
        <v>4.5474231268947597E-2</v>
      </c>
      <c r="L11" s="173">
        <f t="shared" si="6"/>
        <v>0.65266349068860974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130</v>
      </c>
      <c r="C12" s="172">
        <f>'Юнит 9'!AO11</f>
        <v>29898.234114337138</v>
      </c>
      <c r="D12" s="173">
        <f t="shared" si="0"/>
        <v>4.024137396216898E-2</v>
      </c>
      <c r="E12" s="173">
        <f t="shared" si="5"/>
        <v>0.78858351124318227</v>
      </c>
      <c r="F12" s="174" t="str">
        <f t="shared" si="3"/>
        <v>A</v>
      </c>
      <c r="G12" s="174" t="str">
        <f t="shared" si="1"/>
        <v>A</v>
      </c>
      <c r="I12" s="183" t="s">
        <v>135</v>
      </c>
      <c r="J12" s="172">
        <f>'Юнит 9'!U16</f>
        <v>98</v>
      </c>
      <c r="K12" s="173">
        <f t="shared" si="2"/>
        <v>4.2442615851017759E-2</v>
      </c>
      <c r="L12" s="173">
        <f t="shared" si="6"/>
        <v>0.69510610653962746</v>
      </c>
      <c r="M12" s="174" t="str">
        <f t="shared" si="4"/>
        <v>A</v>
      </c>
    </row>
    <row r="13" spans="2:17" ht="15" outlineLevel="1" thickBot="1">
      <c r="B13" s="183" t="s">
        <v>131</v>
      </c>
      <c r="C13" s="172">
        <f>'Юнит 9'!AO12</f>
        <v>28687.23534216149</v>
      </c>
      <c r="D13" s="173">
        <f t="shared" si="0"/>
        <v>3.8611436412262674E-2</v>
      </c>
      <c r="E13" s="173">
        <f t="shared" si="5"/>
        <v>0.82719494765544499</v>
      </c>
      <c r="F13" s="174" t="str">
        <f t="shared" si="3"/>
        <v>B</v>
      </c>
      <c r="G13" s="174" t="str">
        <f t="shared" si="1"/>
        <v>A</v>
      </c>
      <c r="I13" s="183" t="s">
        <v>147</v>
      </c>
      <c r="J13" s="172">
        <f>'Юнит 9'!U28</f>
        <v>87</v>
      </c>
      <c r="K13" s="173">
        <f t="shared" si="2"/>
        <v>3.7678648765699436E-2</v>
      </c>
      <c r="L13" s="173">
        <f t="shared" si="6"/>
        <v>0.73278475530532694</v>
      </c>
      <c r="M13" s="174" t="str">
        <f t="shared" si="4"/>
        <v>A</v>
      </c>
    </row>
    <row r="14" spans="2:17" ht="26.5" outlineLevel="1" thickBot="1">
      <c r="B14" s="183" t="s">
        <v>137</v>
      </c>
      <c r="C14" s="172">
        <f>'Юнит 9'!AO18</f>
        <v>20921.801781015369</v>
      </c>
      <c r="D14" s="173">
        <f t="shared" si="0"/>
        <v>2.8159591172258715E-2</v>
      </c>
      <c r="E14" s="173">
        <f t="shared" si="5"/>
        <v>0.85535453882770374</v>
      </c>
      <c r="F14" s="174" t="str">
        <f t="shared" si="3"/>
        <v>B</v>
      </c>
      <c r="G14" s="174" t="str">
        <f t="shared" si="1"/>
        <v>B</v>
      </c>
      <c r="I14" s="183" t="s">
        <v>131</v>
      </c>
      <c r="J14" s="172">
        <f>'Юнит 9'!U12</f>
        <v>79</v>
      </c>
      <c r="K14" s="173">
        <f t="shared" si="2"/>
        <v>3.4213945430922474E-2</v>
      </c>
      <c r="L14" s="173">
        <f t="shared" si="6"/>
        <v>0.76699870073624943</v>
      </c>
      <c r="M14" s="174" t="str">
        <f t="shared" si="4"/>
        <v>A</v>
      </c>
    </row>
    <row r="15" spans="2:17" ht="26.5" outlineLevel="1" thickBot="1">
      <c r="B15" s="183" t="s">
        <v>122</v>
      </c>
      <c r="C15" s="172">
        <f>'Юнит 9'!AO3</f>
        <v>19130.695961472233</v>
      </c>
      <c r="D15" s="173">
        <f t="shared" si="0"/>
        <v>2.5748861534701642E-2</v>
      </c>
      <c r="E15" s="173">
        <f t="shared" si="5"/>
        <v>0.88110340036240542</v>
      </c>
      <c r="F15" s="174" t="str">
        <f t="shared" si="3"/>
        <v>B</v>
      </c>
      <c r="G15" s="174" t="str">
        <f t="shared" si="1"/>
        <v>A</v>
      </c>
      <c r="I15" s="183" t="s">
        <v>130</v>
      </c>
      <c r="J15" s="172">
        <f>'Юнит 9'!U11</f>
        <v>76</v>
      </c>
      <c r="K15" s="173">
        <f t="shared" si="2"/>
        <v>3.2914681680381121E-2</v>
      </c>
      <c r="L15" s="173">
        <f t="shared" si="6"/>
        <v>0.79991338241663057</v>
      </c>
      <c r="M15" s="174" t="str">
        <f t="shared" si="4"/>
        <v>A</v>
      </c>
    </row>
    <row r="16" spans="2:17" ht="15" outlineLevel="1" thickBot="1">
      <c r="B16" s="183" t="s">
        <v>127</v>
      </c>
      <c r="C16" s="172">
        <f>'Юнит 9'!AO8</f>
        <v>18340.695995632555</v>
      </c>
      <c r="D16" s="173">
        <f t="shared" si="0"/>
        <v>2.4685565156264012E-2</v>
      </c>
      <c r="E16" s="173">
        <f t="shared" si="5"/>
        <v>0.90578896551866939</v>
      </c>
      <c r="F16" s="174" t="str">
        <f t="shared" si="3"/>
        <v>B</v>
      </c>
      <c r="G16" s="174" t="str">
        <f t="shared" si="1"/>
        <v>B</v>
      </c>
      <c r="I16" s="183" t="s">
        <v>127</v>
      </c>
      <c r="J16" s="172">
        <f>'Юнит 9'!U8</f>
        <v>62</v>
      </c>
      <c r="K16" s="173">
        <f t="shared" si="2"/>
        <v>2.6851450844521438E-2</v>
      </c>
      <c r="L16" s="173">
        <f t="shared" si="6"/>
        <v>0.82676483326115202</v>
      </c>
      <c r="M16" s="174" t="str">
        <f t="shared" si="4"/>
        <v>B</v>
      </c>
    </row>
    <row r="17" spans="2:13" ht="26.5" outlineLevel="1" thickBot="1">
      <c r="B17" s="183" t="s">
        <v>147</v>
      </c>
      <c r="C17" s="172">
        <f>'Юнит 9'!AO28</f>
        <v>15602.504893762507</v>
      </c>
      <c r="D17" s="173">
        <f t="shared" si="0"/>
        <v>2.1000110968941377E-2</v>
      </c>
      <c r="E17" s="173">
        <f t="shared" si="5"/>
        <v>0.92678907648761077</v>
      </c>
      <c r="F17" s="174" t="str">
        <f t="shared" si="3"/>
        <v>B</v>
      </c>
      <c r="G17" s="174" t="str">
        <f t="shared" si="1"/>
        <v>A</v>
      </c>
      <c r="I17" s="183" t="s">
        <v>137</v>
      </c>
      <c r="J17" s="172">
        <f>'Юнит 9'!U18</f>
        <v>60</v>
      </c>
      <c r="K17" s="173">
        <f t="shared" si="2"/>
        <v>2.5985275010827199E-2</v>
      </c>
      <c r="L17" s="173">
        <f t="shared" si="6"/>
        <v>0.85275010827197917</v>
      </c>
      <c r="M17" s="174" t="str">
        <f t="shared" si="4"/>
        <v>B</v>
      </c>
    </row>
    <row r="18" spans="2:13" ht="15" outlineLevel="1" thickBot="1">
      <c r="B18" s="183" t="s">
        <v>133</v>
      </c>
      <c r="C18" s="172">
        <f>'Юнит 9'!AO14</f>
        <v>11020.919989315082</v>
      </c>
      <c r="D18" s="173">
        <f t="shared" si="0"/>
        <v>1.4833550403048752E-2</v>
      </c>
      <c r="E18" s="173">
        <f t="shared" si="5"/>
        <v>0.94162262689065956</v>
      </c>
      <c r="F18" s="174" t="str">
        <f t="shared" si="3"/>
        <v>B</v>
      </c>
      <c r="G18" s="174" t="str">
        <f t="shared" si="1"/>
        <v>B</v>
      </c>
      <c r="I18" s="183" t="s">
        <v>164</v>
      </c>
      <c r="J18" s="172">
        <f>'Юнит 9'!U45</f>
        <v>49</v>
      </c>
      <c r="K18" s="173">
        <f t="shared" si="2"/>
        <v>2.122130792550888E-2</v>
      </c>
      <c r="L18" s="173">
        <f t="shared" si="6"/>
        <v>0.87397141619748808</v>
      </c>
      <c r="M18" s="174" t="str">
        <f t="shared" si="4"/>
        <v>B</v>
      </c>
    </row>
    <row r="19" spans="2:13" ht="15" outlineLevel="1" thickBot="1">
      <c r="B19" s="183" t="s">
        <v>168</v>
      </c>
      <c r="C19" s="172">
        <f>'Юнит 9'!AO49</f>
        <v>9856.2478372512851</v>
      </c>
      <c r="D19" s="173">
        <f t="shared" si="0"/>
        <v>1.3265965928484459E-2</v>
      </c>
      <c r="E19" s="173">
        <f t="shared" si="5"/>
        <v>0.95488859281914407</v>
      </c>
      <c r="F19" s="174" t="str">
        <f t="shared" si="3"/>
        <v>C</v>
      </c>
      <c r="G19" s="174" t="str">
        <f t="shared" si="1"/>
        <v>B</v>
      </c>
      <c r="I19" s="183" t="s">
        <v>133</v>
      </c>
      <c r="J19" s="172">
        <f>'Юнит 9'!U14</f>
        <v>39</v>
      </c>
      <c r="K19" s="173">
        <f t="shared" si="2"/>
        <v>1.6890428757037678E-2</v>
      </c>
      <c r="L19" s="173">
        <f t="shared" si="6"/>
        <v>0.89086184495452581</v>
      </c>
      <c r="M19" s="174" t="str">
        <f t="shared" si="4"/>
        <v>B</v>
      </c>
    </row>
    <row r="20" spans="2:13" ht="15" outlineLevel="1" thickBot="1">
      <c r="B20" s="183" t="s">
        <v>134</v>
      </c>
      <c r="C20" s="172">
        <f>'Юнит 9'!AO15</f>
        <v>8803.0230602599495</v>
      </c>
      <c r="D20" s="173">
        <f t="shared" si="0"/>
        <v>1.1848383473445542E-2</v>
      </c>
      <c r="E20" s="173">
        <f t="shared" si="5"/>
        <v>0.96673697629258959</v>
      </c>
      <c r="F20" s="174" t="str">
        <f t="shared" si="3"/>
        <v>C</v>
      </c>
      <c r="G20" s="174" t="str">
        <f t="shared" si="1"/>
        <v>B</v>
      </c>
      <c r="I20" s="183" t="s">
        <v>145</v>
      </c>
      <c r="J20" s="172">
        <f>'Юнит 9'!U26</f>
        <v>37</v>
      </c>
      <c r="K20" s="173">
        <f t="shared" si="2"/>
        <v>1.6024252923343439E-2</v>
      </c>
      <c r="L20" s="173">
        <f t="shared" si="6"/>
        <v>0.90688609787786922</v>
      </c>
      <c r="M20" s="174" t="str">
        <f t="shared" si="4"/>
        <v>B</v>
      </c>
    </row>
    <row r="21" spans="2:13" ht="26.5" outlineLevel="1" thickBot="1">
      <c r="B21" s="183" t="s">
        <v>136</v>
      </c>
      <c r="C21" s="172">
        <f>'Юнит 9'!AO17</f>
        <v>7973.801584802286</v>
      </c>
      <c r="D21" s="173">
        <f t="shared" si="0"/>
        <v>1.073229710648008E-2</v>
      </c>
      <c r="E21" s="173">
        <f t="shared" si="5"/>
        <v>0.97746927339906964</v>
      </c>
      <c r="F21" s="174" t="str">
        <f t="shared" si="3"/>
        <v>C</v>
      </c>
      <c r="G21" s="174" t="str">
        <f t="shared" si="1"/>
        <v>C</v>
      </c>
      <c r="I21" s="183" t="s">
        <v>168</v>
      </c>
      <c r="J21" s="172">
        <f>'Юнит 9'!U49</f>
        <v>36</v>
      </c>
      <c r="K21" s="173">
        <f t="shared" si="2"/>
        <v>1.5591165006496318E-2</v>
      </c>
      <c r="L21" s="173">
        <f t="shared" si="6"/>
        <v>0.92247726288436549</v>
      </c>
      <c r="M21" s="174" t="str">
        <f t="shared" si="4"/>
        <v>B</v>
      </c>
    </row>
    <row r="22" spans="2:13" ht="15" outlineLevel="1" thickBot="1">
      <c r="B22" s="183" t="s">
        <v>164</v>
      </c>
      <c r="C22" s="172">
        <f>'Юнит 9'!AO45</f>
        <v>7667.3949108412935</v>
      </c>
      <c r="D22" s="173">
        <f t="shared" si="0"/>
        <v>1.0319890624404405E-2</v>
      </c>
      <c r="E22" s="173">
        <f t="shared" si="5"/>
        <v>0.98778916402347405</v>
      </c>
      <c r="F22" s="174" t="str">
        <f t="shared" si="3"/>
        <v>C</v>
      </c>
      <c r="G22" s="174" t="str">
        <f t="shared" si="1"/>
        <v>B</v>
      </c>
      <c r="I22" s="183" t="s">
        <v>134</v>
      </c>
      <c r="J22" s="172">
        <f>'Юнит 9'!U15</f>
        <v>28</v>
      </c>
      <c r="K22" s="173">
        <f t="shared" si="2"/>
        <v>1.2126461671719359E-2</v>
      </c>
      <c r="L22" s="173">
        <f t="shared" si="6"/>
        <v>0.93460372455608487</v>
      </c>
      <c r="M22" s="174" t="str">
        <f t="shared" si="4"/>
        <v>B</v>
      </c>
    </row>
    <row r="23" spans="2:13" ht="26.5" outlineLevel="1" thickBot="1">
      <c r="B23" s="183" t="s">
        <v>166</v>
      </c>
      <c r="C23" s="172">
        <f>'Юнит 9'!AO47</f>
        <v>6030.9395992946029</v>
      </c>
      <c r="D23" s="173">
        <f t="shared" si="0"/>
        <v>8.1173120402481778E-3</v>
      </c>
      <c r="E23" s="173">
        <f t="shared" si="5"/>
        <v>0.99590647606372218</v>
      </c>
      <c r="F23" s="174" t="str">
        <f t="shared" si="3"/>
        <v>C</v>
      </c>
      <c r="G23" s="174" t="str">
        <f t="shared" si="1"/>
        <v>C</v>
      </c>
      <c r="I23" s="183" t="s">
        <v>167</v>
      </c>
      <c r="J23" s="172">
        <f>'Юнит 9'!U48</f>
        <v>27</v>
      </c>
      <c r="K23" s="173">
        <f t="shared" si="2"/>
        <v>1.1693373754872239E-2</v>
      </c>
      <c r="L23" s="173">
        <f t="shared" si="6"/>
        <v>0.9462970983109571</v>
      </c>
      <c r="M23" s="174" t="str">
        <f t="shared" si="4"/>
        <v>B</v>
      </c>
    </row>
    <row r="24" spans="2:13" ht="26.5" outlineLevel="1" thickBot="1">
      <c r="B24" s="183" t="s">
        <v>167</v>
      </c>
      <c r="C24" s="172">
        <f>'Юнит 9'!AO48</f>
        <v>5263.099140829464</v>
      </c>
      <c r="D24" s="173">
        <f t="shared" si="0"/>
        <v>7.0838411364411227E-3</v>
      </c>
      <c r="E24" s="173">
        <f t="shared" si="5"/>
        <v>1.0029903172001633</v>
      </c>
      <c r="F24" s="174" t="str">
        <f t="shared" si="3"/>
        <v>C</v>
      </c>
      <c r="G24" s="174" t="str">
        <f t="shared" si="1"/>
        <v>B</v>
      </c>
      <c r="I24" s="183" t="s">
        <v>136</v>
      </c>
      <c r="J24" s="172">
        <f>'Юнит 9'!U17</f>
        <v>24</v>
      </c>
      <c r="K24" s="173">
        <f t="shared" si="2"/>
        <v>1.0394110004330879E-2</v>
      </c>
      <c r="L24" s="173">
        <f t="shared" si="6"/>
        <v>0.95669120831528798</v>
      </c>
      <c r="M24" s="174" t="str">
        <f t="shared" si="4"/>
        <v>C</v>
      </c>
    </row>
    <row r="25" spans="2:13" ht="15" outlineLevel="1" thickBot="1">
      <c r="B25" s="183" t="s">
        <v>163</v>
      </c>
      <c r="C25" s="172">
        <f>'Юнит 9'!AO44</f>
        <v>4550.6139687971663</v>
      </c>
      <c r="D25" s="173">
        <f t="shared" si="0"/>
        <v>6.1248753948322174E-3</v>
      </c>
      <c r="E25" s="173">
        <f t="shared" si="5"/>
        <v>1.0091151925949955</v>
      </c>
      <c r="F25" s="174" t="str">
        <f t="shared" si="3"/>
        <v>C</v>
      </c>
      <c r="G25" s="174" t="str">
        <f t="shared" si="1"/>
        <v>C</v>
      </c>
      <c r="I25" s="183" t="s">
        <v>163</v>
      </c>
      <c r="J25" s="172">
        <f>'Юнит 9'!U44</f>
        <v>18</v>
      </c>
      <c r="K25" s="173">
        <f t="shared" si="2"/>
        <v>7.795582503248159E-3</v>
      </c>
      <c r="L25" s="173">
        <f t="shared" si="6"/>
        <v>0.96448679081853617</v>
      </c>
      <c r="M25" s="174" t="str">
        <f t="shared" si="4"/>
        <v>C</v>
      </c>
    </row>
    <row r="26" spans="2:13" ht="15" outlineLevel="1" thickBot="1">
      <c r="B26" s="183" t="s">
        <v>169</v>
      </c>
      <c r="C26" s="172">
        <f>'Юнит 9'!AO50</f>
        <v>3746.9085948353695</v>
      </c>
      <c r="D26" s="173">
        <f t="shared" si="0"/>
        <v>5.0431322930383745E-3</v>
      </c>
      <c r="E26" s="173">
        <f t="shared" si="5"/>
        <v>1.0141583248880339</v>
      </c>
      <c r="F26" s="174" t="str">
        <f t="shared" si="3"/>
        <v>C</v>
      </c>
      <c r="G26" s="174" t="str">
        <f t="shared" si="1"/>
        <v>C</v>
      </c>
      <c r="I26" s="183" t="s">
        <v>166</v>
      </c>
      <c r="J26" s="172">
        <f>'Юнит 9'!U47</f>
        <v>16</v>
      </c>
      <c r="K26" s="173">
        <f t="shared" si="2"/>
        <v>6.9294066695539192E-3</v>
      </c>
      <c r="L26" s="173">
        <f t="shared" si="6"/>
        <v>0.97141619748809005</v>
      </c>
      <c r="M26" s="174" t="str">
        <f t="shared" si="4"/>
        <v>C</v>
      </c>
    </row>
    <row r="27" spans="2:13" ht="15" outlineLevel="1" thickBot="1">
      <c r="B27" s="183" t="s">
        <v>152</v>
      </c>
      <c r="C27" s="172">
        <f>'Юнит 9'!AO33</f>
        <v>1356.6075161087037</v>
      </c>
      <c r="D27" s="173">
        <f t="shared" si="0"/>
        <v>1.8259188876121977E-3</v>
      </c>
      <c r="E27" s="173">
        <f>E26+D27</f>
        <v>1.0159842437756461</v>
      </c>
      <c r="F27" s="174" t="str">
        <f t="shared" si="3"/>
        <v>C</v>
      </c>
      <c r="G27" s="174" t="str">
        <f t="shared" si="1"/>
        <v>C</v>
      </c>
      <c r="I27" s="183" t="s">
        <v>169</v>
      </c>
      <c r="J27" s="172">
        <f>'Юнит 9'!U50</f>
        <v>14</v>
      </c>
      <c r="K27" s="173">
        <f t="shared" si="2"/>
        <v>6.0632308358596794E-3</v>
      </c>
      <c r="L27" s="173">
        <f>L26+K27</f>
        <v>0.97747942832394974</v>
      </c>
      <c r="M27" s="174" t="str">
        <f t="shared" si="4"/>
        <v>C</v>
      </c>
    </row>
    <row r="28" spans="2:13" ht="15" outlineLevel="1" thickBot="1">
      <c r="B28" s="183" t="s">
        <v>156</v>
      </c>
      <c r="C28" s="172">
        <f>'Юнит 9'!AO37</f>
        <v>1212.1559999999999</v>
      </c>
      <c r="D28" s="173">
        <f t="shared" si="0"/>
        <v>1.6314951147263889E-3</v>
      </c>
      <c r="E28" s="173">
        <f>E27+D28</f>
        <v>1.0176157388903726</v>
      </c>
      <c r="F28" s="174" t="str">
        <f t="shared" si="3"/>
        <v>C</v>
      </c>
      <c r="G28" s="174" t="str">
        <f t="shared" si="1"/>
        <v>C</v>
      </c>
      <c r="I28" s="183" t="s">
        <v>146</v>
      </c>
      <c r="J28" s="172">
        <f>'Юнит 9'!U27</f>
        <v>9</v>
      </c>
      <c r="K28" s="173">
        <f t="shared" si="2"/>
        <v>3.8977912516240795E-3</v>
      </c>
      <c r="L28" s="173">
        <f t="shared" si="6"/>
        <v>0.98137721957557378</v>
      </c>
      <c r="M28" s="174" t="str">
        <f t="shared" si="4"/>
        <v>C</v>
      </c>
    </row>
    <row r="29" spans="2:13" ht="26.5" outlineLevel="1" thickBot="1">
      <c r="B29" s="183" t="s">
        <v>208</v>
      </c>
      <c r="C29" s="172">
        <f>'Юнит 9'!AO89</f>
        <v>1151.2595227648685</v>
      </c>
      <c r="D29" s="173">
        <f t="shared" si="0"/>
        <v>1.5495318153547208E-3</v>
      </c>
      <c r="E29" s="173">
        <f t="shared" si="5"/>
        <v>1.0191652707057273</v>
      </c>
      <c r="F29" s="174" t="str">
        <f t="shared" si="3"/>
        <v>C</v>
      </c>
      <c r="G29" s="174" t="str">
        <f t="shared" si="1"/>
        <v>C</v>
      </c>
      <c r="I29" s="183" t="s">
        <v>200</v>
      </c>
      <c r="J29" s="172">
        <f>'Юнит 9'!U81</f>
        <v>5</v>
      </c>
      <c r="K29" s="173">
        <f t="shared" si="2"/>
        <v>2.1654395842355999E-3</v>
      </c>
      <c r="L29" s="173">
        <f t="shared" si="6"/>
        <v>0.98354265915980943</v>
      </c>
      <c r="M29" s="174" t="str">
        <f t="shared" si="4"/>
        <v>C</v>
      </c>
    </row>
    <row r="30" spans="2:13" ht="15" outlineLevel="1" thickBot="1">
      <c r="B30" s="183" t="s">
        <v>202</v>
      </c>
      <c r="C30" s="172">
        <f>'Юнит 9'!AO83</f>
        <v>1136.7326123276882</v>
      </c>
      <c r="D30" s="173">
        <f t="shared" si="0"/>
        <v>1.5299793951956593E-3</v>
      </c>
      <c r="E30" s="173">
        <f t="shared" si="5"/>
        <v>1.020695250100923</v>
      </c>
      <c r="F30" s="174" t="str">
        <f t="shared" si="3"/>
        <v>C</v>
      </c>
      <c r="G30" s="174" t="str">
        <f t="shared" si="1"/>
        <v>C</v>
      </c>
      <c r="I30" s="183" t="s">
        <v>156</v>
      </c>
      <c r="J30" s="172">
        <f>'Юнит 9'!U37</f>
        <v>4</v>
      </c>
      <c r="K30" s="173">
        <f t="shared" si="2"/>
        <v>1.7323516673884798E-3</v>
      </c>
      <c r="L30" s="173">
        <f t="shared" si="6"/>
        <v>0.98527501082719793</v>
      </c>
      <c r="M30" s="174" t="str">
        <f t="shared" si="4"/>
        <v>C</v>
      </c>
    </row>
    <row r="31" spans="2:13" ht="26.5" outlineLevel="1" thickBot="1">
      <c r="B31" s="183" t="s">
        <v>207</v>
      </c>
      <c r="C31" s="172">
        <f>'Юнит 9'!AO88</f>
        <v>1035.2886000000003</v>
      </c>
      <c r="D31" s="173">
        <f t="shared" si="0"/>
        <v>1.3934413501495873E-3</v>
      </c>
      <c r="E31" s="173">
        <f t="shared" si="5"/>
        <v>1.0220886914510725</v>
      </c>
      <c r="F31" s="174" t="str">
        <f t="shared" si="3"/>
        <v>C</v>
      </c>
      <c r="G31" s="174" t="str">
        <f t="shared" si="1"/>
        <v>C</v>
      </c>
      <c r="I31" s="183" t="s">
        <v>190</v>
      </c>
      <c r="J31" s="172">
        <f>'Юнит 9'!U71</f>
        <v>4</v>
      </c>
      <c r="K31" s="173">
        <f t="shared" si="2"/>
        <v>1.7323516673884798E-3</v>
      </c>
      <c r="L31" s="173">
        <f t="shared" si="6"/>
        <v>0.98700736249458643</v>
      </c>
      <c r="M31" s="174" t="str">
        <f t="shared" si="4"/>
        <v>C</v>
      </c>
    </row>
    <row r="32" spans="2:13" ht="26.5" outlineLevel="1" thickBot="1">
      <c r="B32" s="183" t="s">
        <v>173</v>
      </c>
      <c r="C32" s="172">
        <f>'Юнит 9'!AO54</f>
        <v>912.49040606537994</v>
      </c>
      <c r="D32" s="173">
        <f t="shared" si="0"/>
        <v>1.2281617545351971E-3</v>
      </c>
      <c r="E32" s="173">
        <f t="shared" si="5"/>
        <v>1.0233168532056076</v>
      </c>
      <c r="F32" s="174" t="str">
        <f t="shared" si="3"/>
        <v>C</v>
      </c>
      <c r="G32" s="174" t="str">
        <f t="shared" si="1"/>
        <v>C</v>
      </c>
      <c r="I32" s="183" t="s">
        <v>207</v>
      </c>
      <c r="J32" s="172">
        <f>'Юнит 9'!U88</f>
        <v>4</v>
      </c>
      <c r="K32" s="173">
        <f t="shared" si="2"/>
        <v>1.7323516673884798E-3</v>
      </c>
      <c r="L32" s="173">
        <f t="shared" si="6"/>
        <v>0.98873971416197493</v>
      </c>
      <c r="M32" s="174" t="str">
        <f t="shared" si="4"/>
        <v>C</v>
      </c>
    </row>
    <row r="33" spans="2:13" ht="26.5" outlineLevel="1" thickBot="1">
      <c r="B33" s="183" t="s">
        <v>199</v>
      </c>
      <c r="C33" s="172">
        <f>'Юнит 9'!AO80</f>
        <v>878.64222276486805</v>
      </c>
      <c r="D33" s="173">
        <f t="shared" si="0"/>
        <v>1.1826039668435563E-3</v>
      </c>
      <c r="E33" s="173">
        <f t="shared" si="5"/>
        <v>1.0244994571724513</v>
      </c>
      <c r="F33" s="174" t="str">
        <f t="shared" si="3"/>
        <v>C</v>
      </c>
      <c r="G33" s="174" t="str">
        <f t="shared" si="1"/>
        <v>C</v>
      </c>
      <c r="I33" s="183" t="s">
        <v>153</v>
      </c>
      <c r="J33" s="172">
        <f>'Юнит 9'!U34</f>
        <v>3</v>
      </c>
      <c r="K33" s="173">
        <f t="shared" si="2"/>
        <v>1.2992637505413599E-3</v>
      </c>
      <c r="L33" s="173">
        <f t="shared" si="6"/>
        <v>0.99003897791251627</v>
      </c>
      <c r="M33" s="174" t="str">
        <f t="shared" si="4"/>
        <v>C</v>
      </c>
    </row>
    <row r="34" spans="2:13" ht="15" outlineLevel="1" thickBot="1">
      <c r="B34" s="183" t="s">
        <v>170</v>
      </c>
      <c r="C34" s="172">
        <f>'Юнит 9'!AO51</f>
        <v>632.71459373769198</v>
      </c>
      <c r="D34" s="173">
        <f t="shared" si="0"/>
        <v>8.5159894328711515E-4</v>
      </c>
      <c r="E34" s="173">
        <f t="shared" si="5"/>
        <v>1.0253510561157384</v>
      </c>
      <c r="F34" s="174" t="str">
        <f t="shared" si="3"/>
        <v>C</v>
      </c>
      <c r="G34" s="174" t="str">
        <f t="shared" si="1"/>
        <v>C</v>
      </c>
      <c r="I34" s="183" t="s">
        <v>173</v>
      </c>
      <c r="J34" s="172">
        <f>'Юнит 9'!U54</f>
        <v>3</v>
      </c>
      <c r="K34" s="173">
        <f t="shared" si="2"/>
        <v>1.2992637505413599E-3</v>
      </c>
      <c r="L34" s="173">
        <f t="shared" si="6"/>
        <v>0.99133824166305762</v>
      </c>
      <c r="M34" s="174" t="str">
        <f t="shared" si="4"/>
        <v>C</v>
      </c>
    </row>
    <row r="35" spans="2:13" ht="26.5" outlineLevel="1" thickBot="1">
      <c r="B35" s="183" t="s">
        <v>197</v>
      </c>
      <c r="C35" s="172">
        <f>'Юнит 9'!AO78</f>
        <v>619.99255825128023</v>
      </c>
      <c r="D35" s="173">
        <f t="shared" si="0"/>
        <v>8.3447578525674894E-4</v>
      </c>
      <c r="E35" s="173">
        <f t="shared" si="5"/>
        <v>1.0261855319009952</v>
      </c>
      <c r="F35" s="174" t="str">
        <f t="shared" si="3"/>
        <v>C</v>
      </c>
      <c r="G35" s="174" t="str">
        <f t="shared" si="1"/>
        <v>C</v>
      </c>
      <c r="I35" s="183" t="s">
        <v>199</v>
      </c>
      <c r="J35" s="172">
        <f>'Юнит 9'!U80</f>
        <v>3</v>
      </c>
      <c r="K35" s="173">
        <f t="shared" si="2"/>
        <v>1.2992637505413599E-3</v>
      </c>
      <c r="L35" s="173">
        <f t="shared" si="6"/>
        <v>0.99263750541359896</v>
      </c>
      <c r="M35" s="174" t="str">
        <f t="shared" si="4"/>
        <v>C</v>
      </c>
    </row>
    <row r="36" spans="2:13" ht="26.5" outlineLevel="1" thickBot="1">
      <c r="B36" s="183" t="s">
        <v>205</v>
      </c>
      <c r="C36" s="172">
        <f>'Юнит 9'!AO86</f>
        <v>565.46070197794415</v>
      </c>
      <c r="D36" s="173">
        <f t="shared" si="0"/>
        <v>7.610789146337356E-4</v>
      </c>
      <c r="E36" s="173">
        <f t="shared" si="5"/>
        <v>1.0269466108156289</v>
      </c>
      <c r="F36" s="174" t="str">
        <f t="shared" si="3"/>
        <v>C</v>
      </c>
      <c r="G36" s="174" t="str">
        <f t="shared" si="1"/>
        <v>C</v>
      </c>
      <c r="I36" s="183" t="s">
        <v>152</v>
      </c>
      <c r="J36" s="172">
        <f>'Юнит 9'!U33</f>
        <v>2</v>
      </c>
      <c r="K36" s="173">
        <f t="shared" si="2"/>
        <v>8.661758336942399E-4</v>
      </c>
      <c r="L36" s="173">
        <f t="shared" si="6"/>
        <v>0.99350368124729316</v>
      </c>
      <c r="M36" s="174" t="str">
        <f t="shared" si="4"/>
        <v>C</v>
      </c>
    </row>
    <row r="37" spans="2:13" ht="15" outlineLevel="1" thickBot="1">
      <c r="B37" s="183" t="s">
        <v>160</v>
      </c>
      <c r="C37" s="172">
        <f>'Юнит 9'!AO41</f>
        <v>488.45120815281615</v>
      </c>
      <c r="D37" s="173">
        <f t="shared" si="0"/>
        <v>6.5742838370929323E-4</v>
      </c>
      <c r="E37" s="173">
        <f t="shared" si="5"/>
        <v>1.0276040391993382</v>
      </c>
      <c r="F37" s="174" t="str">
        <f t="shared" si="3"/>
        <v>C</v>
      </c>
      <c r="G37" s="174" t="str">
        <f t="shared" si="1"/>
        <v>C</v>
      </c>
      <c r="I37" s="183" t="s">
        <v>162</v>
      </c>
      <c r="J37" s="172">
        <f>'Юнит 9'!U43</f>
        <v>2</v>
      </c>
      <c r="K37" s="173">
        <f t="shared" si="2"/>
        <v>8.661758336942399E-4</v>
      </c>
      <c r="L37" s="173">
        <f t="shared" si="6"/>
        <v>0.99436985708098735</v>
      </c>
      <c r="M37" s="174" t="str">
        <f t="shared" si="4"/>
        <v>C</v>
      </c>
    </row>
    <row r="38" spans="2:13" ht="15" outlineLevel="1" thickBot="1">
      <c r="B38" s="183" t="s">
        <v>175</v>
      </c>
      <c r="C38" s="172">
        <f>'Юнит 9'!AO56</f>
        <v>400.69400000000002</v>
      </c>
      <c r="D38" s="173">
        <f t="shared" si="0"/>
        <v>5.3931202213260978E-4</v>
      </c>
      <c r="E38" s="173">
        <f t="shared" si="5"/>
        <v>1.0281433512214708</v>
      </c>
      <c r="F38" s="174" t="str">
        <f t="shared" si="3"/>
        <v>C</v>
      </c>
      <c r="G38" s="174" t="str">
        <f t="shared" si="1"/>
        <v>C</v>
      </c>
      <c r="I38" s="183" t="s">
        <v>170</v>
      </c>
      <c r="J38" s="172">
        <f>'Юнит 9'!U51</f>
        <v>2</v>
      </c>
      <c r="K38" s="173">
        <f t="shared" si="2"/>
        <v>8.661758336942399E-4</v>
      </c>
      <c r="L38" s="173">
        <f t="shared" si="6"/>
        <v>0.99523603291468155</v>
      </c>
      <c r="M38" s="174" t="str">
        <f t="shared" si="4"/>
        <v>C</v>
      </c>
    </row>
    <row r="39" spans="2:13" ht="15" outlineLevel="1" thickBot="1">
      <c r="B39" s="183" t="s">
        <v>189</v>
      </c>
      <c r="C39" s="172">
        <f>'Юнит 9'!AO70</f>
        <v>340.65289165025598</v>
      </c>
      <c r="D39" s="173">
        <f t="shared" si="0"/>
        <v>4.5850000209940841E-4</v>
      </c>
      <c r="E39" s="173">
        <f>E35+D39</f>
        <v>1.0266440319030945</v>
      </c>
      <c r="F39" s="174" t="str">
        <f t="shared" si="3"/>
        <v>C</v>
      </c>
      <c r="G39" s="174" t="str">
        <f t="shared" si="1"/>
        <v>C</v>
      </c>
      <c r="I39" s="183" t="s">
        <v>197</v>
      </c>
      <c r="J39" s="172">
        <f>'Юнит 9'!U78</f>
        <v>2</v>
      </c>
      <c r="K39" s="173">
        <f t="shared" si="2"/>
        <v>8.661758336942399E-4</v>
      </c>
      <c r="L39" s="173">
        <f>L35+K39</f>
        <v>0.99350368124729316</v>
      </c>
      <c r="M39" s="174" t="str">
        <f t="shared" si="4"/>
        <v>C</v>
      </c>
    </row>
    <row r="40" spans="2:13" ht="15" outlineLevel="1" thickBot="1">
      <c r="B40" s="183" t="s">
        <v>153</v>
      </c>
      <c r="C40" s="172">
        <f>'Юнит 9'!AO34</f>
        <v>176.63069999999993</v>
      </c>
      <c r="D40" s="173">
        <f t="shared" si="0"/>
        <v>2.3773517943292966E-4</v>
      </c>
      <c r="E40" s="173">
        <f t="shared" si="5"/>
        <v>1.0268817670825274</v>
      </c>
      <c r="F40" s="174" t="str">
        <f t="shared" si="3"/>
        <v>C</v>
      </c>
      <c r="G40" s="174" t="str">
        <f t="shared" si="1"/>
        <v>C</v>
      </c>
      <c r="I40" s="183" t="s">
        <v>202</v>
      </c>
      <c r="J40" s="172">
        <f>'Юнит 9'!U83</f>
        <v>2</v>
      </c>
      <c r="K40" s="173">
        <f t="shared" si="2"/>
        <v>8.661758336942399E-4</v>
      </c>
      <c r="L40" s="173">
        <f t="shared" si="6"/>
        <v>0.99436985708098735</v>
      </c>
      <c r="M40" s="174" t="str">
        <f t="shared" si="4"/>
        <v>C</v>
      </c>
    </row>
    <row r="41" spans="2:13" ht="15" outlineLevel="1" thickBot="1">
      <c r="B41" s="183" t="s">
        <v>146</v>
      </c>
      <c r="C41" s="172">
        <f>'Юнит 9'!AO27</f>
        <v>62.179768027176522</v>
      </c>
      <c r="D41" s="173">
        <f t="shared" si="0"/>
        <v>8.3690537992765456E-5</v>
      </c>
      <c r="E41" s="173">
        <f t="shared" si="5"/>
        <v>1.0269654576205203</v>
      </c>
      <c r="F41" s="174" t="str">
        <f t="shared" si="3"/>
        <v>C</v>
      </c>
      <c r="G41" s="174" t="str">
        <f t="shared" si="1"/>
        <v>C</v>
      </c>
      <c r="I41" s="183" t="s">
        <v>208</v>
      </c>
      <c r="J41" s="172">
        <f>'Юнит 9'!U89</f>
        <v>2</v>
      </c>
      <c r="K41" s="173">
        <f t="shared" si="2"/>
        <v>8.661758336942399E-4</v>
      </c>
      <c r="L41" s="173">
        <f t="shared" si="6"/>
        <v>0.99523603291468155</v>
      </c>
      <c r="M41" s="174" t="str">
        <f t="shared" si="4"/>
        <v>C</v>
      </c>
    </row>
    <row r="42" spans="2:13" ht="15" outlineLevel="1" thickBot="1">
      <c r="B42" s="183" t="s">
        <v>190</v>
      </c>
      <c r="C42" s="172">
        <f>'Юнит 9'!AO71</f>
        <v>7.9990662130758778</v>
      </c>
      <c r="D42" s="173">
        <f t="shared" si="0"/>
        <v>1.076630190256552E-5</v>
      </c>
      <c r="E42" s="173">
        <f t="shared" si="5"/>
        <v>1.0269762239224229</v>
      </c>
      <c r="F42" s="174" t="str">
        <f t="shared" si="3"/>
        <v>C</v>
      </c>
      <c r="G42" s="174" t="str">
        <f t="shared" si="1"/>
        <v>C</v>
      </c>
      <c r="I42" s="183" t="s">
        <v>158</v>
      </c>
      <c r="J42" s="172">
        <f>'Юнит 9'!U39</f>
        <v>1</v>
      </c>
      <c r="K42" s="173">
        <f t="shared" si="2"/>
        <v>4.3308791684711995E-4</v>
      </c>
      <c r="L42" s="173">
        <f t="shared" si="6"/>
        <v>0.9956691208315287</v>
      </c>
      <c r="M42" s="174" t="str">
        <f t="shared" si="4"/>
        <v>C</v>
      </c>
    </row>
    <row r="43" spans="2:13" ht="26.5" outlineLevel="1" thickBot="1">
      <c r="B43" s="183" t="s">
        <v>138</v>
      </c>
      <c r="C43" s="172">
        <f>'Юнит 9'!AO19</f>
        <v>0</v>
      </c>
      <c r="D43" s="173">
        <f t="shared" si="0"/>
        <v>0</v>
      </c>
      <c r="E43" s="173">
        <f t="shared" si="5"/>
        <v>1.0269762239224229</v>
      </c>
      <c r="F43" s="174" t="str">
        <f t="shared" si="3"/>
        <v>C</v>
      </c>
      <c r="G43" s="174" t="str">
        <f t="shared" si="1"/>
        <v>C</v>
      </c>
      <c r="I43" s="183" t="s">
        <v>160</v>
      </c>
      <c r="J43" s="172">
        <f>'Юнит 9'!U41</f>
        <v>1</v>
      </c>
      <c r="K43" s="173">
        <f t="shared" si="2"/>
        <v>4.3308791684711995E-4</v>
      </c>
      <c r="L43" s="173">
        <f t="shared" si="6"/>
        <v>0.99610220874837585</v>
      </c>
      <c r="M43" s="174" t="str">
        <f t="shared" si="4"/>
        <v>C</v>
      </c>
    </row>
    <row r="44" spans="2:13" ht="15" outlineLevel="1" thickBot="1">
      <c r="B44" s="183" t="s">
        <v>139</v>
      </c>
      <c r="C44" s="172">
        <f>'Юнит 9'!AO20</f>
        <v>0</v>
      </c>
      <c r="D44" s="173">
        <f t="shared" si="0"/>
        <v>0</v>
      </c>
      <c r="E44" s="173">
        <f t="shared" si="5"/>
        <v>1.0269762239224229</v>
      </c>
      <c r="F44" s="174" t="str">
        <f t="shared" si="3"/>
        <v>C</v>
      </c>
      <c r="G44" s="174" t="str">
        <f t="shared" si="1"/>
        <v>C</v>
      </c>
      <c r="I44" s="183" t="s">
        <v>175</v>
      </c>
      <c r="J44" s="172">
        <f>'Юнит 9'!U56</f>
        <v>1</v>
      </c>
      <c r="K44" s="173">
        <f t="shared" si="2"/>
        <v>4.3308791684711995E-4</v>
      </c>
      <c r="L44" s="173">
        <f t="shared" si="6"/>
        <v>0.996535296665223</v>
      </c>
      <c r="M44" s="174" t="str">
        <f t="shared" si="4"/>
        <v>C</v>
      </c>
    </row>
    <row r="45" spans="2:13" ht="15" outlineLevel="1" thickBot="1">
      <c r="B45" s="183" t="s">
        <v>141</v>
      </c>
      <c r="C45" s="172">
        <f>'Юнит 9'!AO22</f>
        <v>0</v>
      </c>
      <c r="D45" s="173">
        <f t="shared" si="0"/>
        <v>0</v>
      </c>
      <c r="E45" s="173">
        <f t="shared" si="5"/>
        <v>1.0269762239224229</v>
      </c>
      <c r="F45" s="174" t="str">
        <f t="shared" si="3"/>
        <v>C</v>
      </c>
      <c r="G45" s="174" t="str">
        <f t="shared" si="1"/>
        <v>C</v>
      </c>
      <c r="I45" s="183" t="s">
        <v>177</v>
      </c>
      <c r="J45" s="172">
        <f>'Юнит 9'!U58</f>
        <v>1</v>
      </c>
      <c r="K45" s="173">
        <f t="shared" si="2"/>
        <v>4.3308791684711995E-4</v>
      </c>
      <c r="L45" s="173">
        <f t="shared" si="6"/>
        <v>0.99696838458207016</v>
      </c>
      <c r="M45" s="174" t="str">
        <f t="shared" si="4"/>
        <v>C</v>
      </c>
    </row>
    <row r="46" spans="2:13" ht="15" outlineLevel="1" thickBot="1">
      <c r="B46" s="183" t="s">
        <v>142</v>
      </c>
      <c r="C46" s="172">
        <f>'Юнит 9'!AO23</f>
        <v>0</v>
      </c>
      <c r="D46" s="173">
        <f t="shared" si="0"/>
        <v>0</v>
      </c>
      <c r="E46" s="173">
        <f t="shared" si="5"/>
        <v>1.0269762239224229</v>
      </c>
      <c r="F46" s="174" t="str">
        <f t="shared" si="3"/>
        <v>C</v>
      </c>
      <c r="G46" s="174" t="str">
        <f t="shared" si="1"/>
        <v>C</v>
      </c>
      <c r="I46" s="183" t="s">
        <v>189</v>
      </c>
      <c r="J46" s="172">
        <f>'Юнит 9'!U70</f>
        <v>1</v>
      </c>
      <c r="K46" s="173">
        <f t="shared" si="2"/>
        <v>4.3308791684711995E-4</v>
      </c>
      <c r="L46" s="173">
        <f t="shared" si="6"/>
        <v>0.99740147249891731</v>
      </c>
      <c r="M46" s="174" t="str">
        <f t="shared" si="4"/>
        <v>C</v>
      </c>
    </row>
    <row r="47" spans="2:13" ht="26.5" outlineLevel="1" thickBot="1">
      <c r="B47" s="183" t="s">
        <v>143</v>
      </c>
      <c r="C47" s="172">
        <f>'Юнит 9'!AO24</f>
        <v>0</v>
      </c>
      <c r="D47" s="173">
        <f t="shared" si="0"/>
        <v>0</v>
      </c>
      <c r="E47" s="173">
        <f t="shared" si="5"/>
        <v>1.0269762239224229</v>
      </c>
      <c r="F47" s="174" t="str">
        <f t="shared" si="3"/>
        <v>C</v>
      </c>
      <c r="G47" s="174" t="str">
        <f t="shared" si="1"/>
        <v>C</v>
      </c>
      <c r="I47" s="183" t="s">
        <v>205</v>
      </c>
      <c r="J47" s="172">
        <f>'Юнит 9'!U86</f>
        <v>1</v>
      </c>
      <c r="K47" s="173">
        <f t="shared" si="2"/>
        <v>4.3308791684711995E-4</v>
      </c>
      <c r="L47" s="173">
        <f t="shared" si="6"/>
        <v>0.99783456041576446</v>
      </c>
      <c r="M47" s="174" t="str">
        <f t="shared" si="4"/>
        <v>C</v>
      </c>
    </row>
    <row r="48" spans="2:13" ht="26.5" outlineLevel="1" thickBot="1">
      <c r="B48" s="183" t="s">
        <v>144</v>
      </c>
      <c r="C48" s="172">
        <f>'Юнит 9'!AO25</f>
        <v>0</v>
      </c>
      <c r="D48" s="173">
        <f t="shared" si="0"/>
        <v>0</v>
      </c>
      <c r="E48" s="173">
        <f t="shared" si="5"/>
        <v>1.0269762239224229</v>
      </c>
      <c r="F48" s="174" t="str">
        <f t="shared" si="3"/>
        <v>C</v>
      </c>
      <c r="G48" s="174" t="str">
        <f t="shared" si="1"/>
        <v>C</v>
      </c>
      <c r="I48" s="183" t="s">
        <v>206</v>
      </c>
      <c r="J48" s="172">
        <f>'Юнит 9'!U87</f>
        <v>1</v>
      </c>
      <c r="K48" s="173">
        <f t="shared" si="2"/>
        <v>4.3308791684711995E-4</v>
      </c>
      <c r="L48" s="173">
        <f t="shared" si="6"/>
        <v>0.99826764833261161</v>
      </c>
      <c r="M48" s="174" t="str">
        <f t="shared" si="4"/>
        <v>C</v>
      </c>
    </row>
    <row r="49" spans="2:13" ht="26.5" outlineLevel="1" thickBot="1">
      <c r="B49" s="183" t="s">
        <v>148</v>
      </c>
      <c r="C49" s="172">
        <f>'Юнит 9'!AO29</f>
        <v>0</v>
      </c>
      <c r="D49" s="173">
        <f t="shared" si="0"/>
        <v>0</v>
      </c>
      <c r="E49" s="173">
        <f t="shared" si="5"/>
        <v>1.0269762239224229</v>
      </c>
      <c r="F49" s="174" t="str">
        <f t="shared" si="3"/>
        <v>C</v>
      </c>
      <c r="G49" s="174" t="str">
        <f t="shared" si="1"/>
        <v>C</v>
      </c>
      <c r="I49" s="183" t="s">
        <v>138</v>
      </c>
      <c r="J49" s="172">
        <f>'Юнит 9'!U19</f>
        <v>0</v>
      </c>
      <c r="K49" s="173">
        <f t="shared" si="2"/>
        <v>0</v>
      </c>
      <c r="L49" s="173">
        <f t="shared" si="6"/>
        <v>0.99826764833261161</v>
      </c>
      <c r="M49" s="174" t="str">
        <f t="shared" si="4"/>
        <v>C</v>
      </c>
    </row>
    <row r="50" spans="2:13" ht="15" outlineLevel="1" thickBot="1">
      <c r="B50" s="183" t="s">
        <v>150</v>
      </c>
      <c r="C50" s="172">
        <f>'Юнит 9'!AO31</f>
        <v>0</v>
      </c>
      <c r="D50" s="173">
        <f t="shared" si="0"/>
        <v>0</v>
      </c>
      <c r="E50" s="173">
        <f t="shared" si="5"/>
        <v>1.0269762239224229</v>
      </c>
      <c r="F50" s="174" t="str">
        <f t="shared" si="3"/>
        <v>C</v>
      </c>
      <c r="G50" s="174" t="str">
        <f t="shared" si="1"/>
        <v>C</v>
      </c>
      <c r="I50" s="183" t="s">
        <v>139</v>
      </c>
      <c r="J50" s="172">
        <f>'Юнит 9'!U20</f>
        <v>0</v>
      </c>
      <c r="K50" s="173">
        <f t="shared" si="2"/>
        <v>0</v>
      </c>
      <c r="L50" s="173">
        <f t="shared" si="6"/>
        <v>0.99826764833261161</v>
      </c>
      <c r="M50" s="174" t="str">
        <f t="shared" si="4"/>
        <v>C</v>
      </c>
    </row>
    <row r="51" spans="2:13" ht="15" outlineLevel="1" thickBot="1">
      <c r="B51" s="183" t="s">
        <v>151</v>
      </c>
      <c r="C51" s="172">
        <f>'Юнит 9'!AO32</f>
        <v>0</v>
      </c>
      <c r="D51" s="173">
        <f t="shared" si="0"/>
        <v>0</v>
      </c>
      <c r="E51" s="173">
        <f t="shared" si="5"/>
        <v>1.0269762239224229</v>
      </c>
      <c r="F51" s="174" t="str">
        <f t="shared" si="3"/>
        <v>C</v>
      </c>
      <c r="G51" s="174" t="str">
        <f t="shared" si="1"/>
        <v>C</v>
      </c>
      <c r="I51" s="183" t="s">
        <v>140</v>
      </c>
      <c r="J51" s="172">
        <f>'Юнит 9'!U21</f>
        <v>0</v>
      </c>
      <c r="K51" s="173">
        <f t="shared" si="2"/>
        <v>0</v>
      </c>
      <c r="L51" s="173">
        <f t="shared" si="6"/>
        <v>0.99826764833261161</v>
      </c>
      <c r="M51" s="174" t="str">
        <f t="shared" si="4"/>
        <v>C</v>
      </c>
    </row>
    <row r="52" spans="2:13" ht="15" outlineLevel="1" thickBot="1">
      <c r="B52" s="183" t="s">
        <v>154</v>
      </c>
      <c r="C52" s="172">
        <f>'Юнит 9'!AO35</f>
        <v>0</v>
      </c>
      <c r="D52" s="173">
        <f t="shared" si="0"/>
        <v>0</v>
      </c>
      <c r="E52" s="173">
        <f t="shared" si="5"/>
        <v>1.0269762239224229</v>
      </c>
      <c r="F52" s="174" t="str">
        <f t="shared" si="3"/>
        <v>C</v>
      </c>
      <c r="G52" s="174" t="str">
        <f t="shared" si="1"/>
        <v>C</v>
      </c>
      <c r="I52" s="183" t="s">
        <v>141</v>
      </c>
      <c r="J52" s="172">
        <f>'Юнит 9'!U22</f>
        <v>0</v>
      </c>
      <c r="K52" s="173">
        <f t="shared" si="2"/>
        <v>0</v>
      </c>
      <c r="L52" s="173">
        <f t="shared" si="6"/>
        <v>0.99826764833261161</v>
      </c>
      <c r="M52" s="174" t="str">
        <f t="shared" si="4"/>
        <v>C</v>
      </c>
    </row>
    <row r="53" spans="2:13" ht="15" outlineLevel="1" thickBot="1">
      <c r="B53" s="183" t="s">
        <v>155</v>
      </c>
      <c r="C53" s="172">
        <f>'Юнит 9'!AO36</f>
        <v>0</v>
      </c>
      <c r="D53" s="173">
        <f t="shared" si="0"/>
        <v>0</v>
      </c>
      <c r="E53" s="173">
        <f t="shared" si="5"/>
        <v>1.0269762239224229</v>
      </c>
      <c r="F53" s="174" t="str">
        <f t="shared" si="3"/>
        <v>C</v>
      </c>
      <c r="G53" s="174" t="str">
        <f t="shared" si="1"/>
        <v>C</v>
      </c>
      <c r="I53" s="183" t="s">
        <v>142</v>
      </c>
      <c r="J53" s="172">
        <f>'Юнит 9'!U23</f>
        <v>0</v>
      </c>
      <c r="K53" s="173">
        <f t="shared" si="2"/>
        <v>0</v>
      </c>
      <c r="L53" s="173">
        <f t="shared" si="6"/>
        <v>0.99826764833261161</v>
      </c>
      <c r="M53" s="174" t="str">
        <f t="shared" si="4"/>
        <v>C</v>
      </c>
    </row>
    <row r="54" spans="2:13" ht="26.5" outlineLevel="1" thickBot="1">
      <c r="B54" s="183" t="s">
        <v>165</v>
      </c>
      <c r="C54" s="172">
        <f>'Юнит 9'!AO46</f>
        <v>0</v>
      </c>
      <c r="D54" s="173">
        <f t="shared" si="0"/>
        <v>0</v>
      </c>
      <c r="E54" s="173">
        <f t="shared" si="5"/>
        <v>1.0269762239224229</v>
      </c>
      <c r="F54" s="174" t="str">
        <f t="shared" si="3"/>
        <v>C</v>
      </c>
      <c r="G54" s="174" t="str">
        <f t="shared" si="1"/>
        <v>C</v>
      </c>
      <c r="I54" s="183" t="s">
        <v>143</v>
      </c>
      <c r="J54" s="172">
        <f>'Юнит 9'!U24</f>
        <v>0</v>
      </c>
      <c r="K54" s="173">
        <f t="shared" si="2"/>
        <v>0</v>
      </c>
      <c r="L54" s="173">
        <f t="shared" si="6"/>
        <v>0.99826764833261161</v>
      </c>
      <c r="M54" s="174" t="str">
        <f t="shared" si="4"/>
        <v>C</v>
      </c>
    </row>
    <row r="55" spans="2:13" ht="15" outlineLevel="1" thickBot="1">
      <c r="B55" s="183" t="s">
        <v>176</v>
      </c>
      <c r="C55" s="172">
        <f>'Юнит 9'!AO57</f>
        <v>0</v>
      </c>
      <c r="D55" s="173">
        <f t="shared" si="0"/>
        <v>0</v>
      </c>
      <c r="E55" s="173">
        <f t="shared" si="5"/>
        <v>1.0269762239224229</v>
      </c>
      <c r="F55" s="174" t="str">
        <f t="shared" si="3"/>
        <v>C</v>
      </c>
      <c r="G55" s="174" t="str">
        <f t="shared" si="1"/>
        <v>C</v>
      </c>
      <c r="I55" s="183" t="s">
        <v>144</v>
      </c>
      <c r="J55" s="172">
        <f>'Юнит 9'!U25</f>
        <v>0</v>
      </c>
      <c r="K55" s="173">
        <f t="shared" si="2"/>
        <v>0</v>
      </c>
      <c r="L55" s="173">
        <f t="shared" si="6"/>
        <v>0.99826764833261161</v>
      </c>
      <c r="M55" s="174" t="str">
        <f t="shared" si="4"/>
        <v>C</v>
      </c>
    </row>
    <row r="56" spans="2:13" ht="15" outlineLevel="1" thickBot="1">
      <c r="B56" s="183" t="s">
        <v>178</v>
      </c>
      <c r="C56" s="172">
        <f>'Юнит 9'!AO59</f>
        <v>0</v>
      </c>
      <c r="D56" s="173">
        <f t="shared" si="0"/>
        <v>0</v>
      </c>
      <c r="E56" s="173">
        <f t="shared" si="5"/>
        <v>1.0269762239224229</v>
      </c>
      <c r="F56" s="174" t="str">
        <f t="shared" si="3"/>
        <v>C</v>
      </c>
      <c r="G56" s="174" t="str">
        <f t="shared" si="1"/>
        <v>C</v>
      </c>
      <c r="I56" s="183" t="s">
        <v>148</v>
      </c>
      <c r="J56" s="172">
        <f>'Юнит 9'!U29</f>
        <v>0</v>
      </c>
      <c r="K56" s="173">
        <f t="shared" si="2"/>
        <v>0</v>
      </c>
      <c r="L56" s="173">
        <f t="shared" si="6"/>
        <v>0.99826764833261161</v>
      </c>
      <c r="M56" s="174" t="str">
        <f t="shared" si="4"/>
        <v>C</v>
      </c>
    </row>
    <row r="57" spans="2:13" ht="15" outlineLevel="1" thickBot="1">
      <c r="B57" s="183" t="s">
        <v>181</v>
      </c>
      <c r="C57" s="172">
        <f>'Юнит 9'!AO62</f>
        <v>0</v>
      </c>
      <c r="D57" s="173">
        <f t="shared" si="0"/>
        <v>0</v>
      </c>
      <c r="E57" s="173">
        <f t="shared" si="5"/>
        <v>1.0269762239224229</v>
      </c>
      <c r="F57" s="174" t="str">
        <f t="shared" si="3"/>
        <v>C</v>
      </c>
      <c r="G57" s="174" t="str">
        <f t="shared" si="1"/>
        <v>C</v>
      </c>
      <c r="I57" s="183" t="s">
        <v>149</v>
      </c>
      <c r="J57" s="172">
        <f>'Юнит 9'!U30</f>
        <v>0</v>
      </c>
      <c r="K57" s="173">
        <f t="shared" si="2"/>
        <v>0</v>
      </c>
      <c r="L57" s="173">
        <f t="shared" si="6"/>
        <v>0.99826764833261161</v>
      </c>
      <c r="M57" s="174" t="str">
        <f t="shared" si="4"/>
        <v>C</v>
      </c>
    </row>
    <row r="58" spans="2:13" ht="15" outlineLevel="1" thickBot="1">
      <c r="B58" s="183" t="s">
        <v>182</v>
      </c>
      <c r="C58" s="172">
        <f>'Юнит 9'!AO63</f>
        <v>0</v>
      </c>
      <c r="D58" s="173">
        <f t="shared" si="0"/>
        <v>0</v>
      </c>
      <c r="E58" s="173">
        <f t="shared" si="5"/>
        <v>1.0269762239224229</v>
      </c>
      <c r="F58" s="174" t="str">
        <f t="shared" si="3"/>
        <v>C</v>
      </c>
      <c r="G58" s="174" t="str">
        <f t="shared" si="1"/>
        <v>C</v>
      </c>
      <c r="I58" s="183" t="s">
        <v>150</v>
      </c>
      <c r="J58" s="172">
        <f>'Юнит 9'!U31</f>
        <v>0</v>
      </c>
      <c r="K58" s="173">
        <f t="shared" si="2"/>
        <v>0</v>
      </c>
      <c r="L58" s="173">
        <f t="shared" si="6"/>
        <v>0.99826764833261161</v>
      </c>
      <c r="M58" s="174" t="str">
        <f t="shared" si="4"/>
        <v>C</v>
      </c>
    </row>
    <row r="59" spans="2:13" ht="15" outlineLevel="1" thickBot="1">
      <c r="B59" s="183" t="s">
        <v>183</v>
      </c>
      <c r="C59" s="172">
        <f>'Юнит 9'!AO64</f>
        <v>0</v>
      </c>
      <c r="D59" s="173">
        <f t="shared" si="0"/>
        <v>0</v>
      </c>
      <c r="E59" s="173">
        <f t="shared" si="5"/>
        <v>1.0269762239224229</v>
      </c>
      <c r="F59" s="174" t="str">
        <f t="shared" si="3"/>
        <v>C</v>
      </c>
      <c r="G59" s="174" t="str">
        <f t="shared" si="1"/>
        <v>C</v>
      </c>
      <c r="I59" s="183" t="s">
        <v>151</v>
      </c>
      <c r="J59" s="172">
        <f>'Юнит 9'!U32</f>
        <v>0</v>
      </c>
      <c r="K59" s="173">
        <f t="shared" si="2"/>
        <v>0</v>
      </c>
      <c r="L59" s="173">
        <f t="shared" si="6"/>
        <v>0.99826764833261161</v>
      </c>
      <c r="M59" s="174" t="str">
        <f t="shared" si="4"/>
        <v>C</v>
      </c>
    </row>
    <row r="60" spans="2:13" ht="15" outlineLevel="1" thickBot="1">
      <c r="B60" s="183" t="s">
        <v>184</v>
      </c>
      <c r="C60" s="172">
        <f>'Юнит 9'!AO65</f>
        <v>0</v>
      </c>
      <c r="D60" s="173">
        <f t="shared" si="0"/>
        <v>0</v>
      </c>
      <c r="E60" s="173">
        <f t="shared" si="5"/>
        <v>1.0269762239224229</v>
      </c>
      <c r="F60" s="174" t="str">
        <f t="shared" si="3"/>
        <v>C</v>
      </c>
      <c r="G60" s="174" t="str">
        <f t="shared" si="1"/>
        <v>C</v>
      </c>
      <c r="I60" s="183" t="s">
        <v>154</v>
      </c>
      <c r="J60" s="172">
        <f>'Юнит 9'!U35</f>
        <v>0</v>
      </c>
      <c r="K60" s="173">
        <f t="shared" si="2"/>
        <v>0</v>
      </c>
      <c r="L60" s="173">
        <f t="shared" si="6"/>
        <v>0.99826764833261161</v>
      </c>
      <c r="M60" s="174" t="str">
        <f t="shared" si="4"/>
        <v>C</v>
      </c>
    </row>
    <row r="61" spans="2:13" ht="15" outlineLevel="1" thickBot="1">
      <c r="B61" s="183" t="s">
        <v>187</v>
      </c>
      <c r="C61" s="172">
        <f>'Юнит 9'!AO68</f>
        <v>0</v>
      </c>
      <c r="D61" s="173">
        <f t="shared" si="0"/>
        <v>0</v>
      </c>
      <c r="E61" s="173">
        <f t="shared" si="5"/>
        <v>1.0269762239224229</v>
      </c>
      <c r="F61" s="174" t="str">
        <f t="shared" si="3"/>
        <v>C</v>
      </c>
      <c r="G61" s="174" t="str">
        <f t="shared" si="1"/>
        <v>C</v>
      </c>
      <c r="I61" s="183" t="s">
        <v>155</v>
      </c>
      <c r="J61" s="172">
        <f>'Юнит 9'!U36</f>
        <v>0</v>
      </c>
      <c r="K61" s="173">
        <f t="shared" si="2"/>
        <v>0</v>
      </c>
      <c r="L61" s="173">
        <f t="shared" si="6"/>
        <v>0.99826764833261161</v>
      </c>
      <c r="M61" s="174" t="str">
        <f t="shared" si="4"/>
        <v>C</v>
      </c>
    </row>
    <row r="62" spans="2:13" ht="15" outlineLevel="1" thickBot="1">
      <c r="B62" s="183" t="s">
        <v>193</v>
      </c>
      <c r="C62" s="172">
        <f>'Юнит 9'!AO74</f>
        <v>0</v>
      </c>
      <c r="D62" s="173">
        <f t="shared" si="0"/>
        <v>0</v>
      </c>
      <c r="E62" s="173">
        <f t="shared" si="5"/>
        <v>1.0269762239224229</v>
      </c>
      <c r="F62" s="174" t="str">
        <f t="shared" si="3"/>
        <v>C</v>
      </c>
      <c r="G62" s="174" t="str">
        <f t="shared" si="1"/>
        <v>C</v>
      </c>
      <c r="I62" s="183" t="s">
        <v>157</v>
      </c>
      <c r="J62" s="172">
        <f>'Юнит 9'!U38</f>
        <v>0</v>
      </c>
      <c r="K62" s="173">
        <f t="shared" si="2"/>
        <v>0</v>
      </c>
      <c r="L62" s="173">
        <f t="shared" si="6"/>
        <v>0.99826764833261161</v>
      </c>
      <c r="M62" s="174" t="str">
        <f t="shared" si="4"/>
        <v>C</v>
      </c>
    </row>
    <row r="63" spans="2:13" ht="26.5" outlineLevel="1" thickBot="1">
      <c r="B63" s="183" t="s">
        <v>213</v>
      </c>
      <c r="C63" s="172">
        <f>'Юнит 9'!AO94</f>
        <v>0</v>
      </c>
      <c r="D63" s="173">
        <f t="shared" si="0"/>
        <v>0</v>
      </c>
      <c r="E63" s="173">
        <f t="shared" si="5"/>
        <v>1.0269762239224229</v>
      </c>
      <c r="F63" s="174" t="str">
        <f t="shared" si="3"/>
        <v>C</v>
      </c>
      <c r="G63" s="174" t="str">
        <f t="shared" si="1"/>
        <v>C</v>
      </c>
      <c r="I63" s="183" t="s">
        <v>159</v>
      </c>
      <c r="J63" s="172">
        <f>'Юнит 9'!U40</f>
        <v>0</v>
      </c>
      <c r="K63" s="173">
        <f t="shared" si="2"/>
        <v>0</v>
      </c>
      <c r="L63" s="173">
        <f t="shared" si="6"/>
        <v>0.99826764833261161</v>
      </c>
      <c r="M63" s="174" t="str">
        <f t="shared" si="4"/>
        <v>C</v>
      </c>
    </row>
    <row r="64" spans="2:13" ht="26.5" outlineLevel="1" thickBot="1">
      <c r="B64" s="183" t="s">
        <v>214</v>
      </c>
      <c r="C64" s="172">
        <f>'Юнит 9'!AO95</f>
        <v>0</v>
      </c>
      <c r="D64" s="173">
        <f t="shared" si="0"/>
        <v>0</v>
      </c>
      <c r="E64" s="173">
        <f t="shared" si="5"/>
        <v>1.0269762239224229</v>
      </c>
      <c r="F64" s="174" t="str">
        <f t="shared" si="3"/>
        <v>C</v>
      </c>
      <c r="G64" s="174" t="str">
        <f t="shared" si="1"/>
        <v>C</v>
      </c>
      <c r="I64" s="183" t="s">
        <v>161</v>
      </c>
      <c r="J64" s="172">
        <f>'Юнит 9'!U42</f>
        <v>0</v>
      </c>
      <c r="K64" s="173">
        <f t="shared" si="2"/>
        <v>0</v>
      </c>
      <c r="L64" s="173">
        <f t="shared" si="6"/>
        <v>0.99826764833261161</v>
      </c>
      <c r="M64" s="174" t="str">
        <f t="shared" si="4"/>
        <v>C</v>
      </c>
    </row>
    <row r="65" spans="2:13" ht="26.5" outlineLevel="1" thickBot="1">
      <c r="B65" s="183" t="s">
        <v>215</v>
      </c>
      <c r="C65" s="172">
        <f>'Юнит 9'!AO96</f>
        <v>0</v>
      </c>
      <c r="D65" s="173">
        <f t="shared" si="0"/>
        <v>0</v>
      </c>
      <c r="E65" s="173">
        <f t="shared" si="5"/>
        <v>1.0269762239224229</v>
      </c>
      <c r="F65" s="174" t="str">
        <f t="shared" si="3"/>
        <v>C</v>
      </c>
      <c r="G65" s="174" t="str">
        <f t="shared" si="1"/>
        <v>C</v>
      </c>
      <c r="I65" s="183" t="s">
        <v>165</v>
      </c>
      <c r="J65" s="172">
        <f>'Юнит 9'!U46</f>
        <v>0</v>
      </c>
      <c r="K65" s="173">
        <f t="shared" si="2"/>
        <v>0</v>
      </c>
      <c r="L65" s="173">
        <f t="shared" si="6"/>
        <v>0.99826764833261161</v>
      </c>
      <c r="M65" s="174" t="str">
        <f t="shared" si="4"/>
        <v>C</v>
      </c>
    </row>
    <row r="66" spans="2:13" ht="15" outlineLevel="1" thickBot="1">
      <c r="B66" s="183" t="s">
        <v>256</v>
      </c>
      <c r="C66" s="172">
        <f>'Юнит 9'!AO99</f>
        <v>0</v>
      </c>
      <c r="D66" s="173">
        <f t="shared" si="0"/>
        <v>0</v>
      </c>
      <c r="E66" s="173">
        <f t="shared" si="5"/>
        <v>1.0269762239224229</v>
      </c>
      <c r="F66" s="174" t="str">
        <f t="shared" si="3"/>
        <v>C</v>
      </c>
      <c r="G66" s="174" t="str">
        <f t="shared" si="1"/>
        <v>C</v>
      </c>
      <c r="I66" s="183" t="s">
        <v>171</v>
      </c>
      <c r="J66" s="172">
        <f>'Юнит 9'!U52</f>
        <v>0</v>
      </c>
      <c r="K66" s="173">
        <f t="shared" si="2"/>
        <v>0</v>
      </c>
      <c r="L66" s="173">
        <f t="shared" si="6"/>
        <v>0.99826764833261161</v>
      </c>
      <c r="M66" s="174" t="str">
        <f t="shared" si="4"/>
        <v>C</v>
      </c>
    </row>
    <row r="67" spans="2:13" ht="26.5" outlineLevel="1" thickBot="1">
      <c r="B67" s="183" t="s">
        <v>258</v>
      </c>
      <c r="C67" s="172">
        <f>'Юнит 9'!AO101</f>
        <v>0</v>
      </c>
      <c r="D67" s="173">
        <f t="shared" si="0"/>
        <v>0</v>
      </c>
      <c r="E67" s="173">
        <f t="shared" si="5"/>
        <v>1.0269762239224229</v>
      </c>
      <c r="F67" s="174" t="str">
        <f t="shared" si="3"/>
        <v>C</v>
      </c>
      <c r="G67" s="174" t="str">
        <f t="shared" si="1"/>
        <v>C</v>
      </c>
      <c r="I67" s="183" t="s">
        <v>172</v>
      </c>
      <c r="J67" s="172">
        <f>'Юнит 9'!U53</f>
        <v>0</v>
      </c>
      <c r="K67" s="173">
        <f t="shared" si="2"/>
        <v>0</v>
      </c>
      <c r="L67" s="173">
        <f t="shared" si="6"/>
        <v>0.99826764833261161</v>
      </c>
      <c r="M67" s="174" t="str">
        <f t="shared" si="4"/>
        <v>C</v>
      </c>
    </row>
    <row r="68" spans="2:13" ht="26.5" outlineLevel="1" thickBot="1">
      <c r="B68" s="183" t="s">
        <v>260</v>
      </c>
      <c r="C68" s="172">
        <f>'Юнит 9'!AO103</f>
        <v>0</v>
      </c>
      <c r="D68" s="173">
        <f t="shared" ref="D68:D104" si="7">C68/C$105</f>
        <v>0</v>
      </c>
      <c r="E68" s="173">
        <f t="shared" si="5"/>
        <v>1.0269762239224229</v>
      </c>
      <c r="F68" s="174" t="str">
        <f t="shared" si="3"/>
        <v>C</v>
      </c>
      <c r="G68" s="174" t="str">
        <f t="shared" ref="G68:G104" si="8">VLOOKUP(B$4:B$104,I$4:M$104,5,0)</f>
        <v>C</v>
      </c>
      <c r="I68" s="183" t="s">
        <v>174</v>
      </c>
      <c r="J68" s="172">
        <f>'Юнит 9'!U55</f>
        <v>0</v>
      </c>
      <c r="K68" s="173">
        <f t="shared" ref="K68:K104" si="9">J68/J$105</f>
        <v>0</v>
      </c>
      <c r="L68" s="173">
        <f t="shared" si="6"/>
        <v>0.99826764833261161</v>
      </c>
      <c r="M68" s="174" t="str">
        <f t="shared" si="4"/>
        <v>C</v>
      </c>
    </row>
    <row r="69" spans="2:13" ht="15" outlineLevel="1" thickBot="1">
      <c r="B69" s="183" t="s">
        <v>185</v>
      </c>
      <c r="C69" s="172">
        <f>'Юнит 9'!AO66</f>
        <v>-0.66730208743599839</v>
      </c>
      <c r="D69" s="173">
        <f t="shared" si="7"/>
        <v>-8.9815180199458895E-7</v>
      </c>
      <c r="E69" s="173">
        <f t="shared" si="5"/>
        <v>1.0269753257706209</v>
      </c>
      <c r="F69" s="174" t="str">
        <f t="shared" si="3"/>
        <v>C</v>
      </c>
      <c r="G69" s="174" t="str">
        <f t="shared" si="8"/>
        <v>C</v>
      </c>
      <c r="I69" s="183" t="s">
        <v>176</v>
      </c>
      <c r="J69" s="172">
        <f>'Юнит 9'!U57</f>
        <v>0</v>
      </c>
      <c r="K69" s="173">
        <f t="shared" si="9"/>
        <v>0</v>
      </c>
      <c r="L69" s="173">
        <f t="shared" si="6"/>
        <v>0.99826764833261161</v>
      </c>
      <c r="M69" s="174" t="str">
        <f t="shared" si="4"/>
        <v>C</v>
      </c>
    </row>
    <row r="70" spans="2:13" ht="15" outlineLevel="1" thickBot="1">
      <c r="B70" s="183" t="s">
        <v>216</v>
      </c>
      <c r="C70" s="172">
        <f>'Юнит 9'!AO97</f>
        <v>-2.0019062623079948</v>
      </c>
      <c r="D70" s="173">
        <f t="shared" si="7"/>
        <v>-2.6944554059837666E-6</v>
      </c>
      <c r="E70" s="173">
        <f t="shared" ref="E70:E75" si="10">E69+D70</f>
        <v>1.026972631315215</v>
      </c>
      <c r="F70" s="174" t="str">
        <f t="shared" si="3"/>
        <v>C</v>
      </c>
      <c r="G70" s="174" t="str">
        <f t="shared" si="8"/>
        <v>C</v>
      </c>
      <c r="I70" s="183" t="s">
        <v>178</v>
      </c>
      <c r="J70" s="172">
        <f>'Юнит 9'!U59</f>
        <v>0</v>
      </c>
      <c r="K70" s="173">
        <f t="shared" si="9"/>
        <v>0</v>
      </c>
      <c r="L70" s="173">
        <f t="shared" ref="L70:L75" si="11">L69+K70</f>
        <v>0.99826764833261161</v>
      </c>
      <c r="M70" s="174" t="str">
        <f t="shared" si="4"/>
        <v>C</v>
      </c>
    </row>
    <row r="71" spans="2:13" ht="15" outlineLevel="1" thickBot="1">
      <c r="B71" s="183" t="s">
        <v>188</v>
      </c>
      <c r="C71" s="172">
        <f>'Юнит 9'!AO69</f>
        <v>-7.340322961795982</v>
      </c>
      <c r="D71" s="173">
        <f t="shared" si="7"/>
        <v>-9.8796698219404786E-6</v>
      </c>
      <c r="E71" s="173">
        <f t="shared" si="10"/>
        <v>1.026962751645393</v>
      </c>
      <c r="F71" s="174" t="str">
        <f t="shared" si="3"/>
        <v>C</v>
      </c>
      <c r="G71" s="174" t="str">
        <f t="shared" si="8"/>
        <v>C</v>
      </c>
      <c r="I71" s="183" t="s">
        <v>179</v>
      </c>
      <c r="J71" s="172">
        <f>'Юнит 9'!U60</f>
        <v>0</v>
      </c>
      <c r="K71" s="173">
        <f t="shared" si="9"/>
        <v>0</v>
      </c>
      <c r="L71" s="173">
        <f t="shared" si="11"/>
        <v>0.99826764833261161</v>
      </c>
      <c r="M71" s="174" t="str">
        <f t="shared" si="4"/>
        <v>C</v>
      </c>
    </row>
    <row r="72" spans="2:13" ht="15" outlineLevel="1" thickBot="1">
      <c r="B72" s="183" t="s">
        <v>217</v>
      </c>
      <c r="C72" s="172">
        <f>'Юнит 9'!AO98</f>
        <v>-7.340322961795982</v>
      </c>
      <c r="D72" s="173">
        <f t="shared" si="7"/>
        <v>-9.8796698219404786E-6</v>
      </c>
      <c r="E72" s="173">
        <f t="shared" si="10"/>
        <v>1.0269528719755709</v>
      </c>
      <c r="F72" s="174" t="str">
        <f t="shared" si="3"/>
        <v>C</v>
      </c>
      <c r="G72" s="174" t="str">
        <f t="shared" si="8"/>
        <v>C</v>
      </c>
      <c r="I72" s="183" t="s">
        <v>180</v>
      </c>
      <c r="J72" s="172">
        <f>'Юнит 9'!U61</f>
        <v>0</v>
      </c>
      <c r="K72" s="173">
        <f t="shared" si="9"/>
        <v>0</v>
      </c>
      <c r="L72" s="173">
        <f t="shared" si="11"/>
        <v>0.99826764833261161</v>
      </c>
      <c r="M72" s="174" t="str">
        <f t="shared" si="4"/>
        <v>C</v>
      </c>
    </row>
    <row r="73" spans="2:13" ht="15" outlineLevel="1" thickBot="1">
      <c r="B73" s="183" t="s">
        <v>157</v>
      </c>
      <c r="C73" s="172">
        <f>'Юнит 9'!AO38</f>
        <v>-30.028593934619931</v>
      </c>
      <c r="D73" s="173">
        <f t="shared" si="7"/>
        <v>-4.0416831089756511E-5</v>
      </c>
      <c r="E73" s="173">
        <f t="shared" si="10"/>
        <v>1.0269124551444813</v>
      </c>
      <c r="F73" s="174" t="str">
        <f t="shared" si="3"/>
        <v>C</v>
      </c>
      <c r="G73" s="174" t="str">
        <f t="shared" si="8"/>
        <v>C</v>
      </c>
      <c r="I73" s="183" t="s">
        <v>181</v>
      </c>
      <c r="J73" s="172">
        <f>'Юнит 9'!U62</f>
        <v>0</v>
      </c>
      <c r="K73" s="173">
        <f t="shared" si="9"/>
        <v>0</v>
      </c>
      <c r="L73" s="173">
        <f t="shared" si="11"/>
        <v>0.99826764833261161</v>
      </c>
      <c r="M73" s="174" t="str">
        <f t="shared" si="4"/>
        <v>C</v>
      </c>
    </row>
    <row r="74" spans="2:13" ht="26.5" outlineLevel="1" thickBot="1">
      <c r="B74" s="183" t="s">
        <v>212</v>
      </c>
      <c r="C74" s="172">
        <f>'Юнит 9'!AO93</f>
        <v>-30.695896022055926</v>
      </c>
      <c r="D74" s="173">
        <f t="shared" si="7"/>
        <v>-4.1314982891751094E-5</v>
      </c>
      <c r="E74" s="173">
        <f t="shared" si="10"/>
        <v>1.0268711401615895</v>
      </c>
      <c r="F74" s="174" t="str">
        <f t="shared" si="3"/>
        <v>C</v>
      </c>
      <c r="G74" s="174" t="str">
        <f t="shared" si="8"/>
        <v>C</v>
      </c>
      <c r="I74" s="183" t="s">
        <v>182</v>
      </c>
      <c r="J74" s="172">
        <f>'Юнит 9'!U63</f>
        <v>0</v>
      </c>
      <c r="K74" s="173">
        <f t="shared" si="9"/>
        <v>0</v>
      </c>
      <c r="L74" s="173">
        <f t="shared" si="11"/>
        <v>0.99826764833261161</v>
      </c>
      <c r="M74" s="174" t="str">
        <f t="shared" si="4"/>
        <v>C</v>
      </c>
    </row>
    <row r="75" spans="2:13" ht="26.5" outlineLevel="1" thickBot="1">
      <c r="B75" s="183" t="s">
        <v>201</v>
      </c>
      <c r="C75" s="172">
        <f>'Юнит 9'!AO82</f>
        <v>-32.030500196927918</v>
      </c>
      <c r="D75" s="173">
        <f t="shared" si="7"/>
        <v>-4.3111286495740266E-5</v>
      </c>
      <c r="E75" s="173">
        <f t="shared" si="10"/>
        <v>1.0268280288750937</v>
      </c>
      <c r="F75" s="174" t="str">
        <f t="shared" si="3"/>
        <v>C</v>
      </c>
      <c r="G75" s="174" t="str">
        <f t="shared" si="8"/>
        <v>C</v>
      </c>
      <c r="I75" s="183" t="s">
        <v>183</v>
      </c>
      <c r="J75" s="172">
        <f>'Юнит 9'!U64</f>
        <v>0</v>
      </c>
      <c r="K75" s="173">
        <f t="shared" si="9"/>
        <v>0</v>
      </c>
      <c r="L75" s="173">
        <f t="shared" si="11"/>
        <v>0.99826764833261161</v>
      </c>
      <c r="M75" s="174" t="str">
        <f t="shared" si="4"/>
        <v>C</v>
      </c>
    </row>
    <row r="76" spans="2:13" ht="15" outlineLevel="1" thickBot="1">
      <c r="B76" s="183" t="s">
        <v>203</v>
      </c>
      <c r="C76" s="172">
        <f>'Юнит 9'!AO84</f>
        <v>-32.030500196927918</v>
      </c>
      <c r="D76" s="173">
        <f t="shared" si="7"/>
        <v>-4.3111286495740266E-5</v>
      </c>
      <c r="E76" s="173">
        <f>E49+D76</f>
        <v>1.0269331126359271</v>
      </c>
      <c r="F76" s="174" t="str">
        <f t="shared" si="3"/>
        <v>C</v>
      </c>
      <c r="G76" s="174" t="str">
        <f t="shared" si="8"/>
        <v>C</v>
      </c>
      <c r="I76" s="183" t="s">
        <v>184</v>
      </c>
      <c r="J76" s="172">
        <f>'Юнит 9'!U65</f>
        <v>0</v>
      </c>
      <c r="K76" s="173">
        <f t="shared" si="9"/>
        <v>0</v>
      </c>
      <c r="L76" s="173">
        <f>L49+K76</f>
        <v>0.99826764833261161</v>
      </c>
      <c r="M76" s="174" t="str">
        <f t="shared" si="4"/>
        <v>C</v>
      </c>
    </row>
    <row r="77" spans="2:13" ht="15" outlineLevel="1" thickBot="1">
      <c r="B77" s="183" t="s">
        <v>259</v>
      </c>
      <c r="C77" s="172">
        <f>'Юнит 9'!AO102</f>
        <v>-32.697802284363924</v>
      </c>
      <c r="D77" s="173">
        <f t="shared" si="7"/>
        <v>-4.4009438297734862E-5</v>
      </c>
      <c r="E77" s="173">
        <f t="shared" ref="E77:E93" si="12">E76+D77</f>
        <v>1.0268891031976295</v>
      </c>
      <c r="F77" s="174" t="str">
        <f t="shared" si="3"/>
        <v>C</v>
      </c>
      <c r="G77" s="174" t="str">
        <f t="shared" si="8"/>
        <v>C</v>
      </c>
      <c r="I77" s="183" t="s">
        <v>185</v>
      </c>
      <c r="J77" s="172">
        <f>'Юнит 9'!U66</f>
        <v>0</v>
      </c>
      <c r="K77" s="173">
        <f t="shared" si="9"/>
        <v>0</v>
      </c>
      <c r="L77" s="173">
        <f t="shared" ref="L77:L94" si="13">L76+K77</f>
        <v>0.99826764833261161</v>
      </c>
      <c r="M77" s="174" t="str">
        <f t="shared" si="4"/>
        <v>C</v>
      </c>
    </row>
    <row r="78" spans="2:13" ht="26.5" outlineLevel="1" thickBot="1">
      <c r="B78" s="183" t="s">
        <v>209</v>
      </c>
      <c r="C78" s="172">
        <f>'Юнит 9'!AO90</f>
        <v>-33.365104371799923</v>
      </c>
      <c r="D78" s="173">
        <f t="shared" si="7"/>
        <v>-4.4907590099729452E-5</v>
      </c>
      <c r="E78" s="173">
        <f t="shared" si="12"/>
        <v>1.0268441956075298</v>
      </c>
      <c r="F78" s="174" t="str">
        <f t="shared" si="3"/>
        <v>C</v>
      </c>
      <c r="G78" s="174" t="str">
        <f t="shared" si="8"/>
        <v>C</v>
      </c>
      <c r="I78" s="183" t="s">
        <v>186</v>
      </c>
      <c r="J78" s="172">
        <f>'Юнит 9'!U67</f>
        <v>0</v>
      </c>
      <c r="K78" s="173">
        <f t="shared" si="9"/>
        <v>0</v>
      </c>
      <c r="L78" s="173">
        <f t="shared" si="13"/>
        <v>0.99826764833261161</v>
      </c>
      <c r="M78" s="174" t="str">
        <f t="shared" si="4"/>
        <v>C</v>
      </c>
    </row>
    <row r="79" spans="2:13" ht="15" outlineLevel="1" thickBot="1">
      <c r="B79" s="183" t="s">
        <v>257</v>
      </c>
      <c r="C79" s="172">
        <f>'Юнит 9'!AO100</f>
        <v>-33.365104371799923</v>
      </c>
      <c r="D79" s="173">
        <f t="shared" si="7"/>
        <v>-4.4907590099729452E-5</v>
      </c>
      <c r="E79" s="173">
        <f t="shared" si="12"/>
        <v>1.0267992880174301</v>
      </c>
      <c r="F79" s="174" t="str">
        <f t="shared" si="3"/>
        <v>C</v>
      </c>
      <c r="G79" s="174" t="str">
        <f t="shared" si="8"/>
        <v>C</v>
      </c>
      <c r="I79" s="183" t="s">
        <v>187</v>
      </c>
      <c r="J79" s="172">
        <f>'Юнит 9'!U68</f>
        <v>0</v>
      </c>
      <c r="K79" s="173">
        <f t="shared" si="9"/>
        <v>0</v>
      </c>
      <c r="L79" s="173">
        <f t="shared" si="13"/>
        <v>0.99826764833261161</v>
      </c>
      <c r="M79" s="174" t="str">
        <f t="shared" si="4"/>
        <v>C</v>
      </c>
    </row>
    <row r="80" spans="2:13" ht="15" outlineLevel="1" thickBot="1">
      <c r="B80" s="183" t="s">
        <v>140</v>
      </c>
      <c r="C80" s="172">
        <f>'Юнит 9'!AO21</f>
        <v>-79.58</v>
      </c>
      <c r="D80" s="173">
        <f t="shared" si="7"/>
        <v>-1.0711029044935308E-4</v>
      </c>
      <c r="E80" s="173">
        <f t="shared" si="12"/>
        <v>1.0266921777269808</v>
      </c>
      <c r="F80" s="174" t="str">
        <f t="shared" si="3"/>
        <v>C</v>
      </c>
      <c r="G80" s="174" t="str">
        <f t="shared" si="8"/>
        <v>C</v>
      </c>
      <c r="I80" s="183" t="s">
        <v>188</v>
      </c>
      <c r="J80" s="172">
        <f>'Юнит 9'!U69</f>
        <v>0</v>
      </c>
      <c r="K80" s="173">
        <f t="shared" si="9"/>
        <v>0</v>
      </c>
      <c r="L80" s="173">
        <f t="shared" si="13"/>
        <v>0.99826764833261161</v>
      </c>
      <c r="M80" s="174" t="str">
        <f t="shared" si="4"/>
        <v>C</v>
      </c>
    </row>
    <row r="81" spans="2:13" ht="15" outlineLevel="1" thickBot="1">
      <c r="B81" s="183" t="s">
        <v>186</v>
      </c>
      <c r="C81" s="172">
        <f>'Юнит 9'!AO67</f>
        <v>-85.14</v>
      </c>
      <c r="D81" s="173">
        <f t="shared" si="7"/>
        <v>-1.1459374376549286E-4</v>
      </c>
      <c r="E81" s="173">
        <f t="shared" si="12"/>
        <v>1.0265775839832154</v>
      </c>
      <c r="F81" s="174" t="str">
        <f t="shared" si="3"/>
        <v>C</v>
      </c>
      <c r="G81" s="174" t="str">
        <f t="shared" si="8"/>
        <v>C</v>
      </c>
      <c r="I81" s="183" t="s">
        <v>191</v>
      </c>
      <c r="J81" s="172">
        <f>'Юнит 9'!U72</f>
        <v>0</v>
      </c>
      <c r="K81" s="173">
        <f t="shared" si="9"/>
        <v>0</v>
      </c>
      <c r="L81" s="173">
        <f t="shared" si="13"/>
        <v>0.99826764833261161</v>
      </c>
      <c r="M81" s="174" t="str">
        <f t="shared" si="4"/>
        <v>C</v>
      </c>
    </row>
    <row r="82" spans="2:13" ht="15" outlineLevel="1" thickBot="1">
      <c r="B82" s="183" t="s">
        <v>174</v>
      </c>
      <c r="C82" s="172">
        <f>'Юнит 9'!AO55</f>
        <v>-97.32</v>
      </c>
      <c r="D82" s="173">
        <f t="shared" si="7"/>
        <v>-1.3098735192926665E-4</v>
      </c>
      <c r="E82" s="173">
        <f t="shared" si="12"/>
        <v>1.0264465966312861</v>
      </c>
      <c r="F82" s="174" t="str">
        <f t="shared" si="3"/>
        <v>C</v>
      </c>
      <c r="G82" s="174" t="str">
        <f t="shared" si="8"/>
        <v>C</v>
      </c>
      <c r="I82" s="183" t="s">
        <v>192</v>
      </c>
      <c r="J82" s="172">
        <f>'Юнит 9'!U73</f>
        <v>0</v>
      </c>
      <c r="K82" s="173">
        <f t="shared" si="9"/>
        <v>0</v>
      </c>
      <c r="L82" s="173">
        <f t="shared" si="13"/>
        <v>0.99826764833261161</v>
      </c>
      <c r="M82" s="174" t="str">
        <f t="shared" si="4"/>
        <v>C</v>
      </c>
    </row>
    <row r="83" spans="2:13" ht="15" outlineLevel="1" thickBot="1">
      <c r="B83" s="183" t="s">
        <v>180</v>
      </c>
      <c r="C83" s="172">
        <f>'Юнит 9'!AO61</f>
        <v>-108.77024025206774</v>
      </c>
      <c r="D83" s="173">
        <f t="shared" si="7"/>
        <v>-1.4639874372511801E-4</v>
      </c>
      <c r="E83" s="173">
        <f t="shared" si="12"/>
        <v>1.026300197887561</v>
      </c>
      <c r="F83" s="174" t="str">
        <f t="shared" si="3"/>
        <v>C</v>
      </c>
      <c r="G83" s="174" t="str">
        <f t="shared" si="8"/>
        <v>C</v>
      </c>
      <c r="I83" s="183" t="s">
        <v>193</v>
      </c>
      <c r="J83" s="172">
        <f>'Юнит 9'!U74</f>
        <v>0</v>
      </c>
      <c r="K83" s="173">
        <f t="shared" si="9"/>
        <v>0</v>
      </c>
      <c r="L83" s="173">
        <f t="shared" si="13"/>
        <v>0.99826764833261161</v>
      </c>
      <c r="M83" s="174" t="str">
        <f t="shared" si="4"/>
        <v>C</v>
      </c>
    </row>
    <row r="84" spans="2:13" ht="15" outlineLevel="1" thickBot="1">
      <c r="B84" s="183" t="s">
        <v>159</v>
      </c>
      <c r="C84" s="172">
        <f>'Юнит 9'!AO40</f>
        <v>-126.01398975974793</v>
      </c>
      <c r="D84" s="173">
        <f t="shared" si="7"/>
        <v>-1.6960787941503399E-4</v>
      </c>
      <c r="E84" s="173">
        <f t="shared" si="12"/>
        <v>1.0261305900081459</v>
      </c>
      <c r="F84" s="174" t="str">
        <f t="shared" si="3"/>
        <v>C</v>
      </c>
      <c r="G84" s="174" t="str">
        <f t="shared" si="8"/>
        <v>C</v>
      </c>
      <c r="I84" s="183" t="s">
        <v>194</v>
      </c>
      <c r="J84" s="172">
        <f>'Юнит 9'!U75</f>
        <v>0</v>
      </c>
      <c r="K84" s="173">
        <f t="shared" si="9"/>
        <v>0</v>
      </c>
      <c r="L84" s="173">
        <f t="shared" si="13"/>
        <v>0.99826764833261161</v>
      </c>
      <c r="M84" s="174" t="str">
        <f t="shared" si="4"/>
        <v>C</v>
      </c>
    </row>
    <row r="85" spans="2:13" ht="26.5" outlineLevel="1" thickBot="1">
      <c r="B85" s="183" t="s">
        <v>149</v>
      </c>
      <c r="C85" s="172">
        <f>'Юнит 9'!AO30</f>
        <v>-131.32</v>
      </c>
      <c r="D85" s="173">
        <f t="shared" si="7"/>
        <v>-1.76749476524366E-4</v>
      </c>
      <c r="E85" s="173">
        <f t="shared" si="12"/>
        <v>1.0259538405316215</v>
      </c>
      <c r="F85" s="174" t="str">
        <f t="shared" si="3"/>
        <v>C</v>
      </c>
      <c r="G85" s="174" t="str">
        <f t="shared" si="8"/>
        <v>C</v>
      </c>
      <c r="I85" s="183" t="s">
        <v>196</v>
      </c>
      <c r="J85" s="172">
        <f>'Юнит 9'!U77</f>
        <v>0</v>
      </c>
      <c r="K85" s="173">
        <f t="shared" si="9"/>
        <v>0</v>
      </c>
      <c r="L85" s="173">
        <f t="shared" si="13"/>
        <v>0.99826764833261161</v>
      </c>
      <c r="M85" s="174" t="str">
        <f t="shared" si="4"/>
        <v>C</v>
      </c>
    </row>
    <row r="86" spans="2:13" ht="26.5" outlineLevel="1" thickBot="1">
      <c r="B86" s="183" t="s">
        <v>194</v>
      </c>
      <c r="C86" s="172">
        <f>'Юнит 9'!AO75</f>
        <v>-133.08715636077196</v>
      </c>
      <c r="D86" s="173">
        <f t="shared" si="7"/>
        <v>-1.7912797151144449E-4</v>
      </c>
      <c r="E86" s="173">
        <f t="shared" si="12"/>
        <v>1.02577471256011</v>
      </c>
      <c r="F86" s="174" t="str">
        <f t="shared" si="3"/>
        <v>C</v>
      </c>
      <c r="G86" s="174" t="str">
        <f t="shared" si="8"/>
        <v>C</v>
      </c>
      <c r="I86" s="183" t="s">
        <v>198</v>
      </c>
      <c r="J86" s="172">
        <f>'Юнит 9'!U79</f>
        <v>0</v>
      </c>
      <c r="K86" s="173">
        <f t="shared" si="9"/>
        <v>0</v>
      </c>
      <c r="L86" s="173">
        <f t="shared" si="13"/>
        <v>0.99826764833261161</v>
      </c>
      <c r="M86" s="174" t="str">
        <f t="shared" si="4"/>
        <v>C</v>
      </c>
    </row>
    <row r="87" spans="2:13" ht="26.5" outlineLevel="1" thickBot="1">
      <c r="B87" s="183" t="s">
        <v>161</v>
      </c>
      <c r="C87" s="172">
        <f>'Юнит 9'!AO42</f>
        <v>-136.51938558487592</v>
      </c>
      <c r="D87" s="173">
        <f t="shared" si="7"/>
        <v>-1.8374756272886763E-4</v>
      </c>
      <c r="E87" s="173">
        <f t="shared" si="12"/>
        <v>1.0255909649973811</v>
      </c>
      <c r="F87" s="174" t="str">
        <f t="shared" si="3"/>
        <v>C</v>
      </c>
      <c r="G87" s="174" t="str">
        <f t="shared" si="8"/>
        <v>C</v>
      </c>
      <c r="I87" s="183" t="s">
        <v>201</v>
      </c>
      <c r="J87" s="172">
        <f>'Юнит 9'!U82</f>
        <v>0</v>
      </c>
      <c r="K87" s="173">
        <f t="shared" si="9"/>
        <v>0</v>
      </c>
      <c r="L87" s="173">
        <f t="shared" si="13"/>
        <v>0.99826764833261161</v>
      </c>
      <c r="M87" s="174" t="str">
        <f t="shared" si="4"/>
        <v>C</v>
      </c>
    </row>
    <row r="88" spans="2:13" ht="26.5" outlineLevel="1" thickBot="1">
      <c r="B88" s="183" t="s">
        <v>172</v>
      </c>
      <c r="C88" s="172">
        <f>'Юнит 9'!AO53</f>
        <v>-139.85589602205593</v>
      </c>
      <c r="D88" s="173">
        <f t="shared" si="7"/>
        <v>-1.8823832173884059E-4</v>
      </c>
      <c r="E88" s="173">
        <f t="shared" si="12"/>
        <v>1.0254027266756423</v>
      </c>
      <c r="F88" s="174" t="str">
        <f t="shared" si="3"/>
        <v>C</v>
      </c>
      <c r="G88" s="174" t="str">
        <f t="shared" si="8"/>
        <v>C</v>
      </c>
      <c r="I88" s="183" t="s">
        <v>203</v>
      </c>
      <c r="J88" s="172">
        <f>'Юнит 9'!U84</f>
        <v>0</v>
      </c>
      <c r="K88" s="173">
        <f t="shared" si="9"/>
        <v>0</v>
      </c>
      <c r="L88" s="173">
        <f t="shared" si="13"/>
        <v>0.99826764833261161</v>
      </c>
      <c r="M88" s="174" t="str">
        <f t="shared" si="4"/>
        <v>C</v>
      </c>
    </row>
    <row r="89" spans="2:13" ht="26.5" outlineLevel="1" thickBot="1">
      <c r="B89" s="183" t="s">
        <v>196</v>
      </c>
      <c r="C89" s="172">
        <f>'Юнит 9'!AO77</f>
        <v>-140.42747932256793</v>
      </c>
      <c r="D89" s="173">
        <f t="shared" si="7"/>
        <v>-1.8900764133338496E-4</v>
      </c>
      <c r="E89" s="173">
        <f t="shared" si="12"/>
        <v>1.0252137190343089</v>
      </c>
      <c r="F89" s="174" t="str">
        <f t="shared" si="3"/>
        <v>C</v>
      </c>
      <c r="G89" s="174" t="str">
        <f t="shared" si="8"/>
        <v>C</v>
      </c>
      <c r="I89" s="183" t="s">
        <v>204</v>
      </c>
      <c r="J89" s="172">
        <f>'Юнит 9'!U85</f>
        <v>0</v>
      </c>
      <c r="K89" s="173">
        <f t="shared" si="9"/>
        <v>0</v>
      </c>
      <c r="L89" s="173">
        <f t="shared" si="13"/>
        <v>0.99826764833261161</v>
      </c>
      <c r="M89" s="174" t="str">
        <f t="shared" si="4"/>
        <v>C</v>
      </c>
    </row>
    <row r="90" spans="2:13" ht="26.5" outlineLevel="1" thickBot="1">
      <c r="B90" s="183" t="s">
        <v>211</v>
      </c>
      <c r="C90" s="172">
        <f>'Юнит 9'!AO92</f>
        <v>-140.52319810949191</v>
      </c>
      <c r="D90" s="173">
        <f t="shared" si="7"/>
        <v>-1.8913647354083517E-4</v>
      </c>
      <c r="E90" s="173">
        <f t="shared" si="12"/>
        <v>1.025024582560768</v>
      </c>
      <c r="F90" s="174" t="str">
        <f t="shared" si="3"/>
        <v>C</v>
      </c>
      <c r="G90" s="174" t="str">
        <f t="shared" si="8"/>
        <v>C</v>
      </c>
      <c r="I90" s="183" t="s">
        <v>209</v>
      </c>
      <c r="J90" s="172">
        <f>'Юнит 9'!U90</f>
        <v>0</v>
      </c>
      <c r="K90" s="173">
        <f t="shared" si="9"/>
        <v>0</v>
      </c>
      <c r="L90" s="173">
        <f t="shared" si="13"/>
        <v>0.99826764833261161</v>
      </c>
      <c r="M90" s="174" t="str">
        <f t="shared" si="4"/>
        <v>C</v>
      </c>
    </row>
    <row r="91" spans="2:13" ht="15" outlineLevel="1" thickBot="1">
      <c r="B91" s="183" t="s">
        <v>179</v>
      </c>
      <c r="C91" s="172">
        <f>'Юнит 9'!AO60</f>
        <v>-224.14595009846391</v>
      </c>
      <c r="D91" s="173">
        <f t="shared" si="7"/>
        <v>-3.0168808517331831E-4</v>
      </c>
      <c r="E91" s="173">
        <f t="shared" si="12"/>
        <v>1.0247228944755946</v>
      </c>
      <c r="F91" s="174" t="str">
        <f t="shared" si="3"/>
        <v>C</v>
      </c>
      <c r="G91" s="174" t="str">
        <f t="shared" si="8"/>
        <v>C</v>
      </c>
      <c r="I91" s="183" t="s">
        <v>210</v>
      </c>
      <c r="J91" s="172">
        <f>'Юнит 9'!U91</f>
        <v>0</v>
      </c>
      <c r="K91" s="173">
        <f t="shared" si="9"/>
        <v>0</v>
      </c>
      <c r="L91" s="173">
        <f t="shared" si="13"/>
        <v>0.99826764833261161</v>
      </c>
      <c r="M91" s="174" t="str">
        <f t="shared" si="4"/>
        <v>C</v>
      </c>
    </row>
    <row r="92" spans="2:13" ht="15" outlineLevel="1" thickBot="1">
      <c r="B92" s="183" t="s">
        <v>171</v>
      </c>
      <c r="C92" s="172">
        <f>'Юнит 9'!AO52</f>
        <v>-231.40129184718396</v>
      </c>
      <c r="D92" s="173">
        <f t="shared" si="7"/>
        <v>-3.1145337496993455E-4</v>
      </c>
      <c r="E92" s="173">
        <f t="shared" si="12"/>
        <v>1.0244114411006247</v>
      </c>
      <c r="F92" s="174" t="str">
        <f t="shared" si="3"/>
        <v>C</v>
      </c>
      <c r="G92" s="174" t="str">
        <f t="shared" si="8"/>
        <v>C</v>
      </c>
      <c r="I92" s="183" t="s">
        <v>211</v>
      </c>
      <c r="J92" s="172">
        <f>'Юнит 9'!U92</f>
        <v>0</v>
      </c>
      <c r="K92" s="173">
        <f t="shared" si="9"/>
        <v>0</v>
      </c>
      <c r="L92" s="173">
        <f t="shared" si="13"/>
        <v>0.99826764833261161</v>
      </c>
      <c r="M92" s="174" t="str">
        <f t="shared" si="4"/>
        <v>C</v>
      </c>
    </row>
    <row r="93" spans="2:13" ht="26.5" outlineLevel="1" thickBot="1">
      <c r="B93" s="183" t="s">
        <v>198</v>
      </c>
      <c r="C93" s="172">
        <f>'Юнит 9'!AO79</f>
        <v>-234.22589602205593</v>
      </c>
      <c r="D93" s="173">
        <f t="shared" si="7"/>
        <v>-3.1525513638706187E-4</v>
      </c>
      <c r="E93" s="173">
        <f t="shared" si="12"/>
        <v>1.0240961859642377</v>
      </c>
      <c r="F93" s="174" t="str">
        <f t="shared" si="3"/>
        <v>C</v>
      </c>
      <c r="G93" s="174" t="str">
        <f t="shared" si="8"/>
        <v>C</v>
      </c>
      <c r="I93" s="183" t="s">
        <v>212</v>
      </c>
      <c r="J93" s="172">
        <f>'Юнит 9'!U93</f>
        <v>0</v>
      </c>
      <c r="K93" s="173">
        <f t="shared" si="9"/>
        <v>0</v>
      </c>
      <c r="L93" s="173">
        <f t="shared" si="13"/>
        <v>0.99826764833261161</v>
      </c>
      <c r="M93" s="174" t="str">
        <f t="shared" si="4"/>
        <v>C</v>
      </c>
    </row>
    <row r="94" spans="2:13" ht="26.5" outlineLevel="1" thickBot="1">
      <c r="B94" s="183" t="s">
        <v>158</v>
      </c>
      <c r="C94" s="172">
        <f>'Юнит 9'!AO39</f>
        <v>-294.55636262307991</v>
      </c>
      <c r="D94" s="173">
        <f t="shared" si="7"/>
        <v>-3.964566166657836E-4</v>
      </c>
      <c r="E94" s="173">
        <f>E93+D94</f>
        <v>1.0236997293475718</v>
      </c>
      <c r="F94" s="174" t="str">
        <f t="shared" si="3"/>
        <v>C</v>
      </c>
      <c r="G94" s="174" t="str">
        <f t="shared" si="8"/>
        <v>C</v>
      </c>
      <c r="I94" s="183" t="s">
        <v>213</v>
      </c>
      <c r="J94" s="172">
        <f>'Юнит 9'!U94</f>
        <v>0</v>
      </c>
      <c r="K94" s="173">
        <f t="shared" si="9"/>
        <v>0</v>
      </c>
      <c r="L94" s="173">
        <f t="shared" si="13"/>
        <v>0.99826764833261161</v>
      </c>
      <c r="M94" s="174" t="str">
        <f t="shared" si="4"/>
        <v>C</v>
      </c>
    </row>
    <row r="95" spans="2:13" ht="26.5" outlineLevel="1" thickBot="1">
      <c r="B95" s="183" t="s">
        <v>192</v>
      </c>
      <c r="C95" s="172">
        <f>'Юнит 9'!AO73</f>
        <v>-455.1</v>
      </c>
      <c r="D95" s="173">
        <f t="shared" si="7"/>
        <v>-6.1253949715381491E-4</v>
      </c>
      <c r="E95" s="173">
        <f>E94+D95</f>
        <v>1.0230871898504179</v>
      </c>
      <c r="F95" s="174" t="str">
        <f t="shared" si="3"/>
        <v>C</v>
      </c>
      <c r="G95" s="174" t="str">
        <f t="shared" si="8"/>
        <v>C</v>
      </c>
      <c r="I95" s="183" t="s">
        <v>214</v>
      </c>
      <c r="J95" s="172">
        <f>'Юнит 9'!U95</f>
        <v>0</v>
      </c>
      <c r="K95" s="173">
        <f t="shared" si="9"/>
        <v>0</v>
      </c>
      <c r="L95" s="173">
        <f>L94+K95</f>
        <v>0.99826764833261161</v>
      </c>
      <c r="M95" s="174" t="str">
        <f t="shared" si="4"/>
        <v>C</v>
      </c>
    </row>
    <row r="96" spans="2:13" ht="15" outlineLevel="1" thickBot="1">
      <c r="B96" s="183" t="s">
        <v>191</v>
      </c>
      <c r="C96" s="172">
        <f>'Юнит 9'!AO72</f>
        <v>-574.61</v>
      </c>
      <c r="D96" s="173">
        <f t="shared" si="7"/>
        <v>-7.7339336510558903E-4</v>
      </c>
      <c r="E96" s="173">
        <f t="shared" ref="E96:E98" si="14">E95+D96</f>
        <v>1.0223137964853124</v>
      </c>
      <c r="F96" s="174" t="str">
        <f t="shared" si="3"/>
        <v>C</v>
      </c>
      <c r="G96" s="174" t="str">
        <f t="shared" si="8"/>
        <v>C</v>
      </c>
      <c r="I96" s="183" t="s">
        <v>215</v>
      </c>
      <c r="J96" s="172">
        <f>'Юнит 9'!U96</f>
        <v>0</v>
      </c>
      <c r="K96" s="173">
        <f t="shared" si="9"/>
        <v>0</v>
      </c>
      <c r="L96" s="173">
        <f t="shared" ref="L96:L98" si="15">L95+K96</f>
        <v>0.99826764833261161</v>
      </c>
      <c r="M96" s="174" t="str">
        <f t="shared" si="4"/>
        <v>C</v>
      </c>
    </row>
    <row r="97" spans="2:13" ht="26.5" outlineLevel="1" thickBot="1">
      <c r="B97" s="183" t="s">
        <v>204</v>
      </c>
      <c r="C97" s="172">
        <f>'Юнит 9'!AO85</f>
        <v>-575.82478141000388</v>
      </c>
      <c r="D97" s="173">
        <f t="shared" si="7"/>
        <v>-7.7502839387736571E-4</v>
      </c>
      <c r="E97" s="173">
        <f t="shared" si="14"/>
        <v>1.021538768091435</v>
      </c>
      <c r="F97" s="174" t="str">
        <f t="shared" ref="F97:F104" si="16">IF(AND(E97&lt;=0),"C",IF(E97&lt;=0.8,"A",IF(E97&lt;=0.95,"B","C")))</f>
        <v>C</v>
      </c>
      <c r="G97" s="174" t="str">
        <f t="shared" si="8"/>
        <v>C</v>
      </c>
      <c r="I97" s="183" t="s">
        <v>216</v>
      </c>
      <c r="J97" s="172">
        <f>'Юнит 9'!U97</f>
        <v>0</v>
      </c>
      <c r="K97" s="173">
        <f t="shared" si="9"/>
        <v>0</v>
      </c>
      <c r="L97" s="173">
        <f t="shared" si="15"/>
        <v>0.99826764833261161</v>
      </c>
      <c r="M97" s="174" t="str">
        <f t="shared" si="4"/>
        <v>C</v>
      </c>
    </row>
    <row r="98" spans="2:13" ht="15" outlineLevel="1" thickBot="1">
      <c r="B98" s="183" t="s">
        <v>210</v>
      </c>
      <c r="C98" s="172">
        <f>'Юнит 9'!AO91</f>
        <v>-828.20906262307994</v>
      </c>
      <c r="D98" s="173">
        <f t="shared" si="7"/>
        <v>-1.114723715133759E-3</v>
      </c>
      <c r="E98" s="173">
        <f t="shared" si="14"/>
        <v>1.0204240443763013</v>
      </c>
      <c r="F98" s="174" t="str">
        <f t="shared" si="16"/>
        <v>C</v>
      </c>
      <c r="G98" s="174" t="str">
        <f t="shared" si="8"/>
        <v>C</v>
      </c>
      <c r="I98" s="183" t="s">
        <v>217</v>
      </c>
      <c r="J98" s="172">
        <f>'Юнит 9'!U98</f>
        <v>0</v>
      </c>
      <c r="K98" s="173">
        <f t="shared" si="9"/>
        <v>0</v>
      </c>
      <c r="L98" s="173">
        <f t="shared" si="15"/>
        <v>0.99826764833261161</v>
      </c>
      <c r="M98" s="174" t="str">
        <f t="shared" si="4"/>
        <v>C</v>
      </c>
    </row>
    <row r="99" spans="2:13" ht="26.5" outlineLevel="1" thickBot="1">
      <c r="B99" s="183" t="s">
        <v>200</v>
      </c>
      <c r="C99" s="172">
        <f>'Юнит 9'!AO81</f>
        <v>-1380.5552417487197</v>
      </c>
      <c r="D99" s="173">
        <f t="shared" si="7"/>
        <v>-1.858151205391835E-3</v>
      </c>
      <c r="E99" s="173">
        <f>E93+D99</f>
        <v>1.0222380347588458</v>
      </c>
      <c r="F99" s="174" t="str">
        <f t="shared" si="16"/>
        <v>C</v>
      </c>
      <c r="G99" s="174" t="str">
        <f t="shared" si="8"/>
        <v>C</v>
      </c>
      <c r="I99" s="183" t="s">
        <v>256</v>
      </c>
      <c r="J99" s="172">
        <f>'Юнит 9'!U99</f>
        <v>0</v>
      </c>
      <c r="K99" s="173">
        <f t="shared" si="9"/>
        <v>0</v>
      </c>
      <c r="L99" s="173">
        <f>L93+K99</f>
        <v>0.99826764833261161</v>
      </c>
      <c r="M99" s="174" t="str">
        <f t="shared" ref="M99:M104" si="17">_xlfn.IFS(L99&lt;80%,"A",L99&lt;=95%,"B",L99&gt;95%,"C")</f>
        <v>C</v>
      </c>
    </row>
    <row r="100" spans="2:13" ht="15" outlineLevel="1" thickBot="1">
      <c r="B100" s="183" t="s">
        <v>195</v>
      </c>
      <c r="C100" s="172">
        <f>'Юнит 9'!AO76</f>
        <v>-1506.428996022056</v>
      </c>
      <c r="D100" s="173">
        <f t="shared" si="7"/>
        <v>-2.0275703355774033E-3</v>
      </c>
      <c r="E100" s="173">
        <f t="shared" ref="E100:E104" si="18">E94+D100</f>
        <v>1.0216721590119944</v>
      </c>
      <c r="F100" s="174" t="str">
        <f t="shared" si="16"/>
        <v>C</v>
      </c>
      <c r="G100" s="174" t="str">
        <f t="shared" si="8"/>
        <v>C</v>
      </c>
      <c r="I100" s="183" t="s">
        <v>257</v>
      </c>
      <c r="J100" s="172">
        <f>'Юнит 9'!U100</f>
        <v>0</v>
      </c>
      <c r="K100" s="173">
        <f t="shared" si="9"/>
        <v>0</v>
      </c>
      <c r="L100" s="173">
        <f t="shared" ref="L100:L104" si="19">L94+K100</f>
        <v>0.99826764833261161</v>
      </c>
      <c r="M100" s="174" t="str">
        <f t="shared" si="17"/>
        <v>C</v>
      </c>
    </row>
    <row r="101" spans="2:13" ht="26.5" outlineLevel="1" thickBot="1">
      <c r="B101" s="183" t="s">
        <v>206</v>
      </c>
      <c r="C101" s="172">
        <f>'Юнит 9'!AO87</f>
        <v>-1531.831177972824</v>
      </c>
      <c r="D101" s="173">
        <f t="shared" si="7"/>
        <v>-2.0617602713250043E-3</v>
      </c>
      <c r="E101" s="173">
        <f t="shared" si="18"/>
        <v>1.0210254295790928</v>
      </c>
      <c r="F101" s="174" t="str">
        <f t="shared" si="16"/>
        <v>C</v>
      </c>
      <c r="G101" s="174" t="str">
        <f t="shared" si="8"/>
        <v>C</v>
      </c>
      <c r="I101" s="183" t="s">
        <v>258</v>
      </c>
      <c r="J101" s="172">
        <f>'Юнит 9'!U101</f>
        <v>0</v>
      </c>
      <c r="K101" s="173">
        <f t="shared" si="9"/>
        <v>0</v>
      </c>
      <c r="L101" s="173">
        <f t="shared" si="19"/>
        <v>0.99826764833261161</v>
      </c>
      <c r="M101" s="174" t="str">
        <f t="shared" si="17"/>
        <v>C</v>
      </c>
    </row>
    <row r="102" spans="2:13" ht="15" outlineLevel="1" thickBot="1">
      <c r="B102" s="183" t="s">
        <v>177</v>
      </c>
      <c r="C102" s="172">
        <f>'Юнит 9'!AO58</f>
        <v>-2236.1386584482079</v>
      </c>
      <c r="D102" s="173">
        <f t="shared" si="7"/>
        <v>-3.009719291171328E-3</v>
      </c>
      <c r="E102" s="173">
        <f t="shared" si="18"/>
        <v>1.0193040771941411</v>
      </c>
      <c r="F102" s="174" t="str">
        <f t="shared" si="16"/>
        <v>C</v>
      </c>
      <c r="G102" s="174" t="str">
        <f t="shared" si="8"/>
        <v>C</v>
      </c>
      <c r="I102" s="183" t="s">
        <v>259</v>
      </c>
      <c r="J102" s="172">
        <f>'Юнит 9'!U102</f>
        <v>0</v>
      </c>
      <c r="K102" s="173">
        <f t="shared" si="9"/>
        <v>0</v>
      </c>
      <c r="L102" s="173">
        <f t="shared" si="19"/>
        <v>0.99826764833261161</v>
      </c>
      <c r="M102" s="174" t="str">
        <f t="shared" si="17"/>
        <v>C</v>
      </c>
    </row>
    <row r="103" spans="2:13" ht="26.5" outlineLevel="1" thickBot="1">
      <c r="B103" s="183" t="s">
        <v>162</v>
      </c>
      <c r="C103" s="172">
        <f>'Юнит 9'!AO43</f>
        <v>-2588.4855653115401</v>
      </c>
      <c r="D103" s="173">
        <f t="shared" si="7"/>
        <v>-3.4839587927177301E-3</v>
      </c>
      <c r="E103" s="173">
        <f t="shared" si="18"/>
        <v>1.0180548092987172</v>
      </c>
      <c r="F103" s="174" t="str">
        <f t="shared" si="16"/>
        <v>C</v>
      </c>
      <c r="G103" s="174" t="str">
        <f t="shared" si="8"/>
        <v>C</v>
      </c>
      <c r="I103" s="183" t="s">
        <v>260</v>
      </c>
      <c r="J103" s="172">
        <f>'Юнит 9'!U103</f>
        <v>0</v>
      </c>
      <c r="K103" s="173">
        <f t="shared" si="9"/>
        <v>0</v>
      </c>
      <c r="L103" s="173">
        <f t="shared" si="19"/>
        <v>0.99826764833261161</v>
      </c>
      <c r="M103" s="174" t="str">
        <f t="shared" si="17"/>
        <v>C</v>
      </c>
    </row>
    <row r="104" spans="2:13" ht="15" outlineLevel="1" thickBot="1">
      <c r="B104" s="183" t="s">
        <v>145</v>
      </c>
      <c r="C104" s="172">
        <f>'Юнит 9'!AO26</f>
        <v>-7275.5646849192508</v>
      </c>
      <c r="D104" s="173">
        <f t="shared" si="7"/>
        <v>-9.7925087532640988E-3</v>
      </c>
      <c r="E104" s="173">
        <f t="shared" si="18"/>
        <v>1.0106315356230371</v>
      </c>
      <c r="F104" s="174" t="str">
        <f t="shared" si="16"/>
        <v>C</v>
      </c>
      <c r="G104" s="174" t="str">
        <f t="shared" si="8"/>
        <v>B</v>
      </c>
      <c r="I104" s="183" t="s">
        <v>195</v>
      </c>
      <c r="J104" s="172">
        <f>'Юнит 9'!U76</f>
        <v>-2</v>
      </c>
      <c r="K104" s="173">
        <f t="shared" si="9"/>
        <v>-8.661758336942399E-4</v>
      </c>
      <c r="L104" s="173">
        <f t="shared" si="19"/>
        <v>0.99740147249891742</v>
      </c>
      <c r="M104" s="174" t="str">
        <f t="shared" si="17"/>
        <v>C</v>
      </c>
    </row>
    <row r="105" spans="2:13" outlineLevel="1">
      <c r="C105" s="179">
        <f>SUM(C4:C104)</f>
        <v>742972.49747099949</v>
      </c>
      <c r="D105" s="180">
        <f>SUM(D4:D104)</f>
        <v>1</v>
      </c>
      <c r="J105" s="179">
        <f>SUM(J4:J104)</f>
        <v>2309</v>
      </c>
      <c r="K105" s="180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24" priority="13" operator="equal">
      <formula>"C"</formula>
    </cfRule>
    <cfRule type="cellIs" dxfId="123" priority="14" operator="equal">
      <formula>"B"</formula>
    </cfRule>
    <cfRule type="cellIs" dxfId="122" priority="15" operator="equal">
      <formula>"A"</formula>
    </cfRule>
  </conditionalFormatting>
  <conditionalFormatting sqref="F99:G104 D99:D104 M99:M104 K99:K104">
    <cfRule type="cellIs" dxfId="121" priority="1" operator="equal">
      <formula>"C"</formula>
    </cfRule>
    <cfRule type="cellIs" dxfId="120" priority="2" operator="equal">
      <formula>"B"</formula>
    </cfRule>
    <cfRule type="cellIs" dxfId="11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3" t="s">
        <v>86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'Юнит 8'!AO4</f>
        <v>187586.52144729253</v>
      </c>
      <c r="D4" s="173">
        <f t="shared" ref="D4:D35" si="0">C4/C$105</f>
        <v>0.32723327968785643</v>
      </c>
      <c r="E4" s="173">
        <f>D4</f>
        <v>0.32723327968785643</v>
      </c>
      <c r="F4" s="174" t="str">
        <f>IF(AND(E4&lt;=0),"C",IF(E4&lt;=0.8,"A",IF(E4&lt;=0.95,"B","C")))</f>
        <v>A</v>
      </c>
      <c r="G4" s="174" t="str">
        <f t="shared" ref="G4:G35" si="1">VLOOKUP(B$4:B$104,I$4:M$104,5,0)</f>
        <v>A</v>
      </c>
      <c r="I4" s="183" t="s">
        <v>123</v>
      </c>
      <c r="J4" s="172">
        <f>'Юнит 8'!U4</f>
        <v>553</v>
      </c>
      <c r="K4" s="173">
        <f t="shared" ref="K4:K35" si="2">J4/J$105</f>
        <v>0.24555950266429841</v>
      </c>
      <c r="L4" s="173">
        <f>K4</f>
        <v>0.24555950266429841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126</v>
      </c>
      <c r="C5" s="172">
        <f>'Юнит 8'!AO7</f>
        <v>67172.510044131675</v>
      </c>
      <c r="D5" s="173">
        <f t="shared" si="0"/>
        <v>0.1171783590687397</v>
      </c>
      <c r="E5" s="173">
        <f>E4+D5</f>
        <v>0.44441163875659612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126</v>
      </c>
      <c r="J5" s="172">
        <f>'Юнит 8'!U7</f>
        <v>206</v>
      </c>
      <c r="K5" s="173">
        <f t="shared" si="2"/>
        <v>9.1474245115452935E-2</v>
      </c>
      <c r="L5" s="173">
        <f>L4+K5</f>
        <v>0.33703374777975137</v>
      </c>
      <c r="M5" s="174" t="str">
        <f t="shared" ref="M5:M98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128</v>
      </c>
      <c r="C6" s="172">
        <f>'Юнит 8'!AO9</f>
        <v>42084.800899307753</v>
      </c>
      <c r="D6" s="173">
        <f t="shared" si="0"/>
        <v>7.3414376027866227E-2</v>
      </c>
      <c r="E6" s="173">
        <f t="shared" ref="E6:E69" si="5">E5+D6</f>
        <v>0.51782601478446233</v>
      </c>
      <c r="F6" s="174" t="str">
        <f t="shared" si="3"/>
        <v>A</v>
      </c>
      <c r="G6" s="174" t="str">
        <f t="shared" si="1"/>
        <v>A</v>
      </c>
      <c r="I6" s="183" t="s">
        <v>129</v>
      </c>
      <c r="J6" s="172">
        <f>'Юнит 8'!U10</f>
        <v>165</v>
      </c>
      <c r="K6" s="173">
        <f t="shared" si="2"/>
        <v>7.3268206039076383E-2</v>
      </c>
      <c r="L6" s="173">
        <f t="shared" ref="L6:L69" si="6">L5+K6</f>
        <v>0.41030195381882772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124</v>
      </c>
      <c r="C7" s="172">
        <f>'Юнит 8'!AO5</f>
        <v>41232.197370852744</v>
      </c>
      <c r="D7" s="173">
        <f t="shared" si="0"/>
        <v>7.1927061018572422E-2</v>
      </c>
      <c r="E7" s="173">
        <f t="shared" si="5"/>
        <v>0.58975307580303471</v>
      </c>
      <c r="F7" s="174" t="str">
        <f t="shared" si="3"/>
        <v>A</v>
      </c>
      <c r="G7" s="174" t="str">
        <f t="shared" si="1"/>
        <v>A</v>
      </c>
      <c r="I7" s="183" t="s">
        <v>124</v>
      </c>
      <c r="J7" s="172">
        <f>'Юнит 8'!U5</f>
        <v>151</v>
      </c>
      <c r="K7" s="173">
        <f t="shared" si="2"/>
        <v>6.7051509769094145E-2</v>
      </c>
      <c r="L7" s="173">
        <f t="shared" si="6"/>
        <v>0.47735346358792186</v>
      </c>
      <c r="M7" s="174" t="str">
        <f t="shared" si="4"/>
        <v>A</v>
      </c>
    </row>
    <row r="8" spans="2:17" ht="15" outlineLevel="1" thickBot="1">
      <c r="B8" s="183" t="s">
        <v>129</v>
      </c>
      <c r="C8" s="172">
        <f>'Юнит 8'!AO10</f>
        <v>35943.920347612373</v>
      </c>
      <c r="D8" s="173">
        <f t="shared" si="0"/>
        <v>6.2701983327161037E-2</v>
      </c>
      <c r="E8" s="173">
        <f t="shared" si="5"/>
        <v>0.65245505913019575</v>
      </c>
      <c r="F8" s="174" t="str">
        <f t="shared" si="3"/>
        <v>A</v>
      </c>
      <c r="G8" s="174" t="str">
        <f t="shared" si="1"/>
        <v>A</v>
      </c>
      <c r="I8" s="183" t="s">
        <v>128</v>
      </c>
      <c r="J8" s="172">
        <f>'Юнит 8'!U9</f>
        <v>135</v>
      </c>
      <c r="K8" s="173">
        <f t="shared" si="2"/>
        <v>5.9946714031971583E-2</v>
      </c>
      <c r="L8" s="173">
        <f t="shared" si="6"/>
        <v>0.53730017761989346</v>
      </c>
      <c r="M8" s="174" t="str">
        <f>_xlfn.IFS(L8&lt;80%,"A",L8&lt;=95%,"B",L8&gt;95%,"C")</f>
        <v>A</v>
      </c>
    </row>
    <row r="9" spans="2:17" ht="15" outlineLevel="1" thickBot="1">
      <c r="B9" s="183" t="s">
        <v>125</v>
      </c>
      <c r="C9" s="172">
        <f>'Юнит 8'!AO6</f>
        <v>35702.023819253962</v>
      </c>
      <c r="D9" s="173">
        <f t="shared" si="0"/>
        <v>6.2280009542962103E-2</v>
      </c>
      <c r="E9" s="173">
        <f t="shared" si="5"/>
        <v>0.71473506867315784</v>
      </c>
      <c r="F9" s="174" t="str">
        <f t="shared" si="3"/>
        <v>A</v>
      </c>
      <c r="G9" s="174" t="str">
        <f t="shared" si="1"/>
        <v>A</v>
      </c>
      <c r="I9" s="183" t="s">
        <v>125</v>
      </c>
      <c r="J9" s="172">
        <f>'Юнит 8'!U6</f>
        <v>126</v>
      </c>
      <c r="K9" s="173">
        <f t="shared" si="2"/>
        <v>5.5950266429840141E-2</v>
      </c>
      <c r="L9" s="173">
        <f t="shared" si="6"/>
        <v>0.59325044404973359</v>
      </c>
      <c r="M9" s="174" t="str">
        <f t="shared" si="4"/>
        <v>A</v>
      </c>
    </row>
    <row r="10" spans="2:17" ht="15" outlineLevel="1" thickBot="1">
      <c r="B10" s="183" t="s">
        <v>135</v>
      </c>
      <c r="C10" s="172">
        <f>'Юнит 8'!AO16</f>
        <v>24641.241204937149</v>
      </c>
      <c r="D10" s="173">
        <f t="shared" si="0"/>
        <v>4.2985146869076993E-2</v>
      </c>
      <c r="E10" s="173">
        <f t="shared" si="5"/>
        <v>0.75772021554223479</v>
      </c>
      <c r="F10" s="174" t="str">
        <f t="shared" si="3"/>
        <v>A</v>
      </c>
      <c r="G10" s="174" t="str">
        <f t="shared" si="1"/>
        <v>A</v>
      </c>
      <c r="I10" s="183" t="s">
        <v>147</v>
      </c>
      <c r="J10" s="172">
        <f>'Юнит 8'!U28</f>
        <v>96</v>
      </c>
      <c r="K10" s="173">
        <f t="shared" si="2"/>
        <v>4.2628774422735348E-2</v>
      </c>
      <c r="L10" s="173">
        <f t="shared" si="6"/>
        <v>0.63587921847246898</v>
      </c>
      <c r="M10" s="174" t="str">
        <f t="shared" si="4"/>
        <v>A</v>
      </c>
    </row>
    <row r="11" spans="2:17" ht="15" outlineLevel="1" thickBot="1">
      <c r="B11" s="183" t="s">
        <v>132</v>
      </c>
      <c r="C11" s="172">
        <f>'Юнит 8'!AO13</f>
        <v>22233.993431608349</v>
      </c>
      <c r="D11" s="173">
        <f t="shared" si="0"/>
        <v>3.8785849511196152E-2</v>
      </c>
      <c r="E11" s="173">
        <f t="shared" si="5"/>
        <v>0.79650606505343091</v>
      </c>
      <c r="F11" s="174" t="str">
        <f t="shared" si="3"/>
        <v>A</v>
      </c>
      <c r="G11" s="174" t="str">
        <f t="shared" si="1"/>
        <v>A</v>
      </c>
      <c r="I11" s="183" t="s">
        <v>132</v>
      </c>
      <c r="J11" s="172">
        <f>'Юнит 8'!U13</f>
        <v>92</v>
      </c>
      <c r="K11" s="173">
        <f t="shared" si="2"/>
        <v>4.0852575488454709E-2</v>
      </c>
      <c r="L11" s="173">
        <f t="shared" si="6"/>
        <v>0.67673179396092364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147</v>
      </c>
      <c r="C12" s="172">
        <f>'Юнит 8'!AO28</f>
        <v>21229.533621002993</v>
      </c>
      <c r="D12" s="173">
        <f t="shared" si="0"/>
        <v>3.7033630451942537E-2</v>
      </c>
      <c r="E12" s="173">
        <f t="shared" si="5"/>
        <v>0.83353969550537343</v>
      </c>
      <c r="F12" s="174" t="str">
        <f t="shared" si="3"/>
        <v>B</v>
      </c>
      <c r="G12" s="174" t="str">
        <f t="shared" si="1"/>
        <v>A</v>
      </c>
      <c r="I12" s="183" t="s">
        <v>135</v>
      </c>
      <c r="J12" s="172">
        <f>'Юнит 8'!U16</f>
        <v>85</v>
      </c>
      <c r="K12" s="173">
        <f t="shared" si="2"/>
        <v>3.774422735346359E-2</v>
      </c>
      <c r="L12" s="173">
        <f t="shared" si="6"/>
        <v>0.71447602131438726</v>
      </c>
      <c r="M12" s="174" t="str">
        <f t="shared" si="4"/>
        <v>A</v>
      </c>
    </row>
    <row r="13" spans="2:17" ht="26.5" outlineLevel="1" thickBot="1">
      <c r="B13" s="183" t="s">
        <v>131</v>
      </c>
      <c r="C13" s="172">
        <f>'Юнит 8'!AO12</f>
        <v>16922.862703157374</v>
      </c>
      <c r="D13" s="173">
        <f t="shared" si="0"/>
        <v>2.9520904920759265E-2</v>
      </c>
      <c r="E13" s="173">
        <f t="shared" si="5"/>
        <v>0.86306060042613275</v>
      </c>
      <c r="F13" s="174" t="str">
        <f t="shared" si="3"/>
        <v>B</v>
      </c>
      <c r="G13" s="174" t="str">
        <f t="shared" si="1"/>
        <v>B</v>
      </c>
      <c r="I13" s="183" t="s">
        <v>122</v>
      </c>
      <c r="J13" s="172">
        <f>'Юнит 8'!U3</f>
        <v>74</v>
      </c>
      <c r="K13" s="173">
        <f t="shared" si="2"/>
        <v>3.2859680284191832E-2</v>
      </c>
      <c r="L13" s="173">
        <f t="shared" si="6"/>
        <v>0.74733570159857909</v>
      </c>
      <c r="M13" s="174" t="str">
        <f t="shared" si="4"/>
        <v>A</v>
      </c>
    </row>
    <row r="14" spans="2:17" ht="15" outlineLevel="1" thickBot="1">
      <c r="B14" s="183" t="s">
        <v>127</v>
      </c>
      <c r="C14" s="172">
        <f>'Юнит 8'!AO8</f>
        <v>15508.02510581095</v>
      </c>
      <c r="D14" s="173">
        <f t="shared" si="0"/>
        <v>2.7052806767260296E-2</v>
      </c>
      <c r="E14" s="173">
        <f t="shared" si="5"/>
        <v>0.89011340719339305</v>
      </c>
      <c r="F14" s="174" t="str">
        <f t="shared" si="3"/>
        <v>B</v>
      </c>
      <c r="G14" s="174" t="str">
        <f t="shared" si="1"/>
        <v>A</v>
      </c>
      <c r="I14" s="183" t="s">
        <v>127</v>
      </c>
      <c r="J14" s="172">
        <f>'Юнит 8'!U8</f>
        <v>68</v>
      </c>
      <c r="K14" s="173">
        <f t="shared" si="2"/>
        <v>3.0195381882770871E-2</v>
      </c>
      <c r="L14" s="173">
        <f t="shared" si="6"/>
        <v>0.77753108348134992</v>
      </c>
      <c r="M14" s="174" t="str">
        <f t="shared" si="4"/>
        <v>A</v>
      </c>
    </row>
    <row r="15" spans="2:17" ht="15" outlineLevel="1" thickBot="1">
      <c r="B15" s="183" t="s">
        <v>130</v>
      </c>
      <c r="C15" s="172">
        <f>'Юнит 8'!AO11</f>
        <v>12076.316054588237</v>
      </c>
      <c r="D15" s="173">
        <f t="shared" si="0"/>
        <v>2.1066399006713175E-2</v>
      </c>
      <c r="E15" s="173">
        <f t="shared" si="5"/>
        <v>0.91117980620010619</v>
      </c>
      <c r="F15" s="174" t="str">
        <f t="shared" si="3"/>
        <v>B</v>
      </c>
      <c r="G15" s="174" t="str">
        <f t="shared" si="1"/>
        <v>B</v>
      </c>
      <c r="I15" s="183" t="s">
        <v>131</v>
      </c>
      <c r="J15" s="172">
        <f>'Юнит 8'!U12</f>
        <v>68</v>
      </c>
      <c r="K15" s="173">
        <f t="shared" si="2"/>
        <v>3.0195381882770871E-2</v>
      </c>
      <c r="L15" s="173">
        <f t="shared" si="6"/>
        <v>0.80772646536412074</v>
      </c>
      <c r="M15" s="174" t="str">
        <f t="shared" si="4"/>
        <v>B</v>
      </c>
    </row>
    <row r="16" spans="2:17" ht="26.5" outlineLevel="1" thickBot="1">
      <c r="B16" s="183" t="s">
        <v>136</v>
      </c>
      <c r="C16" s="172">
        <f>'Юнит 8'!AO17</f>
        <v>9301.513191406746</v>
      </c>
      <c r="D16" s="173">
        <f t="shared" si="0"/>
        <v>1.6225924145296961E-2</v>
      </c>
      <c r="E16" s="173">
        <f t="shared" si="5"/>
        <v>0.92740573034540319</v>
      </c>
      <c r="F16" s="174" t="str">
        <f t="shared" si="3"/>
        <v>B</v>
      </c>
      <c r="G16" s="174" t="str">
        <f t="shared" si="1"/>
        <v>B</v>
      </c>
      <c r="I16" s="183" t="s">
        <v>164</v>
      </c>
      <c r="J16" s="172">
        <f>'Юнит 8'!U45</f>
        <v>67</v>
      </c>
      <c r="K16" s="173">
        <f t="shared" si="2"/>
        <v>2.9751332149200709E-2</v>
      </c>
      <c r="L16" s="173">
        <f t="shared" si="6"/>
        <v>0.83747779751332141</v>
      </c>
      <c r="M16" s="174" t="str">
        <f t="shared" si="4"/>
        <v>B</v>
      </c>
    </row>
    <row r="17" spans="2:13" ht="15" outlineLevel="1" thickBot="1">
      <c r="B17" s="183" t="s">
        <v>133</v>
      </c>
      <c r="C17" s="172">
        <f>'Юнит 8'!AO14</f>
        <v>9186.5030920150857</v>
      </c>
      <c r="D17" s="173">
        <f t="shared" si="0"/>
        <v>1.6025296020574609E-2</v>
      </c>
      <c r="E17" s="173">
        <f t="shared" si="5"/>
        <v>0.94343102636597775</v>
      </c>
      <c r="F17" s="174" t="str">
        <f t="shared" si="3"/>
        <v>B</v>
      </c>
      <c r="G17" s="174" t="str">
        <f t="shared" si="1"/>
        <v>B</v>
      </c>
      <c r="I17" s="183" t="s">
        <v>130</v>
      </c>
      <c r="J17" s="172">
        <f>'Юнит 8'!U11</f>
        <v>42</v>
      </c>
      <c r="K17" s="173">
        <f t="shared" si="2"/>
        <v>1.8650088809946713E-2</v>
      </c>
      <c r="L17" s="173">
        <f t="shared" si="6"/>
        <v>0.85612788632326808</v>
      </c>
      <c r="M17" s="174" t="str">
        <f t="shared" si="4"/>
        <v>B</v>
      </c>
    </row>
    <row r="18" spans="2:13" ht="26.5" outlineLevel="1" thickBot="1">
      <c r="B18" s="183" t="s">
        <v>167</v>
      </c>
      <c r="C18" s="172">
        <f>'Юнит 8'!AO48</f>
        <v>9125.1250235585758</v>
      </c>
      <c r="D18" s="173">
        <f t="shared" si="0"/>
        <v>1.5918225712500407E-2</v>
      </c>
      <c r="E18" s="173">
        <f t="shared" si="5"/>
        <v>0.95934925207847821</v>
      </c>
      <c r="F18" s="174" t="str">
        <f t="shared" si="3"/>
        <v>C</v>
      </c>
      <c r="G18" s="174" t="str">
        <f t="shared" si="1"/>
        <v>B</v>
      </c>
      <c r="I18" s="183" t="s">
        <v>137</v>
      </c>
      <c r="J18" s="172">
        <f>'Юнит 8'!U18</f>
        <v>41</v>
      </c>
      <c r="K18" s="173">
        <f t="shared" si="2"/>
        <v>1.8206039076376555E-2</v>
      </c>
      <c r="L18" s="173">
        <f t="shared" si="6"/>
        <v>0.87433392539964461</v>
      </c>
      <c r="M18" s="174" t="str">
        <f t="shared" si="4"/>
        <v>B</v>
      </c>
    </row>
    <row r="19" spans="2:13" ht="15" outlineLevel="1" thickBot="1">
      <c r="B19" s="183" t="s">
        <v>164</v>
      </c>
      <c r="C19" s="172">
        <f>'Юнит 8'!AO45</f>
        <v>8595.4514433906388</v>
      </c>
      <c r="D19" s="173">
        <f t="shared" si="0"/>
        <v>1.4994242360897699E-2</v>
      </c>
      <c r="E19" s="173">
        <f t="shared" si="5"/>
        <v>0.97434349443937596</v>
      </c>
      <c r="F19" s="174" t="str">
        <f t="shared" si="3"/>
        <v>C</v>
      </c>
      <c r="G19" s="174" t="str">
        <f t="shared" si="1"/>
        <v>B</v>
      </c>
      <c r="I19" s="183" t="s">
        <v>133</v>
      </c>
      <c r="J19" s="172">
        <f>'Юнит 8'!U14</f>
        <v>34</v>
      </c>
      <c r="K19" s="173">
        <f t="shared" si="2"/>
        <v>1.5097690941385435E-2</v>
      </c>
      <c r="L19" s="173">
        <f t="shared" si="6"/>
        <v>0.88943161634103007</v>
      </c>
      <c r="M19" s="174" t="str">
        <f t="shared" si="4"/>
        <v>B</v>
      </c>
    </row>
    <row r="20" spans="2:13" ht="26.5" outlineLevel="1" thickBot="1">
      <c r="B20" s="183" t="s">
        <v>137</v>
      </c>
      <c r="C20" s="172">
        <f>'Юнит 8'!AO18</f>
        <v>7347.9950345987909</v>
      </c>
      <c r="D20" s="173">
        <f t="shared" si="0"/>
        <v>1.2818130512524364E-2</v>
      </c>
      <c r="E20" s="173">
        <f t="shared" si="5"/>
        <v>0.9871616249519003</v>
      </c>
      <c r="F20" s="174" t="str">
        <f t="shared" si="3"/>
        <v>C</v>
      </c>
      <c r="G20" s="174" t="str">
        <f t="shared" si="1"/>
        <v>B</v>
      </c>
      <c r="I20" s="183" t="s">
        <v>134</v>
      </c>
      <c r="J20" s="172">
        <f>'Юнит 8'!U15</f>
        <v>32</v>
      </c>
      <c r="K20" s="173">
        <f t="shared" si="2"/>
        <v>1.4209591474245116E-2</v>
      </c>
      <c r="L20" s="173">
        <f t="shared" si="6"/>
        <v>0.90364120781527524</v>
      </c>
      <c r="M20" s="174" t="str">
        <f t="shared" si="4"/>
        <v>B</v>
      </c>
    </row>
    <row r="21" spans="2:13" ht="26.5" outlineLevel="1" thickBot="1">
      <c r="B21" s="183" t="s">
        <v>134</v>
      </c>
      <c r="C21" s="172">
        <f>'Юнит 8'!AO15</f>
        <v>6832.199578243336</v>
      </c>
      <c r="D21" s="173">
        <f t="shared" si="0"/>
        <v>1.1918356703995615E-2</v>
      </c>
      <c r="E21" s="173">
        <f t="shared" si="5"/>
        <v>0.99907998165589595</v>
      </c>
      <c r="F21" s="174" t="str">
        <f t="shared" si="3"/>
        <v>C</v>
      </c>
      <c r="G21" s="174" t="str">
        <f t="shared" si="1"/>
        <v>B</v>
      </c>
      <c r="I21" s="183" t="s">
        <v>167</v>
      </c>
      <c r="J21" s="172">
        <f>'Юнит 8'!U48</f>
        <v>31</v>
      </c>
      <c r="K21" s="173">
        <f t="shared" si="2"/>
        <v>1.3765541740674956E-2</v>
      </c>
      <c r="L21" s="173">
        <f t="shared" si="6"/>
        <v>0.91740674955595014</v>
      </c>
      <c r="M21" s="174" t="str">
        <f t="shared" si="4"/>
        <v>B</v>
      </c>
    </row>
    <row r="22" spans="2:13" ht="26.5" outlineLevel="1" thickBot="1">
      <c r="B22" s="183" t="s">
        <v>168</v>
      </c>
      <c r="C22" s="172">
        <f>'Юнит 8'!AO49</f>
        <v>6086.6702094067405</v>
      </c>
      <c r="D22" s="173">
        <f t="shared" si="0"/>
        <v>1.0617826055067493E-2</v>
      </c>
      <c r="E22" s="173">
        <f t="shared" si="5"/>
        <v>1.0096978077109635</v>
      </c>
      <c r="F22" s="174" t="str">
        <f t="shared" si="3"/>
        <v>C</v>
      </c>
      <c r="G22" s="174" t="str">
        <f t="shared" si="1"/>
        <v>B</v>
      </c>
      <c r="I22" s="183" t="s">
        <v>136</v>
      </c>
      <c r="J22" s="172">
        <f>'Юнит 8'!U17</f>
        <v>30</v>
      </c>
      <c r="K22" s="173">
        <f t="shared" si="2"/>
        <v>1.3321492007104795E-2</v>
      </c>
      <c r="L22" s="173">
        <f t="shared" si="6"/>
        <v>0.93072824156305489</v>
      </c>
      <c r="M22" s="174" t="str">
        <f t="shared" si="4"/>
        <v>B</v>
      </c>
    </row>
    <row r="23" spans="2:13" ht="15" outlineLevel="1" thickBot="1">
      <c r="B23" s="183" t="s">
        <v>166</v>
      </c>
      <c r="C23" s="172">
        <f>'Юнит 8'!AO47</f>
        <v>4570.1747456510811</v>
      </c>
      <c r="D23" s="173">
        <f t="shared" si="0"/>
        <v>7.9723919353460737E-3</v>
      </c>
      <c r="E23" s="173">
        <f t="shared" si="5"/>
        <v>1.0176701996463096</v>
      </c>
      <c r="F23" s="174" t="str">
        <f t="shared" si="3"/>
        <v>C</v>
      </c>
      <c r="G23" s="174" t="str">
        <f t="shared" si="1"/>
        <v>C</v>
      </c>
      <c r="I23" s="183" t="s">
        <v>168</v>
      </c>
      <c r="J23" s="172">
        <f>'Юнит 8'!U49</f>
        <v>29</v>
      </c>
      <c r="K23" s="173">
        <f t="shared" si="2"/>
        <v>1.2877442273534635E-2</v>
      </c>
      <c r="L23" s="173">
        <f t="shared" si="6"/>
        <v>0.94360568383658949</v>
      </c>
      <c r="M23" s="174" t="str">
        <f t="shared" si="4"/>
        <v>B</v>
      </c>
    </row>
    <row r="24" spans="2:13" ht="15" outlineLevel="1" thickBot="1">
      <c r="B24" s="183" t="s">
        <v>208</v>
      </c>
      <c r="C24" s="172">
        <f>'Юнит 8'!AO89</f>
        <v>2625.4827432644543</v>
      </c>
      <c r="D24" s="173">
        <f t="shared" si="0"/>
        <v>4.5799949922505365E-3</v>
      </c>
      <c r="E24" s="173">
        <f t="shared" si="5"/>
        <v>1.02225019463856</v>
      </c>
      <c r="F24" s="174" t="str">
        <f t="shared" si="3"/>
        <v>C</v>
      </c>
      <c r="G24" s="174" t="str">
        <f t="shared" si="1"/>
        <v>C</v>
      </c>
      <c r="I24" s="183" t="s">
        <v>145</v>
      </c>
      <c r="J24" s="172">
        <f>'Юнит 8'!U26</f>
        <v>26</v>
      </c>
      <c r="K24" s="173">
        <f t="shared" si="2"/>
        <v>1.1545293072824156E-2</v>
      </c>
      <c r="L24" s="173">
        <f t="shared" si="6"/>
        <v>0.95515097690941364</v>
      </c>
      <c r="M24" s="174" t="str">
        <f t="shared" si="4"/>
        <v>C</v>
      </c>
    </row>
    <row r="25" spans="2:13" ht="15" outlineLevel="1" thickBot="1">
      <c r="B25" s="183" t="s">
        <v>195</v>
      </c>
      <c r="C25" s="172">
        <f>'Юнит 8'!AO76</f>
        <v>945.21523826043244</v>
      </c>
      <c r="D25" s="173">
        <f t="shared" si="0"/>
        <v>1.6488705054099942E-3</v>
      </c>
      <c r="E25" s="173">
        <f t="shared" si="5"/>
        <v>1.0238990651439701</v>
      </c>
      <c r="F25" s="174" t="str">
        <f t="shared" si="3"/>
        <v>C</v>
      </c>
      <c r="G25" s="174" t="str">
        <f t="shared" si="1"/>
        <v>C</v>
      </c>
      <c r="I25" s="183" t="s">
        <v>166</v>
      </c>
      <c r="J25" s="172">
        <f>'Юнит 8'!U47</f>
        <v>13</v>
      </c>
      <c r="K25" s="173">
        <f t="shared" si="2"/>
        <v>5.7726465364120782E-3</v>
      </c>
      <c r="L25" s="173">
        <f t="shared" si="6"/>
        <v>0.96092362344582571</v>
      </c>
      <c r="M25" s="174" t="str">
        <f t="shared" si="4"/>
        <v>C</v>
      </c>
    </row>
    <row r="26" spans="2:13" ht="15" outlineLevel="1" thickBot="1">
      <c r="B26" s="183" t="s">
        <v>144</v>
      </c>
      <c r="C26" s="172">
        <f>'Юнит 8'!AO25</f>
        <v>749.76309999999978</v>
      </c>
      <c r="D26" s="173">
        <f t="shared" si="0"/>
        <v>1.3079161354930884E-3</v>
      </c>
      <c r="E26" s="173">
        <f t="shared" si="5"/>
        <v>1.0252069812794633</v>
      </c>
      <c r="F26" s="174" t="str">
        <f t="shared" si="3"/>
        <v>C</v>
      </c>
      <c r="G26" s="174" t="str">
        <f t="shared" si="1"/>
        <v>C</v>
      </c>
      <c r="I26" s="183" t="s">
        <v>163</v>
      </c>
      <c r="J26" s="172">
        <f>'Юнит 8'!U44</f>
        <v>9</v>
      </c>
      <c r="K26" s="173">
        <f t="shared" si="2"/>
        <v>3.9964476021314387E-3</v>
      </c>
      <c r="L26" s="173">
        <f t="shared" si="6"/>
        <v>0.96492007104795718</v>
      </c>
      <c r="M26" s="174" t="str">
        <f t="shared" si="4"/>
        <v>C</v>
      </c>
    </row>
    <row r="27" spans="2:13" ht="15" outlineLevel="1" thickBot="1">
      <c r="B27" s="183" t="s">
        <v>186</v>
      </c>
      <c r="C27" s="172">
        <f>'Юнит 8'!AO67</f>
        <v>701.19450000000006</v>
      </c>
      <c r="D27" s="173">
        <f t="shared" si="0"/>
        <v>1.223191166208378E-3</v>
      </c>
      <c r="E27" s="173">
        <f>E26+D27</f>
        <v>1.0264301724456717</v>
      </c>
      <c r="F27" s="174" t="str">
        <f t="shared" si="3"/>
        <v>C</v>
      </c>
      <c r="G27" s="174" t="str">
        <f t="shared" si="1"/>
        <v>C</v>
      </c>
      <c r="I27" s="183" t="s">
        <v>152</v>
      </c>
      <c r="J27" s="172">
        <f>'Юнит 8'!U33</f>
        <v>8</v>
      </c>
      <c r="K27" s="173">
        <f t="shared" si="2"/>
        <v>3.552397868561279E-3</v>
      </c>
      <c r="L27" s="173">
        <f>L26+K27</f>
        <v>0.9684724689165185</v>
      </c>
      <c r="M27" s="174" t="str">
        <f t="shared" si="4"/>
        <v>C</v>
      </c>
    </row>
    <row r="28" spans="2:13" ht="26.5" outlineLevel="1" thickBot="1">
      <c r="B28" s="183" t="s">
        <v>207</v>
      </c>
      <c r="C28" s="172">
        <f>'Юнит 8'!AO88</f>
        <v>653.61642671141317</v>
      </c>
      <c r="D28" s="173">
        <f t="shared" si="0"/>
        <v>1.1401941105386398E-3</v>
      </c>
      <c r="E28" s="173">
        <f>E27+D28</f>
        <v>1.0275703665562104</v>
      </c>
      <c r="F28" s="174" t="str">
        <f t="shared" si="3"/>
        <v>C</v>
      </c>
      <c r="G28" s="174" t="str">
        <f t="shared" si="1"/>
        <v>C</v>
      </c>
      <c r="I28" s="183" t="s">
        <v>169</v>
      </c>
      <c r="J28" s="172">
        <f>'Юнит 8'!U50</f>
        <v>7</v>
      </c>
      <c r="K28" s="173">
        <f t="shared" si="2"/>
        <v>3.1083481349911189E-3</v>
      </c>
      <c r="L28" s="173">
        <f t="shared" si="6"/>
        <v>0.97158081705150967</v>
      </c>
      <c r="M28" s="174" t="str">
        <f t="shared" si="4"/>
        <v>C</v>
      </c>
    </row>
    <row r="29" spans="2:13" ht="15" outlineLevel="1" thickBot="1">
      <c r="B29" s="183" t="s">
        <v>258</v>
      </c>
      <c r="C29" s="172">
        <f>'Юнит 8'!AO101</f>
        <v>617.01292599999999</v>
      </c>
      <c r="D29" s="173">
        <f t="shared" si="0"/>
        <v>1.0763415293753495E-3</v>
      </c>
      <c r="E29" s="173">
        <f t="shared" si="5"/>
        <v>1.0286467080855857</v>
      </c>
      <c r="F29" s="174" t="str">
        <f t="shared" si="3"/>
        <v>C</v>
      </c>
      <c r="G29" s="174" t="str">
        <f t="shared" si="1"/>
        <v>C</v>
      </c>
      <c r="I29" s="183" t="s">
        <v>146</v>
      </c>
      <c r="J29" s="172">
        <f>'Юнит 8'!U27</f>
        <v>6</v>
      </c>
      <c r="K29" s="173">
        <f t="shared" si="2"/>
        <v>2.6642984014209592E-3</v>
      </c>
      <c r="L29" s="173">
        <f t="shared" si="6"/>
        <v>0.97424511545293058</v>
      </c>
      <c r="M29" s="174" t="str">
        <f t="shared" si="4"/>
        <v>C</v>
      </c>
    </row>
    <row r="30" spans="2:13" ht="26.5" outlineLevel="1" thickBot="1">
      <c r="B30" s="183" t="s">
        <v>179</v>
      </c>
      <c r="C30" s="172">
        <f>'Юнит 8'!AO60</f>
        <v>587.15632227249876</v>
      </c>
      <c r="D30" s="173">
        <f t="shared" si="0"/>
        <v>1.0242584997274221E-3</v>
      </c>
      <c r="E30" s="173">
        <f t="shared" si="5"/>
        <v>1.029670966585313</v>
      </c>
      <c r="F30" s="174" t="str">
        <f t="shared" si="3"/>
        <v>C</v>
      </c>
      <c r="G30" s="174" t="str">
        <f t="shared" si="1"/>
        <v>C</v>
      </c>
      <c r="I30" s="183" t="s">
        <v>200</v>
      </c>
      <c r="J30" s="172">
        <f>'Юнит 8'!U81</f>
        <v>6</v>
      </c>
      <c r="K30" s="173">
        <f t="shared" si="2"/>
        <v>2.6642984014209592E-3</v>
      </c>
      <c r="L30" s="173">
        <f t="shared" si="6"/>
        <v>0.97690941385435148</v>
      </c>
      <c r="M30" s="174" t="str">
        <f t="shared" si="4"/>
        <v>C</v>
      </c>
    </row>
    <row r="31" spans="2:13" ht="15" outlineLevel="1" thickBot="1">
      <c r="B31" s="183" t="s">
        <v>170</v>
      </c>
      <c r="C31" s="172">
        <f>'Юнит 8'!AO51</f>
        <v>506.35830628456506</v>
      </c>
      <c r="D31" s="173">
        <f t="shared" si="0"/>
        <v>8.8331127409515642E-4</v>
      </c>
      <c r="E31" s="173">
        <f t="shared" si="5"/>
        <v>1.0305542778594081</v>
      </c>
      <c r="F31" s="174" t="str">
        <f t="shared" si="3"/>
        <v>C</v>
      </c>
      <c r="G31" s="174" t="str">
        <f t="shared" si="1"/>
        <v>C</v>
      </c>
      <c r="I31" s="183" t="s">
        <v>153</v>
      </c>
      <c r="J31" s="172">
        <f>'Юнит 8'!U34</f>
        <v>5</v>
      </c>
      <c r="K31" s="173">
        <f t="shared" si="2"/>
        <v>2.2202486678507992E-3</v>
      </c>
      <c r="L31" s="173">
        <f t="shared" si="6"/>
        <v>0.97912966252220224</v>
      </c>
      <c r="M31" s="174" t="str">
        <f t="shared" si="4"/>
        <v>C</v>
      </c>
    </row>
    <row r="32" spans="2:13" ht="15" outlineLevel="1" thickBot="1">
      <c r="B32" s="183" t="s">
        <v>158</v>
      </c>
      <c r="C32" s="172">
        <f>'Юнит 8'!AO39</f>
        <v>506.1873834107592</v>
      </c>
      <c r="D32" s="173">
        <f t="shared" si="0"/>
        <v>8.8301310953547681E-4</v>
      </c>
      <c r="E32" s="173">
        <f t="shared" si="5"/>
        <v>1.0314372909689435</v>
      </c>
      <c r="F32" s="174" t="str">
        <f t="shared" si="3"/>
        <v>C</v>
      </c>
      <c r="G32" s="174" t="str">
        <f t="shared" si="1"/>
        <v>C</v>
      </c>
      <c r="I32" s="183" t="s">
        <v>208</v>
      </c>
      <c r="J32" s="172">
        <f>'Юнит 8'!U89</f>
        <v>4</v>
      </c>
      <c r="K32" s="173">
        <f t="shared" si="2"/>
        <v>1.7761989342806395E-3</v>
      </c>
      <c r="L32" s="173">
        <f t="shared" si="6"/>
        <v>0.98090586145648284</v>
      </c>
      <c r="M32" s="174" t="str">
        <f t="shared" si="4"/>
        <v>C</v>
      </c>
    </row>
    <row r="33" spans="2:13" ht="15" outlineLevel="1" thickBot="1">
      <c r="B33" s="183" t="s">
        <v>191</v>
      </c>
      <c r="C33" s="172">
        <f>'Юнит 8'!AO72</f>
        <v>459.07380000000018</v>
      </c>
      <c r="D33" s="173">
        <f t="shared" si="0"/>
        <v>8.0082632821237452E-4</v>
      </c>
      <c r="E33" s="173">
        <f t="shared" si="5"/>
        <v>1.032238117297156</v>
      </c>
      <c r="F33" s="174" t="str">
        <f t="shared" si="3"/>
        <v>C</v>
      </c>
      <c r="G33" s="174" t="str">
        <f t="shared" si="1"/>
        <v>C</v>
      </c>
      <c r="I33" s="183" t="s">
        <v>191</v>
      </c>
      <c r="J33" s="172">
        <f>'Юнит 8'!U72</f>
        <v>3</v>
      </c>
      <c r="K33" s="173">
        <f t="shared" si="2"/>
        <v>1.3321492007104796E-3</v>
      </c>
      <c r="L33" s="173">
        <f t="shared" si="6"/>
        <v>0.98223801065719329</v>
      </c>
      <c r="M33" s="174" t="str">
        <f t="shared" si="4"/>
        <v>C</v>
      </c>
    </row>
    <row r="34" spans="2:13" ht="15" outlineLevel="1" thickBot="1">
      <c r="B34" s="183" t="s">
        <v>152</v>
      </c>
      <c r="C34" s="172">
        <f>'Юнит 8'!AO33</f>
        <v>436.78676063499222</v>
      </c>
      <c r="D34" s="173">
        <f t="shared" si="0"/>
        <v>7.619479432960409E-4</v>
      </c>
      <c r="E34" s="173">
        <f t="shared" si="5"/>
        <v>1.0330000652404521</v>
      </c>
      <c r="F34" s="174" t="str">
        <f t="shared" si="3"/>
        <v>C</v>
      </c>
      <c r="G34" s="174" t="str">
        <f t="shared" si="1"/>
        <v>C</v>
      </c>
      <c r="I34" s="183" t="s">
        <v>192</v>
      </c>
      <c r="J34" s="172">
        <f>'Юнит 8'!U73</f>
        <v>3</v>
      </c>
      <c r="K34" s="173">
        <f t="shared" si="2"/>
        <v>1.3321492007104796E-3</v>
      </c>
      <c r="L34" s="173">
        <f t="shared" si="6"/>
        <v>0.98357015985790375</v>
      </c>
      <c r="M34" s="174" t="str">
        <f t="shared" si="4"/>
        <v>C</v>
      </c>
    </row>
    <row r="35" spans="2:13" ht="26.5" outlineLevel="1" thickBot="1">
      <c r="B35" s="183" t="s">
        <v>206</v>
      </c>
      <c r="C35" s="172">
        <f>'Юнит 8'!AO87</f>
        <v>430.51833197586734</v>
      </c>
      <c r="D35" s="173">
        <f t="shared" si="0"/>
        <v>7.5101305067801693E-4</v>
      </c>
      <c r="E35" s="173">
        <f t="shared" si="5"/>
        <v>1.0337510782911301</v>
      </c>
      <c r="F35" s="174" t="str">
        <f t="shared" si="3"/>
        <v>C</v>
      </c>
      <c r="G35" s="174" t="str">
        <f t="shared" si="1"/>
        <v>C</v>
      </c>
      <c r="I35" s="183" t="s">
        <v>195</v>
      </c>
      <c r="J35" s="172">
        <f>'Юнит 8'!U76</f>
        <v>3</v>
      </c>
      <c r="K35" s="173">
        <f t="shared" si="2"/>
        <v>1.3321492007104796E-3</v>
      </c>
      <c r="L35" s="173">
        <f t="shared" si="6"/>
        <v>0.9849023090586142</v>
      </c>
      <c r="M35" s="174" t="str">
        <f t="shared" si="4"/>
        <v>C</v>
      </c>
    </row>
    <row r="36" spans="2:13" ht="26.5" outlineLevel="1" thickBot="1">
      <c r="B36" s="183" t="s">
        <v>162</v>
      </c>
      <c r="C36" s="172">
        <f>'Юнит 8'!AO43</f>
        <v>376.87501312217194</v>
      </c>
      <c r="D36" s="173">
        <f t="shared" ref="D36:D67" si="7">C36/C$105</f>
        <v>6.5743554294237503E-4</v>
      </c>
      <c r="E36" s="173">
        <f t="shared" si="5"/>
        <v>1.0344085138340724</v>
      </c>
      <c r="F36" s="174" t="str">
        <f t="shared" si="3"/>
        <v>C</v>
      </c>
      <c r="G36" s="174" t="str">
        <f t="shared" ref="G36:G67" si="8">VLOOKUP(B$4:B$104,I$4:M$104,5,0)</f>
        <v>C</v>
      </c>
      <c r="I36" s="183" t="s">
        <v>207</v>
      </c>
      <c r="J36" s="172">
        <f>'Юнит 8'!U88</f>
        <v>3</v>
      </c>
      <c r="K36" s="173">
        <f t="shared" ref="K36:K67" si="9">J36/J$105</f>
        <v>1.3321492007104796E-3</v>
      </c>
      <c r="L36" s="173">
        <f t="shared" si="6"/>
        <v>0.98623445825932465</v>
      </c>
      <c r="M36" s="174" t="str">
        <f t="shared" si="4"/>
        <v>C</v>
      </c>
    </row>
    <row r="37" spans="2:13" ht="15" outlineLevel="1" thickBot="1">
      <c r="B37" s="183" t="s">
        <v>153</v>
      </c>
      <c r="C37" s="172">
        <f>'Юнит 8'!AO34</f>
        <v>370.30619500000029</v>
      </c>
      <c r="D37" s="173">
        <f t="shared" si="7"/>
        <v>6.4597663917249405E-4</v>
      </c>
      <c r="E37" s="173">
        <f t="shared" si="5"/>
        <v>1.0350544904732448</v>
      </c>
      <c r="F37" s="174" t="str">
        <f t="shared" si="3"/>
        <v>C</v>
      </c>
      <c r="G37" s="174" t="str">
        <f t="shared" si="8"/>
        <v>C</v>
      </c>
      <c r="I37" s="183" t="s">
        <v>144</v>
      </c>
      <c r="J37" s="172">
        <f>'Юнит 8'!U25</f>
        <v>2</v>
      </c>
      <c r="K37" s="173">
        <f t="shared" si="9"/>
        <v>8.8809946714031975E-4</v>
      </c>
      <c r="L37" s="173">
        <f t="shared" si="6"/>
        <v>0.98712255772646496</v>
      </c>
      <c r="M37" s="174" t="str">
        <f t="shared" si="4"/>
        <v>C</v>
      </c>
    </row>
    <row r="38" spans="2:13" ht="15" outlineLevel="1" thickBot="1">
      <c r="B38" s="183" t="s">
        <v>210</v>
      </c>
      <c r="C38" s="172">
        <f>'Юнит 8'!AO91</f>
        <v>324.66858484162867</v>
      </c>
      <c r="D38" s="173">
        <f t="shared" si="7"/>
        <v>5.6636460343550249E-4</v>
      </c>
      <c r="E38" s="173">
        <f t="shared" si="5"/>
        <v>1.0356208550766803</v>
      </c>
      <c r="F38" s="174" t="str">
        <f t="shared" si="3"/>
        <v>C</v>
      </c>
      <c r="G38" s="174" t="str">
        <f t="shared" si="8"/>
        <v>C</v>
      </c>
      <c r="I38" s="183" t="s">
        <v>150</v>
      </c>
      <c r="J38" s="172">
        <f>'Юнит 8'!U31</f>
        <v>2</v>
      </c>
      <c r="K38" s="173">
        <f t="shared" si="9"/>
        <v>8.8809946714031975E-4</v>
      </c>
      <c r="L38" s="173">
        <f t="shared" si="6"/>
        <v>0.98801065719360526</v>
      </c>
      <c r="M38" s="174" t="str">
        <f t="shared" si="4"/>
        <v>C</v>
      </c>
    </row>
    <row r="39" spans="2:13" ht="15" outlineLevel="1" thickBot="1">
      <c r="B39" s="183" t="s">
        <v>141</v>
      </c>
      <c r="C39" s="172">
        <f>'Юнит 8'!AO22</f>
        <v>319.18295314228254</v>
      </c>
      <c r="D39" s="173">
        <f t="shared" si="7"/>
        <v>5.5679525251259472E-4</v>
      </c>
      <c r="E39" s="173">
        <f>E35+D39</f>
        <v>1.0343078735436426</v>
      </c>
      <c r="F39" s="174" t="str">
        <f t="shared" si="3"/>
        <v>C</v>
      </c>
      <c r="G39" s="174" t="str">
        <f t="shared" si="8"/>
        <v>C</v>
      </c>
      <c r="I39" s="183" t="s">
        <v>158</v>
      </c>
      <c r="J39" s="172">
        <f>'Юнит 8'!U39</f>
        <v>2</v>
      </c>
      <c r="K39" s="173">
        <f t="shared" si="9"/>
        <v>8.8809946714031975E-4</v>
      </c>
      <c r="L39" s="173">
        <f>L35+K39</f>
        <v>0.9857904085257545</v>
      </c>
      <c r="M39" s="174" t="str">
        <f t="shared" si="4"/>
        <v>C</v>
      </c>
    </row>
    <row r="40" spans="2:13" ht="15" outlineLevel="1" thickBot="1">
      <c r="B40" s="183" t="s">
        <v>192</v>
      </c>
      <c r="C40" s="172">
        <f>'Юнит 8'!AO73</f>
        <v>293.23090000000002</v>
      </c>
      <c r="D40" s="173">
        <f t="shared" si="7"/>
        <v>5.1152347392817866E-4</v>
      </c>
      <c r="E40" s="173">
        <f t="shared" si="5"/>
        <v>1.0348193970175708</v>
      </c>
      <c r="F40" s="174" t="str">
        <f t="shared" si="3"/>
        <v>C</v>
      </c>
      <c r="G40" s="174" t="str">
        <f t="shared" si="8"/>
        <v>C</v>
      </c>
      <c r="I40" s="183" t="s">
        <v>162</v>
      </c>
      <c r="J40" s="172">
        <f>'Юнит 8'!U43</f>
        <v>2</v>
      </c>
      <c r="K40" s="173">
        <f t="shared" si="9"/>
        <v>8.8809946714031975E-4</v>
      </c>
      <c r="L40" s="173">
        <f t="shared" si="6"/>
        <v>0.9866785079928948</v>
      </c>
      <c r="M40" s="174" t="str">
        <f t="shared" si="4"/>
        <v>C</v>
      </c>
    </row>
    <row r="41" spans="2:13" ht="15" outlineLevel="1" thickBot="1">
      <c r="B41" s="183" t="s">
        <v>163</v>
      </c>
      <c r="C41" s="172">
        <f>'Юнит 8'!AO44</f>
        <v>285.1997593262945</v>
      </c>
      <c r="D41" s="173">
        <f t="shared" si="7"/>
        <v>4.9751363738973831E-4</v>
      </c>
      <c r="E41" s="173">
        <f t="shared" si="5"/>
        <v>1.0353169106549605</v>
      </c>
      <c r="F41" s="174" t="str">
        <f t="shared" si="3"/>
        <v>C</v>
      </c>
      <c r="G41" s="174" t="str">
        <f t="shared" si="8"/>
        <v>C</v>
      </c>
      <c r="I41" s="183" t="s">
        <v>170</v>
      </c>
      <c r="J41" s="172">
        <f>'Юнит 8'!U51</f>
        <v>2</v>
      </c>
      <c r="K41" s="173">
        <f t="shared" si="9"/>
        <v>8.8809946714031975E-4</v>
      </c>
      <c r="L41" s="173">
        <f t="shared" si="6"/>
        <v>0.98756660746003511</v>
      </c>
      <c r="M41" s="174" t="str">
        <f t="shared" si="4"/>
        <v>C</v>
      </c>
    </row>
    <row r="42" spans="2:13" ht="15" outlineLevel="1" thickBot="1">
      <c r="B42" s="183" t="s">
        <v>193</v>
      </c>
      <c r="C42" s="172">
        <f>'Юнит 8'!AO74</f>
        <v>275.47580000000005</v>
      </c>
      <c r="D42" s="173">
        <f t="shared" si="7"/>
        <v>4.8055078165072022E-4</v>
      </c>
      <c r="E42" s="173">
        <f t="shared" si="5"/>
        <v>1.0357974614366112</v>
      </c>
      <c r="F42" s="174" t="str">
        <f t="shared" si="3"/>
        <v>C</v>
      </c>
      <c r="G42" s="174" t="str">
        <f t="shared" si="8"/>
        <v>C</v>
      </c>
      <c r="I42" s="183" t="s">
        <v>177</v>
      </c>
      <c r="J42" s="172">
        <f>'Юнит 8'!U58</f>
        <v>2</v>
      </c>
      <c r="K42" s="173">
        <f t="shared" si="9"/>
        <v>8.8809946714031975E-4</v>
      </c>
      <c r="L42" s="173">
        <f t="shared" si="6"/>
        <v>0.98845470692717541</v>
      </c>
      <c r="M42" s="174" t="str">
        <f t="shared" si="4"/>
        <v>C</v>
      </c>
    </row>
    <row r="43" spans="2:13" ht="15" outlineLevel="1" thickBot="1">
      <c r="B43" s="183" t="s">
        <v>150</v>
      </c>
      <c r="C43" s="172">
        <f>'Юнит 8'!AO31</f>
        <v>263.47969999999987</v>
      </c>
      <c r="D43" s="173">
        <f t="shared" si="7"/>
        <v>4.5962431467336576E-4</v>
      </c>
      <c r="E43" s="173">
        <f t="shared" si="5"/>
        <v>1.0362570857512845</v>
      </c>
      <c r="F43" s="174" t="str">
        <f t="shared" si="3"/>
        <v>C</v>
      </c>
      <c r="G43" s="174" t="str">
        <f t="shared" si="8"/>
        <v>C</v>
      </c>
      <c r="I43" s="183" t="s">
        <v>179</v>
      </c>
      <c r="J43" s="172">
        <f>'Юнит 8'!U60</f>
        <v>2</v>
      </c>
      <c r="K43" s="173">
        <f t="shared" si="9"/>
        <v>8.8809946714031975E-4</v>
      </c>
      <c r="L43" s="173">
        <f t="shared" si="6"/>
        <v>0.98934280639431571</v>
      </c>
      <c r="M43" s="174" t="str">
        <f t="shared" si="4"/>
        <v>C</v>
      </c>
    </row>
    <row r="44" spans="2:13" ht="26.5" outlineLevel="1" thickBot="1">
      <c r="B44" s="183" t="s">
        <v>172</v>
      </c>
      <c r="C44" s="172">
        <f>'Юнит 8'!AO53</f>
        <v>251.98579768727998</v>
      </c>
      <c r="D44" s="173">
        <f t="shared" si="7"/>
        <v>4.3957390102325727E-4</v>
      </c>
      <c r="E44" s="173">
        <f t="shared" si="5"/>
        <v>1.0366966596523077</v>
      </c>
      <c r="F44" s="174" t="str">
        <f t="shared" si="3"/>
        <v>C</v>
      </c>
      <c r="G44" s="174" t="str">
        <f t="shared" si="8"/>
        <v>C</v>
      </c>
      <c r="I44" s="183" t="s">
        <v>186</v>
      </c>
      <c r="J44" s="172">
        <f>'Юнит 8'!U67</f>
        <v>2</v>
      </c>
      <c r="K44" s="173">
        <f t="shared" si="9"/>
        <v>8.8809946714031975E-4</v>
      </c>
      <c r="L44" s="173">
        <f t="shared" si="6"/>
        <v>0.99023090586145601</v>
      </c>
      <c r="M44" s="174" t="str">
        <f t="shared" si="4"/>
        <v>C</v>
      </c>
    </row>
    <row r="45" spans="2:13" ht="26.5" outlineLevel="1" thickBot="1">
      <c r="B45" s="183" t="s">
        <v>199</v>
      </c>
      <c r="C45" s="172">
        <f>'Юнит 8'!AO80</f>
        <v>236.69478511814989</v>
      </c>
      <c r="D45" s="173">
        <f t="shared" si="7"/>
        <v>4.1289965942988883E-4</v>
      </c>
      <c r="E45" s="173">
        <f t="shared" si="5"/>
        <v>1.0371095593117376</v>
      </c>
      <c r="F45" s="174" t="str">
        <f t="shared" si="3"/>
        <v>C</v>
      </c>
      <c r="G45" s="174" t="str">
        <f t="shared" si="8"/>
        <v>C</v>
      </c>
      <c r="I45" s="183" t="s">
        <v>210</v>
      </c>
      <c r="J45" s="172">
        <f>'Юнит 8'!U91</f>
        <v>2</v>
      </c>
      <c r="K45" s="173">
        <f t="shared" si="9"/>
        <v>8.8809946714031975E-4</v>
      </c>
      <c r="L45" s="173">
        <f t="shared" si="6"/>
        <v>0.99111900532859631</v>
      </c>
      <c r="M45" s="174" t="str">
        <f t="shared" si="4"/>
        <v>C</v>
      </c>
    </row>
    <row r="46" spans="2:13" ht="15" outlineLevel="1" thickBot="1">
      <c r="B46" s="183" t="s">
        <v>217</v>
      </c>
      <c r="C46" s="172">
        <f>'Юнит 8'!AO98</f>
        <v>225.47693142282566</v>
      </c>
      <c r="D46" s="173">
        <f t="shared" si="7"/>
        <v>3.9333079580654523E-4</v>
      </c>
      <c r="E46" s="173">
        <f t="shared" si="5"/>
        <v>1.0375028901075443</v>
      </c>
      <c r="F46" s="174" t="str">
        <f t="shared" si="3"/>
        <v>C</v>
      </c>
      <c r="G46" s="174" t="str">
        <f t="shared" si="8"/>
        <v>C</v>
      </c>
      <c r="I46" s="183" t="s">
        <v>217</v>
      </c>
      <c r="J46" s="172">
        <f>'Юнит 8'!U98</f>
        <v>2</v>
      </c>
      <c r="K46" s="173">
        <f t="shared" si="9"/>
        <v>8.8809946714031975E-4</v>
      </c>
      <c r="L46" s="173">
        <f t="shared" si="6"/>
        <v>0.99200710479573662</v>
      </c>
      <c r="M46" s="174" t="str">
        <f t="shared" si="4"/>
        <v>C</v>
      </c>
    </row>
    <row r="47" spans="2:13" ht="15" outlineLevel="1" thickBot="1">
      <c r="B47" s="183" t="s">
        <v>175</v>
      </c>
      <c r="C47" s="172">
        <f>'Юнит 8'!AO56</f>
        <v>124.37729999999993</v>
      </c>
      <c r="D47" s="173">
        <f t="shared" si="7"/>
        <v>2.1696863657209121E-4</v>
      </c>
      <c r="E47" s="173">
        <f t="shared" si="5"/>
        <v>1.0377198587441163</v>
      </c>
      <c r="F47" s="174" t="str">
        <f t="shared" si="3"/>
        <v>C</v>
      </c>
      <c r="G47" s="174" t="str">
        <f t="shared" si="8"/>
        <v>C</v>
      </c>
      <c r="I47" s="183" t="s">
        <v>258</v>
      </c>
      <c r="J47" s="172">
        <f>'Юнит 8'!U101</f>
        <v>2</v>
      </c>
      <c r="K47" s="173">
        <f t="shared" si="9"/>
        <v>8.8809946714031975E-4</v>
      </c>
      <c r="L47" s="173">
        <f t="shared" si="6"/>
        <v>0.99289520426287692</v>
      </c>
      <c r="M47" s="174" t="str">
        <f t="shared" si="4"/>
        <v>C</v>
      </c>
    </row>
    <row r="48" spans="2:13" ht="15" outlineLevel="1" thickBot="1">
      <c r="B48" s="183" t="s">
        <v>148</v>
      </c>
      <c r="C48" s="172">
        <f>'Юнит 8'!AO29</f>
        <v>122.92230000000001</v>
      </c>
      <c r="D48" s="173">
        <f t="shared" si="7"/>
        <v>2.1443047754940477E-4</v>
      </c>
      <c r="E48" s="173">
        <f t="shared" si="5"/>
        <v>1.0379342892216656</v>
      </c>
      <c r="F48" s="174" t="str">
        <f t="shared" si="3"/>
        <v>C</v>
      </c>
      <c r="G48" s="174" t="str">
        <f t="shared" si="8"/>
        <v>C</v>
      </c>
      <c r="I48" s="183" t="s">
        <v>141</v>
      </c>
      <c r="J48" s="172">
        <f>'Юнит 8'!U22</f>
        <v>1</v>
      </c>
      <c r="K48" s="173">
        <f t="shared" si="9"/>
        <v>4.4404973357015987E-4</v>
      </c>
      <c r="L48" s="173">
        <f t="shared" si="6"/>
        <v>0.99333925399644707</v>
      </c>
      <c r="M48" s="174" t="str">
        <f t="shared" si="4"/>
        <v>C</v>
      </c>
    </row>
    <row r="49" spans="2:13" ht="15" outlineLevel="1" thickBot="1">
      <c r="B49" s="183" t="s">
        <v>156</v>
      </c>
      <c r="C49" s="172">
        <f>'Юнит 8'!AO37</f>
        <v>87.553265711412735</v>
      </c>
      <c r="D49" s="173">
        <f t="shared" si="7"/>
        <v>1.5273134799388035E-4</v>
      </c>
      <c r="E49" s="173">
        <f t="shared" si="5"/>
        <v>1.0380870205696595</v>
      </c>
      <c r="F49" s="174" t="str">
        <f t="shared" si="3"/>
        <v>C</v>
      </c>
      <c r="G49" s="174" t="str">
        <f t="shared" si="8"/>
        <v>C</v>
      </c>
      <c r="I49" s="183" t="s">
        <v>148</v>
      </c>
      <c r="J49" s="172">
        <f>'Юнит 8'!U29</f>
        <v>1</v>
      </c>
      <c r="K49" s="173">
        <f t="shared" si="9"/>
        <v>4.4404973357015987E-4</v>
      </c>
      <c r="L49" s="173">
        <f t="shared" si="6"/>
        <v>0.99378330373001722</v>
      </c>
      <c r="M49" s="174" t="str">
        <f t="shared" si="4"/>
        <v>C</v>
      </c>
    </row>
    <row r="50" spans="2:13" ht="15" outlineLevel="1" thickBot="1">
      <c r="B50" s="183" t="s">
        <v>149</v>
      </c>
      <c r="C50" s="172">
        <f>'Юнит 8'!AO30</f>
        <v>72.863600000000019</v>
      </c>
      <c r="D50" s="173">
        <f t="shared" si="7"/>
        <v>1.271061194264085E-4</v>
      </c>
      <c r="E50" s="173">
        <f t="shared" si="5"/>
        <v>1.0382141266890859</v>
      </c>
      <c r="F50" s="174" t="str">
        <f t="shared" si="3"/>
        <v>C</v>
      </c>
      <c r="G50" s="174" t="str">
        <f t="shared" si="8"/>
        <v>C</v>
      </c>
      <c r="I50" s="183" t="s">
        <v>149</v>
      </c>
      <c r="J50" s="172">
        <f>'Юнит 8'!U30</f>
        <v>1</v>
      </c>
      <c r="K50" s="173">
        <f t="shared" si="9"/>
        <v>4.4404973357015987E-4</v>
      </c>
      <c r="L50" s="173">
        <f t="shared" si="6"/>
        <v>0.99422735346358737</v>
      </c>
      <c r="M50" s="174" t="str">
        <f t="shared" si="4"/>
        <v>C</v>
      </c>
    </row>
    <row r="51" spans="2:13" ht="26.5" outlineLevel="1" thickBot="1">
      <c r="B51" s="183" t="s">
        <v>138</v>
      </c>
      <c r="C51" s="172">
        <f>'Юнит 8'!AO19</f>
        <v>0</v>
      </c>
      <c r="D51" s="173">
        <f t="shared" si="7"/>
        <v>0</v>
      </c>
      <c r="E51" s="173">
        <f t="shared" si="5"/>
        <v>1.0382141266890859</v>
      </c>
      <c r="F51" s="174" t="str">
        <f t="shared" si="3"/>
        <v>C</v>
      </c>
      <c r="G51" s="174" t="str">
        <f t="shared" si="8"/>
        <v>C</v>
      </c>
      <c r="I51" s="183" t="s">
        <v>156</v>
      </c>
      <c r="J51" s="172">
        <f>'Юнит 8'!U37</f>
        <v>1</v>
      </c>
      <c r="K51" s="173">
        <f t="shared" si="9"/>
        <v>4.4404973357015987E-4</v>
      </c>
      <c r="L51" s="173">
        <f t="shared" si="6"/>
        <v>0.99467140319715752</v>
      </c>
      <c r="M51" s="174" t="str">
        <f t="shared" si="4"/>
        <v>C</v>
      </c>
    </row>
    <row r="52" spans="2:13" ht="26.5" outlineLevel="1" thickBot="1">
      <c r="B52" s="183" t="s">
        <v>139</v>
      </c>
      <c r="C52" s="172">
        <f>'Юнит 8'!AO20</f>
        <v>0</v>
      </c>
      <c r="D52" s="173">
        <f t="shared" si="7"/>
        <v>0</v>
      </c>
      <c r="E52" s="173">
        <f t="shared" si="5"/>
        <v>1.0382141266890859</v>
      </c>
      <c r="F52" s="174" t="str">
        <f t="shared" si="3"/>
        <v>C</v>
      </c>
      <c r="G52" s="174" t="str">
        <f t="shared" si="8"/>
        <v>C</v>
      </c>
      <c r="I52" s="183" t="s">
        <v>172</v>
      </c>
      <c r="J52" s="172">
        <f>'Юнит 8'!U53</f>
        <v>1</v>
      </c>
      <c r="K52" s="173">
        <f t="shared" si="9"/>
        <v>4.4404973357015987E-4</v>
      </c>
      <c r="L52" s="173">
        <f t="shared" si="6"/>
        <v>0.99511545293072767</v>
      </c>
      <c r="M52" s="174" t="str">
        <f t="shared" si="4"/>
        <v>C</v>
      </c>
    </row>
    <row r="53" spans="2:13" ht="15" outlineLevel="1" thickBot="1">
      <c r="B53" s="183" t="s">
        <v>142</v>
      </c>
      <c r="C53" s="172">
        <f>'Юнит 8'!AO23</f>
        <v>0</v>
      </c>
      <c r="D53" s="173">
        <f t="shared" si="7"/>
        <v>0</v>
      </c>
      <c r="E53" s="173">
        <f t="shared" si="5"/>
        <v>1.0382141266890859</v>
      </c>
      <c r="F53" s="174" t="str">
        <f t="shared" si="3"/>
        <v>C</v>
      </c>
      <c r="G53" s="174" t="str">
        <f t="shared" si="8"/>
        <v>C</v>
      </c>
      <c r="I53" s="183" t="s">
        <v>173</v>
      </c>
      <c r="J53" s="172">
        <f>'Юнит 8'!U54</f>
        <v>1</v>
      </c>
      <c r="K53" s="173">
        <f t="shared" si="9"/>
        <v>4.4404973357015987E-4</v>
      </c>
      <c r="L53" s="173">
        <f t="shared" si="6"/>
        <v>0.99555950266429782</v>
      </c>
      <c r="M53" s="174" t="str">
        <f t="shared" si="4"/>
        <v>C</v>
      </c>
    </row>
    <row r="54" spans="2:13" ht="15" outlineLevel="1" thickBot="1">
      <c r="B54" s="183" t="s">
        <v>143</v>
      </c>
      <c r="C54" s="172">
        <f>'Юнит 8'!AO24</f>
        <v>0</v>
      </c>
      <c r="D54" s="173">
        <f t="shared" si="7"/>
        <v>0</v>
      </c>
      <c r="E54" s="173">
        <f t="shared" si="5"/>
        <v>1.0382141266890859</v>
      </c>
      <c r="F54" s="174" t="str">
        <f t="shared" si="3"/>
        <v>C</v>
      </c>
      <c r="G54" s="174" t="str">
        <f t="shared" si="8"/>
        <v>C</v>
      </c>
      <c r="I54" s="183" t="s">
        <v>175</v>
      </c>
      <c r="J54" s="172">
        <f>'Юнит 8'!U56</f>
        <v>1</v>
      </c>
      <c r="K54" s="173">
        <f t="shared" si="9"/>
        <v>4.4404973357015987E-4</v>
      </c>
      <c r="L54" s="173">
        <f t="shared" si="6"/>
        <v>0.99600355239786798</v>
      </c>
      <c r="M54" s="174" t="str">
        <f t="shared" si="4"/>
        <v>C</v>
      </c>
    </row>
    <row r="55" spans="2:13" ht="15" outlineLevel="1" thickBot="1">
      <c r="B55" s="183" t="s">
        <v>151</v>
      </c>
      <c r="C55" s="172">
        <f>'Юнит 8'!AO32</f>
        <v>0</v>
      </c>
      <c r="D55" s="173">
        <f t="shared" si="7"/>
        <v>0</v>
      </c>
      <c r="E55" s="173">
        <f t="shared" si="5"/>
        <v>1.0382141266890859</v>
      </c>
      <c r="F55" s="174" t="str">
        <f t="shared" si="3"/>
        <v>C</v>
      </c>
      <c r="G55" s="174" t="str">
        <f t="shared" si="8"/>
        <v>C</v>
      </c>
      <c r="I55" s="183" t="s">
        <v>190</v>
      </c>
      <c r="J55" s="172">
        <f>'Юнит 8'!U71</f>
        <v>1</v>
      </c>
      <c r="K55" s="173">
        <f t="shared" si="9"/>
        <v>4.4404973357015987E-4</v>
      </c>
      <c r="L55" s="173">
        <f t="shared" si="6"/>
        <v>0.99644760213143813</v>
      </c>
      <c r="M55" s="174" t="str">
        <f t="shared" si="4"/>
        <v>C</v>
      </c>
    </row>
    <row r="56" spans="2:13" ht="15" outlineLevel="1" thickBot="1">
      <c r="B56" s="183" t="s">
        <v>154</v>
      </c>
      <c r="C56" s="172">
        <f>'Юнит 8'!AO35</f>
        <v>0</v>
      </c>
      <c r="D56" s="173">
        <f t="shared" si="7"/>
        <v>0</v>
      </c>
      <c r="E56" s="173">
        <f t="shared" si="5"/>
        <v>1.0382141266890859</v>
      </c>
      <c r="F56" s="174" t="str">
        <f t="shared" si="3"/>
        <v>C</v>
      </c>
      <c r="G56" s="174" t="str">
        <f t="shared" si="8"/>
        <v>C</v>
      </c>
      <c r="I56" s="183" t="s">
        <v>193</v>
      </c>
      <c r="J56" s="172">
        <f>'Юнит 8'!U74</f>
        <v>1</v>
      </c>
      <c r="K56" s="173">
        <f t="shared" si="9"/>
        <v>4.4404973357015987E-4</v>
      </c>
      <c r="L56" s="173">
        <f t="shared" si="6"/>
        <v>0.99689165186500828</v>
      </c>
      <c r="M56" s="174" t="str">
        <f t="shared" si="4"/>
        <v>C</v>
      </c>
    </row>
    <row r="57" spans="2:13" ht="26.5" outlineLevel="1" thickBot="1">
      <c r="B57" s="183" t="s">
        <v>155</v>
      </c>
      <c r="C57" s="172">
        <f>'Юнит 8'!AO36</f>
        <v>0</v>
      </c>
      <c r="D57" s="173">
        <f t="shared" si="7"/>
        <v>0</v>
      </c>
      <c r="E57" s="173">
        <f t="shared" si="5"/>
        <v>1.0382141266890859</v>
      </c>
      <c r="F57" s="174" t="str">
        <f t="shared" si="3"/>
        <v>C</v>
      </c>
      <c r="G57" s="174" t="str">
        <f t="shared" si="8"/>
        <v>C</v>
      </c>
      <c r="I57" s="183" t="s">
        <v>199</v>
      </c>
      <c r="J57" s="172">
        <f>'Юнит 8'!U80</f>
        <v>1</v>
      </c>
      <c r="K57" s="173">
        <f t="shared" si="9"/>
        <v>4.4404973357015987E-4</v>
      </c>
      <c r="L57" s="173">
        <f t="shared" si="6"/>
        <v>0.99733570159857843</v>
      </c>
      <c r="M57" s="174" t="str">
        <f t="shared" si="4"/>
        <v>C</v>
      </c>
    </row>
    <row r="58" spans="2:13" ht="26.5" outlineLevel="1" thickBot="1">
      <c r="B58" s="183" t="s">
        <v>165</v>
      </c>
      <c r="C58" s="172">
        <f>'Юнит 8'!AO46</f>
        <v>0</v>
      </c>
      <c r="D58" s="173">
        <f t="shared" si="7"/>
        <v>0</v>
      </c>
      <c r="E58" s="173">
        <f t="shared" si="5"/>
        <v>1.0382141266890859</v>
      </c>
      <c r="F58" s="174" t="str">
        <f t="shared" si="3"/>
        <v>C</v>
      </c>
      <c r="G58" s="174" t="str">
        <f t="shared" si="8"/>
        <v>C</v>
      </c>
      <c r="I58" s="183" t="s">
        <v>206</v>
      </c>
      <c r="J58" s="172">
        <f>'Юнит 8'!U87</f>
        <v>1</v>
      </c>
      <c r="K58" s="173">
        <f t="shared" si="9"/>
        <v>4.4404973357015987E-4</v>
      </c>
      <c r="L58" s="173">
        <f t="shared" si="6"/>
        <v>0.99777975133214858</v>
      </c>
      <c r="M58" s="174" t="str">
        <f t="shared" si="4"/>
        <v>C</v>
      </c>
    </row>
    <row r="59" spans="2:13" ht="26.5" outlineLevel="1" thickBot="1">
      <c r="B59" s="183" t="s">
        <v>176</v>
      </c>
      <c r="C59" s="172">
        <f>'Юнит 8'!AO57</f>
        <v>0</v>
      </c>
      <c r="D59" s="173">
        <f t="shared" si="7"/>
        <v>0</v>
      </c>
      <c r="E59" s="173">
        <f t="shared" si="5"/>
        <v>1.0382141266890859</v>
      </c>
      <c r="F59" s="174" t="str">
        <f t="shared" si="3"/>
        <v>C</v>
      </c>
      <c r="G59" s="174" t="str">
        <f t="shared" si="8"/>
        <v>C</v>
      </c>
      <c r="I59" s="183" t="s">
        <v>138</v>
      </c>
      <c r="J59" s="172">
        <f>'Юнит 8'!U19</f>
        <v>0</v>
      </c>
      <c r="K59" s="173">
        <f t="shared" si="9"/>
        <v>0</v>
      </c>
      <c r="L59" s="173">
        <f t="shared" si="6"/>
        <v>0.99777975133214858</v>
      </c>
      <c r="M59" s="174" t="str">
        <f t="shared" si="4"/>
        <v>C</v>
      </c>
    </row>
    <row r="60" spans="2:13" ht="15" outlineLevel="1" thickBot="1">
      <c r="B60" s="183" t="s">
        <v>178</v>
      </c>
      <c r="C60" s="172">
        <f>'Юнит 8'!AO59</f>
        <v>0</v>
      </c>
      <c r="D60" s="173">
        <f t="shared" si="7"/>
        <v>0</v>
      </c>
      <c r="E60" s="173">
        <f t="shared" si="5"/>
        <v>1.0382141266890859</v>
      </c>
      <c r="F60" s="174" t="str">
        <f t="shared" si="3"/>
        <v>C</v>
      </c>
      <c r="G60" s="174" t="str">
        <f t="shared" si="8"/>
        <v>C</v>
      </c>
      <c r="I60" s="183" t="s">
        <v>139</v>
      </c>
      <c r="J60" s="172">
        <f>'Юнит 8'!U20</f>
        <v>0</v>
      </c>
      <c r="K60" s="173">
        <f t="shared" si="9"/>
        <v>0</v>
      </c>
      <c r="L60" s="173">
        <f t="shared" si="6"/>
        <v>0.99777975133214858</v>
      </c>
      <c r="M60" s="174" t="str">
        <f t="shared" si="4"/>
        <v>C</v>
      </c>
    </row>
    <row r="61" spans="2:13" ht="15" outlineLevel="1" thickBot="1">
      <c r="B61" s="183" t="s">
        <v>181</v>
      </c>
      <c r="C61" s="172">
        <f>'Юнит 8'!AO62</f>
        <v>0</v>
      </c>
      <c r="D61" s="173">
        <f t="shared" si="7"/>
        <v>0</v>
      </c>
      <c r="E61" s="173">
        <f t="shared" si="5"/>
        <v>1.0382141266890859</v>
      </c>
      <c r="F61" s="174" t="str">
        <f t="shared" si="3"/>
        <v>C</v>
      </c>
      <c r="G61" s="174" t="str">
        <f t="shared" si="8"/>
        <v>C</v>
      </c>
      <c r="I61" s="183" t="s">
        <v>140</v>
      </c>
      <c r="J61" s="172">
        <f>'Юнит 8'!U21</f>
        <v>0</v>
      </c>
      <c r="K61" s="173">
        <f t="shared" si="9"/>
        <v>0</v>
      </c>
      <c r="L61" s="173">
        <f t="shared" si="6"/>
        <v>0.99777975133214858</v>
      </c>
      <c r="M61" s="174" t="str">
        <f t="shared" si="4"/>
        <v>C</v>
      </c>
    </row>
    <row r="62" spans="2:13" ht="15" outlineLevel="1" thickBot="1">
      <c r="B62" s="183" t="s">
        <v>182</v>
      </c>
      <c r="C62" s="172">
        <f>'Юнит 8'!AO63</f>
        <v>0</v>
      </c>
      <c r="D62" s="173">
        <f t="shared" si="7"/>
        <v>0</v>
      </c>
      <c r="E62" s="173">
        <f t="shared" si="5"/>
        <v>1.0382141266890859</v>
      </c>
      <c r="F62" s="174" t="str">
        <f t="shared" si="3"/>
        <v>C</v>
      </c>
      <c r="G62" s="174" t="str">
        <f t="shared" si="8"/>
        <v>C</v>
      </c>
      <c r="I62" s="183" t="s">
        <v>142</v>
      </c>
      <c r="J62" s="172">
        <f>'Юнит 8'!U23</f>
        <v>0</v>
      </c>
      <c r="K62" s="173">
        <f t="shared" si="9"/>
        <v>0</v>
      </c>
      <c r="L62" s="173">
        <f t="shared" si="6"/>
        <v>0.99777975133214858</v>
      </c>
      <c r="M62" s="174" t="str">
        <f t="shared" si="4"/>
        <v>C</v>
      </c>
    </row>
    <row r="63" spans="2:13" ht="15" outlineLevel="1" thickBot="1">
      <c r="B63" s="183" t="s">
        <v>183</v>
      </c>
      <c r="C63" s="172">
        <f>'Юнит 8'!AO64</f>
        <v>0</v>
      </c>
      <c r="D63" s="173">
        <f t="shared" si="7"/>
        <v>0</v>
      </c>
      <c r="E63" s="173">
        <f t="shared" si="5"/>
        <v>1.0382141266890859</v>
      </c>
      <c r="F63" s="174" t="str">
        <f t="shared" si="3"/>
        <v>C</v>
      </c>
      <c r="G63" s="174" t="str">
        <f t="shared" si="8"/>
        <v>C</v>
      </c>
      <c r="I63" s="183" t="s">
        <v>143</v>
      </c>
      <c r="J63" s="172">
        <f>'Юнит 8'!U24</f>
        <v>0</v>
      </c>
      <c r="K63" s="173">
        <f t="shared" si="9"/>
        <v>0</v>
      </c>
      <c r="L63" s="173">
        <f t="shared" si="6"/>
        <v>0.99777975133214858</v>
      </c>
      <c r="M63" s="174" t="str">
        <f t="shared" si="4"/>
        <v>C</v>
      </c>
    </row>
    <row r="64" spans="2:13" ht="15" outlineLevel="1" thickBot="1">
      <c r="B64" s="183" t="s">
        <v>187</v>
      </c>
      <c r="C64" s="172">
        <f>'Юнит 8'!AO68</f>
        <v>0</v>
      </c>
      <c r="D64" s="173">
        <f t="shared" si="7"/>
        <v>0</v>
      </c>
      <c r="E64" s="173">
        <f t="shared" si="5"/>
        <v>1.0382141266890859</v>
      </c>
      <c r="F64" s="174" t="str">
        <f t="shared" si="3"/>
        <v>C</v>
      </c>
      <c r="G64" s="174" t="str">
        <f t="shared" si="8"/>
        <v>C</v>
      </c>
      <c r="I64" s="183" t="s">
        <v>151</v>
      </c>
      <c r="J64" s="172">
        <f>'Юнит 8'!U32</f>
        <v>0</v>
      </c>
      <c r="K64" s="173">
        <f t="shared" si="9"/>
        <v>0</v>
      </c>
      <c r="L64" s="173">
        <f t="shared" si="6"/>
        <v>0.99777975133214858</v>
      </c>
      <c r="M64" s="174" t="str">
        <f t="shared" si="4"/>
        <v>C</v>
      </c>
    </row>
    <row r="65" spans="2:13" ht="26.5" outlineLevel="1" thickBot="1">
      <c r="B65" s="183" t="s">
        <v>213</v>
      </c>
      <c r="C65" s="172">
        <f>'Юнит 8'!AO94</f>
        <v>0</v>
      </c>
      <c r="D65" s="173">
        <f t="shared" si="7"/>
        <v>0</v>
      </c>
      <c r="E65" s="173">
        <f t="shared" si="5"/>
        <v>1.0382141266890859</v>
      </c>
      <c r="F65" s="174" t="str">
        <f t="shared" si="3"/>
        <v>C</v>
      </c>
      <c r="G65" s="174" t="str">
        <f t="shared" si="8"/>
        <v>C</v>
      </c>
      <c r="I65" s="183" t="s">
        <v>154</v>
      </c>
      <c r="J65" s="172">
        <f>'Юнит 8'!U35</f>
        <v>0</v>
      </c>
      <c r="K65" s="173">
        <f t="shared" si="9"/>
        <v>0</v>
      </c>
      <c r="L65" s="173">
        <f t="shared" si="6"/>
        <v>0.99777975133214858</v>
      </c>
      <c r="M65" s="174" t="str">
        <f t="shared" si="4"/>
        <v>C</v>
      </c>
    </row>
    <row r="66" spans="2:13" ht="26.5" outlineLevel="1" thickBot="1">
      <c r="B66" s="183" t="s">
        <v>214</v>
      </c>
      <c r="C66" s="172">
        <f>'Юнит 8'!AO95</f>
        <v>0</v>
      </c>
      <c r="D66" s="173">
        <f t="shared" si="7"/>
        <v>0</v>
      </c>
      <c r="E66" s="173">
        <f t="shared" si="5"/>
        <v>1.0382141266890859</v>
      </c>
      <c r="F66" s="174" t="str">
        <f t="shared" si="3"/>
        <v>C</v>
      </c>
      <c r="G66" s="174" t="str">
        <f t="shared" si="8"/>
        <v>C</v>
      </c>
      <c r="I66" s="183" t="s">
        <v>155</v>
      </c>
      <c r="J66" s="172">
        <f>'Юнит 8'!U36</f>
        <v>0</v>
      </c>
      <c r="K66" s="173">
        <f t="shared" si="9"/>
        <v>0</v>
      </c>
      <c r="L66" s="173">
        <f t="shared" si="6"/>
        <v>0.99777975133214858</v>
      </c>
      <c r="M66" s="174" t="str">
        <f t="shared" si="4"/>
        <v>C</v>
      </c>
    </row>
    <row r="67" spans="2:13" ht="15" outlineLevel="1" thickBot="1">
      <c r="B67" s="183" t="s">
        <v>215</v>
      </c>
      <c r="C67" s="172">
        <f>'Юнит 8'!AO96</f>
        <v>0</v>
      </c>
      <c r="D67" s="173">
        <f t="shared" si="7"/>
        <v>0</v>
      </c>
      <c r="E67" s="173">
        <f t="shared" si="5"/>
        <v>1.0382141266890859</v>
      </c>
      <c r="F67" s="174" t="str">
        <f t="shared" si="3"/>
        <v>C</v>
      </c>
      <c r="G67" s="174" t="str">
        <f t="shared" si="8"/>
        <v>C</v>
      </c>
      <c r="I67" s="183" t="s">
        <v>157</v>
      </c>
      <c r="J67" s="172">
        <f>'Юнит 8'!U38</f>
        <v>0</v>
      </c>
      <c r="K67" s="173">
        <f t="shared" si="9"/>
        <v>0</v>
      </c>
      <c r="L67" s="173">
        <f t="shared" si="6"/>
        <v>0.99777975133214858</v>
      </c>
      <c r="M67" s="174" t="str">
        <f t="shared" si="4"/>
        <v>C</v>
      </c>
    </row>
    <row r="68" spans="2:13" ht="15" outlineLevel="1" thickBot="1">
      <c r="B68" s="183" t="s">
        <v>256</v>
      </c>
      <c r="C68" s="172">
        <f>'Юнит 8'!AO99</f>
        <v>0</v>
      </c>
      <c r="D68" s="173">
        <f t="shared" ref="D68:D99" si="10">C68/C$105</f>
        <v>0</v>
      </c>
      <c r="E68" s="173">
        <f t="shared" si="5"/>
        <v>1.0382141266890859</v>
      </c>
      <c r="F68" s="174" t="str">
        <f t="shared" si="3"/>
        <v>C</v>
      </c>
      <c r="G68" s="174" t="str">
        <f t="shared" ref="G68:G99" si="11">VLOOKUP(B$4:B$104,I$4:M$104,5,0)</f>
        <v>C</v>
      </c>
      <c r="I68" s="183" t="s">
        <v>159</v>
      </c>
      <c r="J68" s="172">
        <f>'Юнит 8'!U40</f>
        <v>0</v>
      </c>
      <c r="K68" s="173">
        <f t="shared" ref="K68:K99" si="12">J68/J$105</f>
        <v>0</v>
      </c>
      <c r="L68" s="173">
        <f t="shared" si="6"/>
        <v>0.99777975133214858</v>
      </c>
      <c r="M68" s="174" t="str">
        <f t="shared" si="4"/>
        <v>C</v>
      </c>
    </row>
    <row r="69" spans="2:13" ht="15" outlineLevel="1" thickBot="1">
      <c r="B69" s="183" t="s">
        <v>257</v>
      </c>
      <c r="C69" s="172">
        <f>'Юнит 8'!AO100</f>
        <v>0</v>
      </c>
      <c r="D69" s="173">
        <f t="shared" si="10"/>
        <v>0</v>
      </c>
      <c r="E69" s="173">
        <f t="shared" si="5"/>
        <v>1.0382141266890859</v>
      </c>
      <c r="F69" s="174" t="str">
        <f t="shared" si="3"/>
        <v>C</v>
      </c>
      <c r="G69" s="174" t="str">
        <f t="shared" si="11"/>
        <v>C</v>
      </c>
      <c r="I69" s="183" t="s">
        <v>160</v>
      </c>
      <c r="J69" s="172">
        <f>'Юнит 8'!U41</f>
        <v>0</v>
      </c>
      <c r="K69" s="173">
        <f t="shared" si="12"/>
        <v>0</v>
      </c>
      <c r="L69" s="173">
        <f t="shared" si="6"/>
        <v>0.99777975133214858</v>
      </c>
      <c r="M69" s="174" t="str">
        <f t="shared" si="4"/>
        <v>C</v>
      </c>
    </row>
    <row r="70" spans="2:13" ht="15" outlineLevel="1" thickBot="1">
      <c r="B70" s="183" t="s">
        <v>259</v>
      </c>
      <c r="C70" s="172">
        <f>'Юнит 8'!AO102</f>
        <v>0</v>
      </c>
      <c r="D70" s="173">
        <f t="shared" si="10"/>
        <v>0</v>
      </c>
      <c r="E70" s="173">
        <f t="shared" ref="E70:E75" si="13">E69+D70</f>
        <v>1.0382141266890859</v>
      </c>
      <c r="F70" s="174" t="str">
        <f t="shared" si="3"/>
        <v>C</v>
      </c>
      <c r="G70" s="174" t="str">
        <f t="shared" si="11"/>
        <v>C</v>
      </c>
      <c r="I70" s="183" t="s">
        <v>161</v>
      </c>
      <c r="J70" s="172">
        <f>'Юнит 8'!U42</f>
        <v>0</v>
      </c>
      <c r="K70" s="173">
        <f t="shared" si="12"/>
        <v>0</v>
      </c>
      <c r="L70" s="173">
        <f t="shared" ref="L70:L75" si="14">L69+K70</f>
        <v>0.99777975133214858</v>
      </c>
      <c r="M70" s="174" t="str">
        <f t="shared" si="4"/>
        <v>C</v>
      </c>
    </row>
    <row r="71" spans="2:13" ht="26.5" outlineLevel="1" thickBot="1">
      <c r="B71" s="183" t="s">
        <v>140</v>
      </c>
      <c r="C71" s="172">
        <f>'Юнит 8'!AO21</f>
        <v>-0.86724685771744603</v>
      </c>
      <c r="D71" s="173">
        <f t="shared" si="10"/>
        <v>-1.5128594067437124E-6</v>
      </c>
      <c r="E71" s="173">
        <f t="shared" si="13"/>
        <v>1.0382126138296792</v>
      </c>
      <c r="F71" s="174" t="str">
        <f t="shared" si="3"/>
        <v>C</v>
      </c>
      <c r="G71" s="174" t="str">
        <f t="shared" si="11"/>
        <v>C</v>
      </c>
      <c r="I71" s="183" t="s">
        <v>165</v>
      </c>
      <c r="J71" s="172">
        <f>'Юнит 8'!U46</f>
        <v>0</v>
      </c>
      <c r="K71" s="173">
        <f t="shared" si="12"/>
        <v>0</v>
      </c>
      <c r="L71" s="173">
        <f t="shared" si="14"/>
        <v>0.99777975133214858</v>
      </c>
      <c r="M71" s="174" t="str">
        <f t="shared" si="4"/>
        <v>C</v>
      </c>
    </row>
    <row r="72" spans="2:13" ht="15" outlineLevel="1" thickBot="1">
      <c r="B72" s="183" t="s">
        <v>174</v>
      </c>
      <c r="C72" s="172">
        <f>'Юнит 8'!AO55</f>
        <v>-0.86724685771744603</v>
      </c>
      <c r="D72" s="173">
        <f t="shared" si="10"/>
        <v>-1.5128594067437124E-6</v>
      </c>
      <c r="E72" s="173">
        <f t="shared" si="13"/>
        <v>1.0382111009702726</v>
      </c>
      <c r="F72" s="174" t="str">
        <f t="shared" si="3"/>
        <v>C</v>
      </c>
      <c r="G72" s="174" t="str">
        <f t="shared" si="11"/>
        <v>C</v>
      </c>
      <c r="I72" s="183" t="s">
        <v>171</v>
      </c>
      <c r="J72" s="172">
        <f>'Юнит 8'!U52</f>
        <v>0</v>
      </c>
      <c r="K72" s="173">
        <f t="shared" si="12"/>
        <v>0</v>
      </c>
      <c r="L72" s="173">
        <f t="shared" si="14"/>
        <v>0.99777975133214858</v>
      </c>
      <c r="M72" s="174" t="str">
        <f t="shared" si="4"/>
        <v>C</v>
      </c>
    </row>
    <row r="73" spans="2:13" ht="15" outlineLevel="1" thickBot="1">
      <c r="B73" s="183" t="s">
        <v>185</v>
      </c>
      <c r="C73" s="172">
        <f>'Юнит 8'!AO66</f>
        <v>-0.86724685771744603</v>
      </c>
      <c r="D73" s="173">
        <f t="shared" si="10"/>
        <v>-1.5128594067437124E-6</v>
      </c>
      <c r="E73" s="173">
        <f t="shared" si="13"/>
        <v>1.0382095881108659</v>
      </c>
      <c r="F73" s="174" t="str">
        <f t="shared" si="3"/>
        <v>C</v>
      </c>
      <c r="G73" s="174" t="str">
        <f t="shared" si="11"/>
        <v>C</v>
      </c>
      <c r="I73" s="183" t="s">
        <v>174</v>
      </c>
      <c r="J73" s="172">
        <f>'Юнит 8'!U55</f>
        <v>0</v>
      </c>
      <c r="K73" s="173">
        <f t="shared" si="12"/>
        <v>0</v>
      </c>
      <c r="L73" s="173">
        <f t="shared" si="14"/>
        <v>0.99777975133214858</v>
      </c>
      <c r="M73" s="174" t="str">
        <f t="shared" si="4"/>
        <v>C</v>
      </c>
    </row>
    <row r="74" spans="2:13" ht="15" outlineLevel="1" thickBot="1">
      <c r="B74" s="183" t="s">
        <v>216</v>
      </c>
      <c r="C74" s="172">
        <f>'Юнит 8'!AO97</f>
        <v>-2.601740573152338</v>
      </c>
      <c r="D74" s="173">
        <f t="shared" si="10"/>
        <v>-4.5385782202311369E-6</v>
      </c>
      <c r="E74" s="173">
        <f t="shared" si="13"/>
        <v>1.0382050495326458</v>
      </c>
      <c r="F74" s="174" t="str">
        <f t="shared" si="3"/>
        <v>C</v>
      </c>
      <c r="G74" s="174" t="str">
        <f t="shared" si="11"/>
        <v>C</v>
      </c>
      <c r="I74" s="183" t="s">
        <v>176</v>
      </c>
      <c r="J74" s="172">
        <f>'Юнит 8'!U57</f>
        <v>0</v>
      </c>
      <c r="K74" s="173">
        <f t="shared" si="12"/>
        <v>0</v>
      </c>
      <c r="L74" s="173">
        <f t="shared" si="14"/>
        <v>0.99777975133214858</v>
      </c>
      <c r="M74" s="174" t="str">
        <f t="shared" si="4"/>
        <v>C</v>
      </c>
    </row>
    <row r="75" spans="2:13" ht="15" outlineLevel="1" thickBot="1">
      <c r="B75" s="183" t="s">
        <v>188</v>
      </c>
      <c r="C75" s="172">
        <f>'Юнит 8'!AO69</f>
        <v>-10.406962292609352</v>
      </c>
      <c r="D75" s="173">
        <f t="shared" si="10"/>
        <v>-1.8154312880924548E-5</v>
      </c>
      <c r="E75" s="173">
        <f t="shared" si="13"/>
        <v>1.0381868952197648</v>
      </c>
      <c r="F75" s="174" t="str">
        <f t="shared" si="3"/>
        <v>C</v>
      </c>
      <c r="G75" s="174" t="str">
        <f t="shared" si="11"/>
        <v>C</v>
      </c>
      <c r="I75" s="183" t="s">
        <v>178</v>
      </c>
      <c r="J75" s="172">
        <f>'Юнит 8'!U59</f>
        <v>0</v>
      </c>
      <c r="K75" s="173">
        <f t="shared" si="12"/>
        <v>0</v>
      </c>
      <c r="L75" s="173">
        <f t="shared" si="14"/>
        <v>0.99777975133214858</v>
      </c>
      <c r="M75" s="174" t="str">
        <f t="shared" si="4"/>
        <v>C</v>
      </c>
    </row>
    <row r="76" spans="2:13" ht="26.5" outlineLevel="1" thickBot="1">
      <c r="B76" s="183" t="s">
        <v>196</v>
      </c>
      <c r="C76" s="172">
        <f>'Юнит 8'!AO77</f>
        <v>-33.822627450980391</v>
      </c>
      <c r="D76" s="173">
        <f t="shared" si="10"/>
        <v>-5.9001516863004775E-5</v>
      </c>
      <c r="E76" s="173">
        <f>E49+D76</f>
        <v>1.0380280190527964</v>
      </c>
      <c r="F76" s="174" t="str">
        <f t="shared" si="3"/>
        <v>C</v>
      </c>
      <c r="G76" s="174" t="str">
        <f t="shared" si="11"/>
        <v>C</v>
      </c>
      <c r="I76" s="183" t="s">
        <v>180</v>
      </c>
      <c r="J76" s="172">
        <f>'Юнит 8'!U61</f>
        <v>0</v>
      </c>
      <c r="K76" s="173">
        <f t="shared" si="12"/>
        <v>0</v>
      </c>
      <c r="L76" s="173">
        <f>L49+K76</f>
        <v>0.99378330373001722</v>
      </c>
      <c r="M76" s="174" t="str">
        <f t="shared" si="4"/>
        <v>C</v>
      </c>
    </row>
    <row r="77" spans="2:13" ht="15" outlineLevel="1" thickBot="1">
      <c r="B77" s="183" t="s">
        <v>160</v>
      </c>
      <c r="C77" s="172">
        <f>'Юнит 8'!AO41</f>
        <v>-39.893355455002521</v>
      </c>
      <c r="D77" s="173">
        <f t="shared" si="10"/>
        <v>-6.9591532710210774E-5</v>
      </c>
      <c r="E77" s="173">
        <f t="shared" ref="E77:E93" si="15">E76+D77</f>
        <v>1.0379584275200862</v>
      </c>
      <c r="F77" s="174" t="str">
        <f t="shared" si="3"/>
        <v>C</v>
      </c>
      <c r="G77" s="174" t="str">
        <f t="shared" si="11"/>
        <v>C</v>
      </c>
      <c r="I77" s="183" t="s">
        <v>181</v>
      </c>
      <c r="J77" s="172">
        <f>'Юнит 8'!U62</f>
        <v>0</v>
      </c>
      <c r="K77" s="173">
        <f t="shared" si="12"/>
        <v>0</v>
      </c>
      <c r="L77" s="173">
        <f t="shared" ref="L77:L94" si="16">L76+K77</f>
        <v>0.99378330373001722</v>
      </c>
      <c r="M77" s="174" t="str">
        <f t="shared" si="4"/>
        <v>C</v>
      </c>
    </row>
    <row r="78" spans="2:13" ht="26.5" outlineLevel="1" thickBot="1">
      <c r="B78" s="183" t="s">
        <v>205</v>
      </c>
      <c r="C78" s="172">
        <f>'Юнит 8'!AO86</f>
        <v>-39.893355455002521</v>
      </c>
      <c r="D78" s="173">
        <f t="shared" si="10"/>
        <v>-6.9591532710210774E-5</v>
      </c>
      <c r="E78" s="173">
        <f t="shared" si="15"/>
        <v>1.0378888359873759</v>
      </c>
      <c r="F78" s="174" t="str">
        <f t="shared" si="3"/>
        <v>C</v>
      </c>
      <c r="G78" s="174" t="str">
        <f t="shared" si="11"/>
        <v>C</v>
      </c>
      <c r="I78" s="183" t="s">
        <v>182</v>
      </c>
      <c r="J78" s="172">
        <f>'Юнит 8'!U63</f>
        <v>0</v>
      </c>
      <c r="K78" s="173">
        <f t="shared" si="12"/>
        <v>0</v>
      </c>
      <c r="L78" s="173">
        <f t="shared" si="16"/>
        <v>0.99378330373001722</v>
      </c>
      <c r="M78" s="174" t="str">
        <f t="shared" si="4"/>
        <v>C</v>
      </c>
    </row>
    <row r="79" spans="2:13" ht="26.5" outlineLevel="1" thickBot="1">
      <c r="B79" s="183" t="s">
        <v>201</v>
      </c>
      <c r="C79" s="172">
        <f>'Юнит 8'!AO82</f>
        <v>-41.627849170437408</v>
      </c>
      <c r="D79" s="173">
        <f t="shared" si="10"/>
        <v>-7.261725152369819E-5</v>
      </c>
      <c r="E79" s="173">
        <f t="shared" si="15"/>
        <v>1.0378162187358522</v>
      </c>
      <c r="F79" s="174" t="str">
        <f t="shared" si="3"/>
        <v>C</v>
      </c>
      <c r="G79" s="174" t="str">
        <f t="shared" si="11"/>
        <v>C</v>
      </c>
      <c r="I79" s="183" t="s">
        <v>183</v>
      </c>
      <c r="J79" s="172">
        <f>'Юнит 8'!U64</f>
        <v>0</v>
      </c>
      <c r="K79" s="173">
        <f t="shared" si="12"/>
        <v>0</v>
      </c>
      <c r="L79" s="173">
        <f t="shared" si="16"/>
        <v>0.99378330373001722</v>
      </c>
      <c r="M79" s="174" t="str">
        <f t="shared" si="4"/>
        <v>C</v>
      </c>
    </row>
    <row r="80" spans="2:13" ht="15" outlineLevel="1" thickBot="1">
      <c r="B80" s="183" t="s">
        <v>203</v>
      </c>
      <c r="C80" s="172">
        <f>'Юнит 8'!AO84</f>
        <v>-41.627849170437408</v>
      </c>
      <c r="D80" s="173">
        <f t="shared" si="10"/>
        <v>-7.261725152369819E-5</v>
      </c>
      <c r="E80" s="173">
        <f t="shared" si="15"/>
        <v>1.0377436014843284</v>
      </c>
      <c r="F80" s="174" t="str">
        <f t="shared" si="3"/>
        <v>C</v>
      </c>
      <c r="G80" s="174" t="str">
        <f t="shared" si="11"/>
        <v>C</v>
      </c>
      <c r="I80" s="183" t="s">
        <v>184</v>
      </c>
      <c r="J80" s="172">
        <f>'Юнит 8'!U65</f>
        <v>0</v>
      </c>
      <c r="K80" s="173">
        <f t="shared" si="12"/>
        <v>0</v>
      </c>
      <c r="L80" s="173">
        <f t="shared" si="16"/>
        <v>0.99378330373001722</v>
      </c>
      <c r="M80" s="174" t="str">
        <f t="shared" si="4"/>
        <v>C</v>
      </c>
    </row>
    <row r="81" spans="2:13" ht="26.5" outlineLevel="1" thickBot="1">
      <c r="B81" s="183" t="s">
        <v>209</v>
      </c>
      <c r="C81" s="172">
        <f>'Юнит 8'!AO90</f>
        <v>-43.362342885872295</v>
      </c>
      <c r="D81" s="173">
        <f t="shared" si="10"/>
        <v>-7.5642970337185607E-5</v>
      </c>
      <c r="E81" s="173">
        <f t="shared" si="15"/>
        <v>1.0376679585139912</v>
      </c>
      <c r="F81" s="174" t="str">
        <f t="shared" si="3"/>
        <v>C</v>
      </c>
      <c r="G81" s="174" t="str">
        <f t="shared" si="11"/>
        <v>C</v>
      </c>
      <c r="I81" s="183" t="s">
        <v>185</v>
      </c>
      <c r="J81" s="172">
        <f>'Юнит 8'!U66</f>
        <v>0</v>
      </c>
      <c r="K81" s="173">
        <f t="shared" si="12"/>
        <v>0</v>
      </c>
      <c r="L81" s="173">
        <f t="shared" si="16"/>
        <v>0.99378330373001722</v>
      </c>
      <c r="M81" s="174" t="str">
        <f t="shared" si="4"/>
        <v>C</v>
      </c>
    </row>
    <row r="82" spans="2:13" ht="15" outlineLevel="1" thickBot="1">
      <c r="B82" s="183" t="s">
        <v>173</v>
      </c>
      <c r="C82" s="172">
        <f>'Юнит 8'!AO54</f>
        <v>-51.169361739567634</v>
      </c>
      <c r="D82" s="173">
        <f t="shared" si="10"/>
        <v>-8.9261839989275563E-5</v>
      </c>
      <c r="E82" s="173">
        <f t="shared" si="15"/>
        <v>1.0375786966740019</v>
      </c>
      <c r="F82" s="174" t="str">
        <f t="shared" si="3"/>
        <v>C</v>
      </c>
      <c r="G82" s="174" t="str">
        <f t="shared" si="11"/>
        <v>C</v>
      </c>
      <c r="I82" s="183" t="s">
        <v>187</v>
      </c>
      <c r="J82" s="172">
        <f>'Юнит 8'!U68</f>
        <v>0</v>
      </c>
      <c r="K82" s="173">
        <f t="shared" si="12"/>
        <v>0</v>
      </c>
      <c r="L82" s="173">
        <f t="shared" si="16"/>
        <v>0.99378330373001722</v>
      </c>
      <c r="M82" s="174" t="str">
        <f t="shared" si="4"/>
        <v>C</v>
      </c>
    </row>
    <row r="83" spans="2:13" ht="15" outlineLevel="1" thickBot="1">
      <c r="B83" s="183" t="s">
        <v>184</v>
      </c>
      <c r="C83" s="172">
        <f>'Юнит 8'!AO65</f>
        <v>-97.267246857717453</v>
      </c>
      <c r="D83" s="173">
        <f t="shared" si="10"/>
        <v>-1.6967679740467103E-4</v>
      </c>
      <c r="E83" s="173">
        <f t="shared" si="15"/>
        <v>1.0374090198765973</v>
      </c>
      <c r="F83" s="174" t="str">
        <f t="shared" si="3"/>
        <v>C</v>
      </c>
      <c r="G83" s="174" t="str">
        <f t="shared" si="11"/>
        <v>C</v>
      </c>
      <c r="I83" s="183" t="s">
        <v>188</v>
      </c>
      <c r="J83" s="172">
        <f>'Юнит 8'!U69</f>
        <v>0</v>
      </c>
      <c r="K83" s="173">
        <f t="shared" si="12"/>
        <v>0</v>
      </c>
      <c r="L83" s="173">
        <f t="shared" si="16"/>
        <v>0.99378330373001722</v>
      </c>
      <c r="M83" s="174" t="str">
        <f t="shared" si="4"/>
        <v>C</v>
      </c>
    </row>
    <row r="84" spans="2:13" ht="15" outlineLevel="1" thickBot="1">
      <c r="B84" s="183" t="s">
        <v>189</v>
      </c>
      <c r="C84" s="172">
        <f>'Юнит 8'!AO70</f>
        <v>-101.19623428858723</v>
      </c>
      <c r="D84" s="173">
        <f t="shared" si="10"/>
        <v>-1.765306770594368E-4</v>
      </c>
      <c r="E84" s="173">
        <f t="shared" si="15"/>
        <v>1.0372324891995379</v>
      </c>
      <c r="F84" s="174" t="str">
        <f t="shared" si="3"/>
        <v>C</v>
      </c>
      <c r="G84" s="174" t="str">
        <f t="shared" si="11"/>
        <v>C</v>
      </c>
      <c r="I84" s="183" t="s">
        <v>189</v>
      </c>
      <c r="J84" s="172">
        <f>'Юнит 8'!U70</f>
        <v>0</v>
      </c>
      <c r="K84" s="173">
        <f t="shared" si="12"/>
        <v>0</v>
      </c>
      <c r="L84" s="173">
        <f t="shared" si="16"/>
        <v>0.99378330373001722</v>
      </c>
      <c r="M84" s="174" t="str">
        <f t="shared" si="4"/>
        <v>C</v>
      </c>
    </row>
    <row r="85" spans="2:13" ht="26.5" outlineLevel="1" thickBot="1">
      <c r="B85" s="183" t="s">
        <v>161</v>
      </c>
      <c r="C85" s="172">
        <f>'Юнит 8'!AO42</f>
        <v>-122.09161488185018</v>
      </c>
      <c r="D85" s="173">
        <f t="shared" si="10"/>
        <v>-2.1298139787404846E-4</v>
      </c>
      <c r="E85" s="173">
        <f t="shared" si="15"/>
        <v>1.037019507801664</v>
      </c>
      <c r="F85" s="174" t="str">
        <f t="shared" si="3"/>
        <v>C</v>
      </c>
      <c r="G85" s="174" t="str">
        <f t="shared" si="11"/>
        <v>C</v>
      </c>
      <c r="I85" s="183" t="s">
        <v>196</v>
      </c>
      <c r="J85" s="172">
        <f>'Юнит 8'!U77</f>
        <v>0</v>
      </c>
      <c r="K85" s="173">
        <f t="shared" si="12"/>
        <v>0</v>
      </c>
      <c r="L85" s="173">
        <f t="shared" si="16"/>
        <v>0.99378330373001722</v>
      </c>
      <c r="M85" s="174" t="str">
        <f t="shared" si="4"/>
        <v>C</v>
      </c>
    </row>
    <row r="86" spans="2:13" ht="15" outlineLevel="1" thickBot="1">
      <c r="B86" s="183" t="s">
        <v>197</v>
      </c>
      <c r="C86" s="172">
        <f>'Юнит 8'!AO78</f>
        <v>-129.39392458521871</v>
      </c>
      <c r="D86" s="173">
        <f t="shared" si="10"/>
        <v>-2.2571983310432781E-4</v>
      </c>
      <c r="E86" s="173">
        <f t="shared" si="15"/>
        <v>1.0367937879685596</v>
      </c>
      <c r="F86" s="174" t="str">
        <f t="shared" si="3"/>
        <v>C</v>
      </c>
      <c r="G86" s="174" t="str">
        <f t="shared" si="11"/>
        <v>C</v>
      </c>
      <c r="I86" s="183" t="s">
        <v>197</v>
      </c>
      <c r="J86" s="172">
        <f>'Юнит 8'!U78</f>
        <v>0</v>
      </c>
      <c r="K86" s="173">
        <f t="shared" si="12"/>
        <v>0</v>
      </c>
      <c r="L86" s="173">
        <f t="shared" si="16"/>
        <v>0.99378330373001722</v>
      </c>
      <c r="M86" s="174" t="str">
        <f t="shared" si="4"/>
        <v>C</v>
      </c>
    </row>
    <row r="87" spans="2:13" ht="26.5" outlineLevel="1" thickBot="1">
      <c r="B87" s="183" t="s">
        <v>212</v>
      </c>
      <c r="C87" s="172">
        <f>'Юнит 8'!AO93</f>
        <v>-132.17060231271995</v>
      </c>
      <c r="D87" s="173">
        <f t="shared" si="10"/>
        <v>-2.305635785525409E-4</v>
      </c>
      <c r="E87" s="173">
        <f t="shared" si="15"/>
        <v>1.0365632243900071</v>
      </c>
      <c r="F87" s="174" t="str">
        <f t="shared" si="3"/>
        <v>C</v>
      </c>
      <c r="G87" s="174" t="str">
        <f t="shared" si="11"/>
        <v>C</v>
      </c>
      <c r="I87" s="183" t="s">
        <v>198</v>
      </c>
      <c r="J87" s="172">
        <f>'Юнит 8'!U79</f>
        <v>0</v>
      </c>
      <c r="K87" s="173">
        <f t="shared" si="12"/>
        <v>0</v>
      </c>
      <c r="L87" s="173">
        <f t="shared" si="16"/>
        <v>0.99378330373001722</v>
      </c>
      <c r="M87" s="174" t="str">
        <f t="shared" si="4"/>
        <v>C</v>
      </c>
    </row>
    <row r="88" spans="2:13" ht="26.5" outlineLevel="1" thickBot="1">
      <c r="B88" s="183" t="s">
        <v>198</v>
      </c>
      <c r="C88" s="172">
        <f>'Юнит 8'!AO79</f>
        <v>-136.75335545500252</v>
      </c>
      <c r="D88" s="173">
        <f t="shared" si="10"/>
        <v>-2.3855791273592902E-4</v>
      </c>
      <c r="E88" s="173">
        <f t="shared" si="15"/>
        <v>1.0363246664772712</v>
      </c>
      <c r="F88" s="174" t="str">
        <f t="shared" si="3"/>
        <v>C</v>
      </c>
      <c r="G88" s="174" t="str">
        <f t="shared" si="11"/>
        <v>C</v>
      </c>
      <c r="I88" s="183" t="s">
        <v>201</v>
      </c>
      <c r="J88" s="172">
        <f>'Юнит 8'!U82</f>
        <v>0</v>
      </c>
      <c r="K88" s="173">
        <f t="shared" si="12"/>
        <v>0</v>
      </c>
      <c r="L88" s="173">
        <f t="shared" si="16"/>
        <v>0.99378330373001722</v>
      </c>
      <c r="M88" s="174" t="str">
        <f t="shared" si="4"/>
        <v>C</v>
      </c>
    </row>
    <row r="89" spans="2:13" ht="15" outlineLevel="1" thickBot="1">
      <c r="B89" s="183" t="s">
        <v>202</v>
      </c>
      <c r="C89" s="172">
        <f>'Юнит 8'!AO83</f>
        <v>-147.60610859728507</v>
      </c>
      <c r="D89" s="173">
        <f t="shared" si="10"/>
        <v>-2.5748988064594572E-4</v>
      </c>
      <c r="E89" s="173">
        <f t="shared" si="15"/>
        <v>1.0360671765966252</v>
      </c>
      <c r="F89" s="174" t="str">
        <f t="shared" si="3"/>
        <v>C</v>
      </c>
      <c r="G89" s="174" t="str">
        <f t="shared" si="11"/>
        <v>C</v>
      </c>
      <c r="I89" s="183" t="s">
        <v>202</v>
      </c>
      <c r="J89" s="172">
        <f>'Юнит 8'!U83</f>
        <v>0</v>
      </c>
      <c r="K89" s="173">
        <f t="shared" si="12"/>
        <v>0</v>
      </c>
      <c r="L89" s="173">
        <f t="shared" si="16"/>
        <v>0.99378330373001722</v>
      </c>
      <c r="M89" s="174" t="str">
        <f t="shared" si="4"/>
        <v>C</v>
      </c>
    </row>
    <row r="90" spans="2:13" ht="15" outlineLevel="1" thickBot="1">
      <c r="B90" s="183" t="s">
        <v>211</v>
      </c>
      <c r="C90" s="172">
        <f>'Юнит 8'!AO92</f>
        <v>-150.17509602815485</v>
      </c>
      <c r="D90" s="173">
        <f t="shared" si="10"/>
        <v>-2.6197132300115572E-4</v>
      </c>
      <c r="E90" s="173">
        <f t="shared" si="15"/>
        <v>1.035805205273624</v>
      </c>
      <c r="F90" s="174" t="str">
        <f t="shared" si="3"/>
        <v>C</v>
      </c>
      <c r="G90" s="174" t="str">
        <f t="shared" si="11"/>
        <v>C</v>
      </c>
      <c r="I90" s="183" t="s">
        <v>203</v>
      </c>
      <c r="J90" s="172">
        <f>'Юнит 8'!U84</f>
        <v>0</v>
      </c>
      <c r="K90" s="173">
        <f t="shared" si="12"/>
        <v>0</v>
      </c>
      <c r="L90" s="173">
        <f t="shared" si="16"/>
        <v>0.99378330373001722</v>
      </c>
      <c r="M90" s="174" t="str">
        <f t="shared" si="4"/>
        <v>C</v>
      </c>
    </row>
    <row r="91" spans="2:13" ht="26.5" outlineLevel="1" thickBot="1">
      <c r="B91" s="183" t="s">
        <v>200</v>
      </c>
      <c r="C91" s="172">
        <f>'Юнит 8'!AO81</f>
        <v>-179.12461830065351</v>
      </c>
      <c r="D91" s="173">
        <f t="shared" si="10"/>
        <v>-3.1247200420968349E-4</v>
      </c>
      <c r="E91" s="173">
        <f t="shared" si="15"/>
        <v>1.0354927332694144</v>
      </c>
      <c r="F91" s="174" t="str">
        <f t="shared" si="3"/>
        <v>C</v>
      </c>
      <c r="G91" s="174" t="str">
        <f t="shared" si="11"/>
        <v>C</v>
      </c>
      <c r="I91" s="183" t="s">
        <v>205</v>
      </c>
      <c r="J91" s="172">
        <f>'Юнит 8'!U86</f>
        <v>0</v>
      </c>
      <c r="K91" s="173">
        <f t="shared" si="12"/>
        <v>0</v>
      </c>
      <c r="L91" s="173">
        <f t="shared" si="16"/>
        <v>0.99378330373001722</v>
      </c>
      <c r="M91" s="174" t="str">
        <f t="shared" si="4"/>
        <v>C</v>
      </c>
    </row>
    <row r="92" spans="2:13" ht="26.5" outlineLevel="1" thickBot="1">
      <c r="B92" s="183" t="s">
        <v>180</v>
      </c>
      <c r="C92" s="172">
        <f>'Юнит 8'!AO61</f>
        <v>-235.2912378079437</v>
      </c>
      <c r="D92" s="173">
        <f t="shared" si="10"/>
        <v>-4.1045125649575323E-4</v>
      </c>
      <c r="E92" s="173">
        <f t="shared" si="15"/>
        <v>1.0350822820129186</v>
      </c>
      <c r="F92" s="174" t="str">
        <f t="shared" si="3"/>
        <v>C</v>
      </c>
      <c r="G92" s="174" t="str">
        <f t="shared" si="11"/>
        <v>C</v>
      </c>
      <c r="I92" s="183" t="s">
        <v>209</v>
      </c>
      <c r="J92" s="172">
        <f>'Юнит 8'!U90</f>
        <v>0</v>
      </c>
      <c r="K92" s="173">
        <f t="shared" si="12"/>
        <v>0</v>
      </c>
      <c r="L92" s="173">
        <f t="shared" si="16"/>
        <v>0.99378330373001722</v>
      </c>
      <c r="M92" s="174" t="str">
        <f t="shared" si="4"/>
        <v>C</v>
      </c>
    </row>
    <row r="93" spans="2:13" ht="15" outlineLevel="1" thickBot="1">
      <c r="B93" s="183" t="s">
        <v>169</v>
      </c>
      <c r="C93" s="172">
        <f>'Юнит 8'!AO50</f>
        <v>-240.01393438914079</v>
      </c>
      <c r="D93" s="173">
        <f t="shared" si="10"/>
        <v>-4.1868971349848613E-4</v>
      </c>
      <c r="E93" s="173">
        <f t="shared" si="15"/>
        <v>1.0346635922994201</v>
      </c>
      <c r="F93" s="174" t="str">
        <f t="shared" si="3"/>
        <v>C</v>
      </c>
      <c r="G93" s="174" t="str">
        <f t="shared" si="11"/>
        <v>C</v>
      </c>
      <c r="I93" s="183" t="s">
        <v>211</v>
      </c>
      <c r="J93" s="172">
        <f>'Юнит 8'!U92</f>
        <v>0</v>
      </c>
      <c r="K93" s="173">
        <f t="shared" si="12"/>
        <v>0</v>
      </c>
      <c r="L93" s="173">
        <f t="shared" si="16"/>
        <v>0.99378330373001722</v>
      </c>
      <c r="M93" s="174" t="str">
        <f t="shared" si="4"/>
        <v>C</v>
      </c>
    </row>
    <row r="94" spans="2:13" ht="26.5" outlineLevel="1" thickBot="1">
      <c r="B94" s="183" t="s">
        <v>260</v>
      </c>
      <c r="C94" s="172">
        <f>'Юнит 8'!AO103</f>
        <v>-336</v>
      </c>
      <c r="D94" s="173">
        <f t="shared" si="10"/>
        <v>-5.8613156812555576E-4</v>
      </c>
      <c r="E94" s="173">
        <f>E93+D94</f>
        <v>1.0340774607312946</v>
      </c>
      <c r="F94" s="174" t="str">
        <f t="shared" si="3"/>
        <v>C</v>
      </c>
      <c r="G94" s="174" t="str">
        <f t="shared" si="11"/>
        <v>C</v>
      </c>
      <c r="I94" s="183" t="s">
        <v>212</v>
      </c>
      <c r="J94" s="172">
        <f>'Юнит 8'!U93</f>
        <v>0</v>
      </c>
      <c r="K94" s="173">
        <f t="shared" si="12"/>
        <v>0</v>
      </c>
      <c r="L94" s="173">
        <f t="shared" si="16"/>
        <v>0.99378330373001722</v>
      </c>
      <c r="M94" s="174" t="str">
        <f t="shared" si="4"/>
        <v>C</v>
      </c>
    </row>
    <row r="95" spans="2:13" ht="26.5" outlineLevel="1" thickBot="1">
      <c r="B95" s="183" t="s">
        <v>194</v>
      </c>
      <c r="C95" s="172">
        <f>'Юнит 8'!AO75</f>
        <v>-352.32300000000004</v>
      </c>
      <c r="D95" s="173">
        <f t="shared" si="10"/>
        <v>-6.146060490377982E-4</v>
      </c>
      <c r="E95" s="173">
        <f>E94+D95</f>
        <v>1.0334628546822568</v>
      </c>
      <c r="F95" s="174" t="str">
        <f t="shared" si="3"/>
        <v>C</v>
      </c>
      <c r="G95" s="174" t="str">
        <f t="shared" si="11"/>
        <v>C</v>
      </c>
      <c r="I95" s="183" t="s">
        <v>213</v>
      </c>
      <c r="J95" s="172">
        <f>'Юнит 8'!U94</f>
        <v>0</v>
      </c>
      <c r="K95" s="173">
        <f t="shared" si="12"/>
        <v>0</v>
      </c>
      <c r="L95" s="173">
        <f>L94+K95</f>
        <v>0.99378330373001722</v>
      </c>
      <c r="M95" s="174" t="str">
        <f t="shared" si="4"/>
        <v>C</v>
      </c>
    </row>
    <row r="96" spans="2:13" ht="26.5" outlineLevel="1" thickBot="1">
      <c r="B96" s="183" t="s">
        <v>157</v>
      </c>
      <c r="C96" s="172">
        <f>'Юнит 8'!AO38</f>
        <v>-360.5233554550025</v>
      </c>
      <c r="D96" s="173">
        <f t="shared" si="10"/>
        <v>-6.2891107047240396E-4</v>
      </c>
      <c r="E96" s="173">
        <f t="shared" ref="E96:E98" si="17">E95+D96</f>
        <v>1.0328339436117844</v>
      </c>
      <c r="F96" s="174" t="str">
        <f t="shared" si="3"/>
        <v>C</v>
      </c>
      <c r="G96" s="174" t="str">
        <f t="shared" si="11"/>
        <v>C</v>
      </c>
      <c r="I96" s="183" t="s">
        <v>214</v>
      </c>
      <c r="J96" s="172">
        <f>'Юнит 8'!U95</f>
        <v>0</v>
      </c>
      <c r="K96" s="173">
        <f t="shared" si="12"/>
        <v>0</v>
      </c>
      <c r="L96" s="173">
        <f t="shared" ref="L96:L98" si="18">L95+K96</f>
        <v>0.99378330373001722</v>
      </c>
      <c r="M96" s="174" t="str">
        <f t="shared" si="4"/>
        <v>C</v>
      </c>
    </row>
    <row r="97" spans="2:13" ht="15" outlineLevel="1" thickBot="1">
      <c r="B97" s="183" t="s">
        <v>190</v>
      </c>
      <c r="C97" s="172">
        <f>'Юнит 8'!AO71</f>
        <v>-452.54191543489191</v>
      </c>
      <c r="D97" s="173">
        <f t="shared" si="10"/>
        <v>-7.8943185278689237E-4</v>
      </c>
      <c r="E97" s="173">
        <f t="shared" si="17"/>
        <v>1.0320445117589976</v>
      </c>
      <c r="F97" s="174" t="str">
        <f t="shared" ref="F97:F98" si="19">IF(AND(E97&lt;=0),"C",IF(E97&lt;=0.8,"A",IF(E97&lt;=0.95,"B","C")))</f>
        <v>C</v>
      </c>
      <c r="G97" s="174" t="str">
        <f t="shared" si="11"/>
        <v>C</v>
      </c>
      <c r="I97" s="183" t="s">
        <v>215</v>
      </c>
      <c r="J97" s="172">
        <f>'Юнит 8'!U96</f>
        <v>0</v>
      </c>
      <c r="K97" s="173">
        <f t="shared" si="12"/>
        <v>0</v>
      </c>
      <c r="L97" s="173">
        <f t="shared" si="18"/>
        <v>0.99378330373001722</v>
      </c>
      <c r="M97" s="174" t="str">
        <f t="shared" si="4"/>
        <v>C</v>
      </c>
    </row>
    <row r="98" spans="2:13" ht="26.5" outlineLevel="1" thickBot="1">
      <c r="B98" s="183" t="s">
        <v>171</v>
      </c>
      <c r="C98" s="172">
        <f>'Юнит 8'!AO52</f>
        <v>-459.7133554550025</v>
      </c>
      <c r="D98" s="173">
        <f t="shared" si="10"/>
        <v>-8.0194199381280237E-4</v>
      </c>
      <c r="E98" s="173">
        <f t="shared" si="17"/>
        <v>1.0312425697651848</v>
      </c>
      <c r="F98" s="174" t="str">
        <f t="shared" si="19"/>
        <v>C</v>
      </c>
      <c r="G98" s="174" t="str">
        <f t="shared" si="11"/>
        <v>C</v>
      </c>
      <c r="I98" s="183" t="s">
        <v>216</v>
      </c>
      <c r="J98" s="172">
        <f>'Юнит 8'!U97</f>
        <v>0</v>
      </c>
      <c r="K98" s="173">
        <f t="shared" si="12"/>
        <v>0</v>
      </c>
      <c r="L98" s="173">
        <f t="shared" si="18"/>
        <v>0.99378330373001722</v>
      </c>
      <c r="M98" s="174" t="str">
        <f t="shared" si="4"/>
        <v>C</v>
      </c>
    </row>
    <row r="99" spans="2:13" ht="15" outlineLevel="1" thickBot="1">
      <c r="B99" s="183" t="s">
        <v>159</v>
      </c>
      <c r="C99" s="172">
        <f>'Юнит 8'!AO40</f>
        <v>-467.82712116641528</v>
      </c>
      <c r="D99" s="173">
        <f t="shared" si="10"/>
        <v>-8.1609596470516468E-4</v>
      </c>
      <c r="E99" s="173">
        <f>E93+D99</f>
        <v>1.0338474963347148</v>
      </c>
      <c r="F99" s="174" t="str">
        <f t="shared" ref="F99" si="20">IF(AND(E99&lt;=0),"C",IF(E99&lt;=0.8,"A",IF(E99&lt;=0.95,"B","C")))</f>
        <v>C</v>
      </c>
      <c r="G99" s="174" t="str">
        <f t="shared" si="11"/>
        <v>C</v>
      </c>
      <c r="I99" s="183" t="s">
        <v>256</v>
      </c>
      <c r="J99" s="172">
        <f>'Юнит 8'!U99</f>
        <v>0</v>
      </c>
      <c r="K99" s="173">
        <f t="shared" si="12"/>
        <v>0</v>
      </c>
      <c r="L99" s="173">
        <f>L93+K99</f>
        <v>0.99378330373001722</v>
      </c>
      <c r="M99" s="174" t="str">
        <f t="shared" ref="M99" si="21">_xlfn.IFS(L99&lt;80%,"A",L99&lt;=95%,"B",L99&gt;95%,"C")</f>
        <v>C</v>
      </c>
    </row>
    <row r="100" spans="2:13" ht="15" outlineLevel="1" thickBot="1">
      <c r="B100" s="183" t="s">
        <v>146</v>
      </c>
      <c r="C100" s="172">
        <f>'Юнит 8'!AO27</f>
        <v>-479.23771017043771</v>
      </c>
      <c r="D100" s="173">
        <f t="shared" ref="D100:D104" si="22">C100/C$105</f>
        <v>-8.3600104335446201E-4</v>
      </c>
      <c r="E100" s="173">
        <f t="shared" ref="E100:E104" si="23">E94+D100</f>
        <v>1.03324145968794</v>
      </c>
      <c r="F100" s="174" t="str">
        <f t="shared" ref="F100:F104" si="24">IF(AND(E100&lt;=0),"C",IF(E100&lt;=0.8,"A",IF(E100&lt;=0.95,"B","C")))</f>
        <v>C</v>
      </c>
      <c r="G100" s="174" t="str">
        <f t="shared" ref="G100:G104" si="25">VLOOKUP(B$4:B$104,I$4:M$104,5,0)</f>
        <v>C</v>
      </c>
      <c r="I100" s="183" t="s">
        <v>257</v>
      </c>
      <c r="J100" s="172">
        <f>'Юнит 8'!U100</f>
        <v>0</v>
      </c>
      <c r="K100" s="173">
        <f t="shared" ref="K100:K104" si="26">J100/J$105</f>
        <v>0</v>
      </c>
      <c r="L100" s="173">
        <f t="shared" ref="L100:L104" si="27">L94+K100</f>
        <v>0.99378330373001722</v>
      </c>
      <c r="M100" s="174" t="str">
        <f t="shared" ref="M100:M104" si="28">_xlfn.IFS(L100&lt;80%,"A",L100&lt;=95%,"B",L100&gt;95%,"C")</f>
        <v>C</v>
      </c>
    </row>
    <row r="101" spans="2:13" ht="26.5" outlineLevel="1" thickBot="1">
      <c r="B101" s="183" t="s">
        <v>204</v>
      </c>
      <c r="C101" s="172">
        <f>'Юнит 8'!AO85</f>
        <v>-894.03443373554535</v>
      </c>
      <c r="D101" s="173">
        <f t="shared" si="22"/>
        <v>-1.5595887041775548E-3</v>
      </c>
      <c r="E101" s="173">
        <f t="shared" si="23"/>
        <v>1.0319032659780794</v>
      </c>
      <c r="F101" s="174" t="str">
        <f t="shared" si="24"/>
        <v>C</v>
      </c>
      <c r="G101" s="174" t="str">
        <f t="shared" si="25"/>
        <v>C</v>
      </c>
      <c r="I101" s="183" t="s">
        <v>259</v>
      </c>
      <c r="J101" s="172">
        <f>'Юнит 8'!U102</f>
        <v>0</v>
      </c>
      <c r="K101" s="173">
        <f t="shared" si="26"/>
        <v>0</v>
      </c>
      <c r="L101" s="173">
        <f t="shared" si="27"/>
        <v>0.99378330373001722</v>
      </c>
      <c r="M101" s="174" t="str">
        <f t="shared" si="28"/>
        <v>C</v>
      </c>
    </row>
    <row r="102" spans="2:13" ht="26.5" outlineLevel="1" thickBot="1">
      <c r="B102" s="183" t="s">
        <v>177</v>
      </c>
      <c r="C102" s="172">
        <f>'Юнит 8'!AO58</f>
        <v>-2049.7466588738062</v>
      </c>
      <c r="D102" s="173">
        <f t="shared" si="22"/>
        <v>-3.5756584030530434E-3</v>
      </c>
      <c r="E102" s="173">
        <f t="shared" si="23"/>
        <v>1.0292582852087313</v>
      </c>
      <c r="F102" s="174" t="str">
        <f t="shared" si="24"/>
        <v>C</v>
      </c>
      <c r="G102" s="174" t="str">
        <f t="shared" si="25"/>
        <v>C</v>
      </c>
      <c r="I102" s="183" t="s">
        <v>260</v>
      </c>
      <c r="J102" s="172">
        <f>'Юнит 8'!U103</f>
        <v>0</v>
      </c>
      <c r="K102" s="173">
        <f t="shared" si="26"/>
        <v>0</v>
      </c>
      <c r="L102" s="173">
        <f t="shared" si="27"/>
        <v>0.99378330373001722</v>
      </c>
      <c r="M102" s="174" t="str">
        <f t="shared" si="28"/>
        <v>C</v>
      </c>
    </row>
    <row r="103" spans="2:13" ht="26.5" outlineLevel="1" thickBot="1">
      <c r="B103" s="183" t="s">
        <v>122</v>
      </c>
      <c r="C103" s="172">
        <f>'Юнит 8'!AO3</f>
        <v>-6789.2879303323216</v>
      </c>
      <c r="D103" s="173">
        <f t="shared" si="22"/>
        <v>-1.1843499943635691E-2</v>
      </c>
      <c r="E103" s="173">
        <f t="shared" si="23"/>
        <v>1.0202010118153619</v>
      </c>
      <c r="F103" s="174" t="str">
        <f t="shared" si="24"/>
        <v>C</v>
      </c>
      <c r="G103" s="174" t="str">
        <f t="shared" si="25"/>
        <v>A</v>
      </c>
      <c r="I103" s="183" t="s">
        <v>194</v>
      </c>
      <c r="J103" s="172">
        <f>'Юнит 8'!U75</f>
        <v>-1</v>
      </c>
      <c r="K103" s="173">
        <f t="shared" si="26"/>
        <v>-4.4404973357015987E-4</v>
      </c>
      <c r="L103" s="173">
        <f t="shared" si="27"/>
        <v>0.99333925399644707</v>
      </c>
      <c r="M103" s="174" t="str">
        <f t="shared" si="28"/>
        <v>C</v>
      </c>
    </row>
    <row r="104" spans="2:13" ht="26.5" outlineLevel="1" thickBot="1">
      <c r="B104" s="183" t="s">
        <v>145</v>
      </c>
      <c r="C104" s="172">
        <f>'Юнит 8'!AO26</f>
        <v>-8358.7764012629414</v>
      </c>
      <c r="D104" s="173">
        <f t="shared" si="22"/>
        <v>-1.4581377141914098E-2</v>
      </c>
      <c r="E104" s="173">
        <f t="shared" si="23"/>
        <v>1.0166611926232707</v>
      </c>
      <c r="F104" s="174" t="str">
        <f t="shared" si="24"/>
        <v>C</v>
      </c>
      <c r="G104" s="174" t="str">
        <f t="shared" si="25"/>
        <v>C</v>
      </c>
      <c r="I104" s="183" t="s">
        <v>204</v>
      </c>
      <c r="J104" s="172">
        <f>'Юнит 8'!U85</f>
        <v>-1</v>
      </c>
      <c r="K104" s="173">
        <f t="shared" si="26"/>
        <v>-4.4404973357015987E-4</v>
      </c>
      <c r="L104" s="173">
        <f t="shared" si="27"/>
        <v>0.99333925399644707</v>
      </c>
      <c r="M104" s="174" t="str">
        <f t="shared" si="28"/>
        <v>C</v>
      </c>
    </row>
    <row r="105" spans="2:13" outlineLevel="1">
      <c r="C105" s="179">
        <f>SUM(C4:C104)</f>
        <v>573250.13405185705</v>
      </c>
      <c r="D105" s="180">
        <f>SUM(D4:D104)</f>
        <v>1.0000000000000002</v>
      </c>
      <c r="J105" s="179">
        <f>SUM(J4:J104)</f>
        <v>2252</v>
      </c>
      <c r="K105" s="180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18" priority="13" operator="equal">
      <formula>"C"</formula>
    </cfRule>
    <cfRule type="cellIs" dxfId="117" priority="14" operator="equal">
      <formula>"B"</formula>
    </cfRule>
    <cfRule type="cellIs" dxfId="116" priority="15" operator="equal">
      <formula>"A"</formula>
    </cfRule>
  </conditionalFormatting>
  <conditionalFormatting sqref="F99:G104 D99:D104 M99:M104 K99:K104">
    <cfRule type="cellIs" dxfId="115" priority="1" operator="equal">
      <formula>"C"</formula>
    </cfRule>
    <cfRule type="cellIs" dxfId="114" priority="2" operator="equal">
      <formula>"B"</formula>
    </cfRule>
    <cfRule type="cellIs" dxfId="11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3" t="s">
        <v>86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</row>
    <row r="3" spans="2:17" ht="28.5" customHeight="1" outlineLevel="1" thickBot="1">
      <c r="C3" s="168" t="s">
        <v>10</v>
      </c>
      <c r="D3" s="169" t="s">
        <v>87</v>
      </c>
      <c r="E3" s="170" t="s">
        <v>88</v>
      </c>
      <c r="F3" s="169" t="s">
        <v>89</v>
      </c>
      <c r="G3" s="169" t="s">
        <v>90</v>
      </c>
      <c r="J3" s="168" t="s">
        <v>91</v>
      </c>
      <c r="K3" s="169" t="s">
        <v>92</v>
      </c>
      <c r="L3" s="170" t="s">
        <v>88</v>
      </c>
      <c r="M3" s="171" t="s">
        <v>90</v>
      </c>
    </row>
    <row r="4" spans="2:17" ht="15" outlineLevel="1" thickBot="1">
      <c r="B4" s="183" t="s">
        <v>123</v>
      </c>
      <c r="C4" s="172">
        <f>ЯНВАРЬ!AO4</f>
        <v>95679.538486959951</v>
      </c>
      <c r="D4" s="173">
        <f t="shared" ref="D4:D67" si="0">C4/C$100</f>
        <v>0.51121558675568579</v>
      </c>
      <c r="E4" s="173">
        <f>D4</f>
        <v>0.51121558675568579</v>
      </c>
      <c r="F4" s="174" t="str">
        <f>IF(AND(E4&lt;=0),"C",IF(E4&lt;=0.8,"A",IF(E4&lt;=0.95,"B","C")))</f>
        <v>A</v>
      </c>
      <c r="G4" s="174" t="str">
        <f t="shared" ref="G4:G67" si="1">VLOOKUP(B$4:B$99,I$4:M$99,5,0)</f>
        <v>A</v>
      </c>
      <c r="I4" s="183" t="s">
        <v>123</v>
      </c>
      <c r="J4" s="172">
        <f>ЯНВАРЬ!U4</f>
        <v>602</v>
      </c>
      <c r="K4" s="173">
        <f t="shared" ref="K4:K67" si="2">J4/J$100</f>
        <v>0.26071892594196622</v>
      </c>
      <c r="L4" s="173">
        <f>K4</f>
        <v>0.26071892594196622</v>
      </c>
      <c r="M4" s="174" t="str">
        <f>_xlfn.IFS(L4&lt;80%,"A",L4&lt;=95%,"B",L4&gt;95%,"C")</f>
        <v>A</v>
      </c>
      <c r="P4" s="175" t="s">
        <v>93</v>
      </c>
      <c r="Q4" s="176">
        <v>0.8</v>
      </c>
    </row>
    <row r="5" spans="2:17" ht="15" outlineLevel="1" thickBot="1">
      <c r="B5" s="183" t="s">
        <v>124</v>
      </c>
      <c r="C5" s="172">
        <f>ЯНВАРЬ!AO5</f>
        <v>47568.917304569288</v>
      </c>
      <c r="D5" s="173">
        <f t="shared" si="0"/>
        <v>0.25416063199868333</v>
      </c>
      <c r="E5" s="173">
        <f>E4+D5</f>
        <v>0.76537621875436912</v>
      </c>
      <c r="F5" s="174" t="str">
        <f t="shared" ref="F5:F96" si="3">IF(AND(E5&lt;=0),"C",IF(E5&lt;=0.8,"A",IF(E5&lt;=0.95,"B","C")))</f>
        <v>A</v>
      </c>
      <c r="G5" s="174" t="str">
        <f t="shared" si="1"/>
        <v>A</v>
      </c>
      <c r="I5" s="183" t="s">
        <v>124</v>
      </c>
      <c r="J5" s="172">
        <f>ЯНВАРЬ!U5</f>
        <v>201</v>
      </c>
      <c r="K5" s="173">
        <f t="shared" si="2"/>
        <v>8.7050671286271114E-2</v>
      </c>
      <c r="L5" s="173">
        <f>L4+K5</f>
        <v>0.3477695972282373</v>
      </c>
      <c r="M5" s="174" t="str">
        <f t="shared" ref="M5:M99" si="4">_xlfn.IFS(L5&lt;80%,"A",L5&lt;=95%,"B",L5&gt;95%,"C")</f>
        <v>A</v>
      </c>
      <c r="P5" s="177" t="s">
        <v>94</v>
      </c>
      <c r="Q5" s="176">
        <v>0.15</v>
      </c>
    </row>
    <row r="6" spans="2:17" ht="15" outlineLevel="1" thickBot="1">
      <c r="B6" s="183" t="s">
        <v>126</v>
      </c>
      <c r="C6" s="172">
        <f>ЯНВАРЬ!AO7</f>
        <v>29165.516626609522</v>
      </c>
      <c r="D6" s="173">
        <f t="shared" si="0"/>
        <v>0.15583129821782057</v>
      </c>
      <c r="E6" s="173">
        <f t="shared" ref="E6:E69" si="5">E5+D6</f>
        <v>0.92120751697218972</v>
      </c>
      <c r="F6" s="174" t="str">
        <f t="shared" si="3"/>
        <v>B</v>
      </c>
      <c r="G6" s="174" t="str">
        <f t="shared" si="1"/>
        <v>A</v>
      </c>
      <c r="I6" s="183" t="s">
        <v>125</v>
      </c>
      <c r="J6" s="172">
        <f>ЯНВАРЬ!U6</f>
        <v>177</v>
      </c>
      <c r="K6" s="173">
        <f t="shared" si="2"/>
        <v>7.6656561281940233E-2</v>
      </c>
      <c r="L6" s="173">
        <f t="shared" ref="L6:L69" si="6">L5+K6</f>
        <v>0.42442615851017751</v>
      </c>
      <c r="M6" s="174" t="str">
        <f t="shared" si="4"/>
        <v>A</v>
      </c>
      <c r="P6" s="178" t="s">
        <v>95</v>
      </c>
      <c r="Q6" s="176">
        <v>0.05</v>
      </c>
    </row>
    <row r="7" spans="2:17" ht="15" outlineLevel="1" thickBot="1">
      <c r="B7" s="183" t="s">
        <v>125</v>
      </c>
      <c r="C7" s="172">
        <f>ЯНВАРЬ!AO6</f>
        <v>29310.497976474406</v>
      </c>
      <c r="D7" s="173">
        <f t="shared" si="0"/>
        <v>0.15660593328621517</v>
      </c>
      <c r="E7" s="173">
        <f t="shared" si="5"/>
        <v>1.0778134502584049</v>
      </c>
      <c r="F7" s="174" t="str">
        <f t="shared" si="3"/>
        <v>C</v>
      </c>
      <c r="G7" s="174" t="str">
        <f t="shared" si="1"/>
        <v>A</v>
      </c>
      <c r="I7" s="183" t="s">
        <v>126</v>
      </c>
      <c r="J7" s="172">
        <f>ЯНВАРЬ!U7</f>
        <v>159</v>
      </c>
      <c r="K7" s="173">
        <f t="shared" si="2"/>
        <v>6.8860978778692072E-2</v>
      </c>
      <c r="L7" s="173">
        <f t="shared" si="6"/>
        <v>0.49328713728886958</v>
      </c>
      <c r="M7" s="174" t="str">
        <f t="shared" si="4"/>
        <v>A</v>
      </c>
    </row>
    <row r="8" spans="2:17" ht="26.5" outlineLevel="1" thickBot="1">
      <c r="B8" s="183" t="s">
        <v>122</v>
      </c>
      <c r="C8" s="172">
        <f>ЯНВАРЬ!AO3</f>
        <v>22712.027609475699</v>
      </c>
      <c r="D8" s="173">
        <f t="shared" si="0"/>
        <v>0.12135031903787737</v>
      </c>
      <c r="E8" s="173">
        <f t="shared" si="5"/>
        <v>1.1991637692962822</v>
      </c>
      <c r="F8" s="174" t="str">
        <f t="shared" si="3"/>
        <v>C</v>
      </c>
      <c r="G8" s="174" t="str">
        <f t="shared" si="1"/>
        <v>A</v>
      </c>
      <c r="I8" s="183" t="s">
        <v>122</v>
      </c>
      <c r="J8" s="172">
        <f>ЯНВАРЬ!U3</f>
        <v>158</v>
      </c>
      <c r="K8" s="173">
        <f t="shared" si="2"/>
        <v>6.8427890861844948E-2</v>
      </c>
      <c r="L8" s="173">
        <f t="shared" si="6"/>
        <v>0.5617150281507145</v>
      </c>
      <c r="M8" s="174" t="str">
        <f>_xlfn.IFS(L8&lt;80%,"A",L8&lt;=95%,"B",L8&gt;95%,"C")</f>
        <v>A</v>
      </c>
    </row>
    <row r="9" spans="2:17" ht="15" outlineLevel="1" thickBot="1">
      <c r="B9" s="183" t="s">
        <v>130</v>
      </c>
      <c r="C9" s="172">
        <f>ЯНВАРЬ!AO11</f>
        <v>15180.48424467324</v>
      </c>
      <c r="D9" s="173">
        <f t="shared" si="0"/>
        <v>8.1109297589617282E-2</v>
      </c>
      <c r="E9" s="173">
        <f t="shared" si="5"/>
        <v>1.2802730668858995</v>
      </c>
      <c r="F9" s="174" t="str">
        <f t="shared" si="3"/>
        <v>C</v>
      </c>
      <c r="G9" s="174" t="str">
        <f t="shared" si="1"/>
        <v>A</v>
      </c>
      <c r="I9" s="183" t="s">
        <v>128</v>
      </c>
      <c r="J9" s="172">
        <f>ЯНВАРЬ!U9</f>
        <v>122</v>
      </c>
      <c r="K9" s="173">
        <f t="shared" si="2"/>
        <v>5.2836725855348633E-2</v>
      </c>
      <c r="L9" s="173">
        <f t="shared" si="6"/>
        <v>0.6145517540060631</v>
      </c>
      <c r="M9" s="174" t="str">
        <f t="shared" si="4"/>
        <v>A</v>
      </c>
    </row>
    <row r="10" spans="2:17" ht="26.5" outlineLevel="1" thickBot="1">
      <c r="B10" s="183" t="s">
        <v>137</v>
      </c>
      <c r="C10" s="172">
        <f>ЯНВАРЬ!AO18</f>
        <v>6247.342287867742</v>
      </c>
      <c r="D10" s="173">
        <f t="shared" si="0"/>
        <v>3.3379537609195167E-2</v>
      </c>
      <c r="E10" s="173">
        <f t="shared" si="5"/>
        <v>1.3136526044950947</v>
      </c>
      <c r="F10" s="174" t="str">
        <f t="shared" si="3"/>
        <v>C</v>
      </c>
      <c r="G10" s="174" t="str">
        <f t="shared" si="1"/>
        <v>B</v>
      </c>
      <c r="I10" s="183" t="s">
        <v>127</v>
      </c>
      <c r="J10" s="172">
        <f>ЯНВАРЬ!U8</f>
        <v>119</v>
      </c>
      <c r="K10" s="173">
        <f t="shared" si="2"/>
        <v>5.1537462104807273E-2</v>
      </c>
      <c r="L10" s="173">
        <f t="shared" si="6"/>
        <v>0.66608921611087035</v>
      </c>
      <c r="M10" s="174" t="str">
        <f t="shared" si="4"/>
        <v>A</v>
      </c>
    </row>
    <row r="11" spans="2:17" ht="15" outlineLevel="1" thickBot="1">
      <c r="B11" s="183" t="s">
        <v>132</v>
      </c>
      <c r="C11" s="172">
        <f>ЯНВАРЬ!AO13</f>
        <v>5851.5908336391876</v>
      </c>
      <c r="D11" s="173">
        <f t="shared" si="0"/>
        <v>3.1265038364297164E-2</v>
      </c>
      <c r="E11" s="173">
        <f t="shared" si="5"/>
        <v>1.3449176428593919</v>
      </c>
      <c r="F11" s="174" t="str">
        <f t="shared" si="3"/>
        <v>C</v>
      </c>
      <c r="G11" s="174" t="str">
        <f t="shared" si="1"/>
        <v>A</v>
      </c>
      <c r="I11" s="183" t="s">
        <v>129</v>
      </c>
      <c r="J11" s="172">
        <f>ЯНВАРЬ!U10</f>
        <v>88</v>
      </c>
      <c r="K11" s="173">
        <f t="shared" si="2"/>
        <v>3.8111736682546554E-2</v>
      </c>
      <c r="L11" s="173">
        <f t="shared" si="6"/>
        <v>0.70420095279341688</v>
      </c>
      <c r="M11" s="174" t="str">
        <f>_xlfn.IFS(L11&lt;80%,"A",L11&lt;=95%,"B",L11&gt;95%,"C")</f>
        <v>A</v>
      </c>
      <c r="P11" s="272"/>
    </row>
    <row r="12" spans="2:17" ht="15" outlineLevel="1" thickBot="1">
      <c r="B12" s="183" t="s">
        <v>128</v>
      </c>
      <c r="C12" s="172">
        <f>ЯНВАРЬ!AO9</f>
        <v>5673.9035143597048</v>
      </c>
      <c r="D12" s="173">
        <f t="shared" si="0"/>
        <v>3.0315655365372212E-2</v>
      </c>
      <c r="E12" s="173">
        <f t="shared" si="5"/>
        <v>1.3752332982247641</v>
      </c>
      <c r="F12" s="174" t="str">
        <f t="shared" si="3"/>
        <v>C</v>
      </c>
      <c r="G12" s="174" t="str">
        <f t="shared" si="1"/>
        <v>A</v>
      </c>
      <c r="I12" s="183" t="s">
        <v>130</v>
      </c>
      <c r="J12" s="172">
        <f>ЯНВАРЬ!U11</f>
        <v>80</v>
      </c>
      <c r="K12" s="173">
        <f t="shared" si="2"/>
        <v>3.4647033347769599E-2</v>
      </c>
      <c r="L12" s="173">
        <f t="shared" si="6"/>
        <v>0.73884798614118652</v>
      </c>
      <c r="M12" s="174" t="str">
        <f t="shared" si="4"/>
        <v>A</v>
      </c>
    </row>
    <row r="13" spans="2:17" ht="15" outlineLevel="1" thickBot="1">
      <c r="B13" s="183" t="s">
        <v>164</v>
      </c>
      <c r="C13" s="172">
        <f>ЯНВАРЬ!AO45</f>
        <v>3513.2311182241533</v>
      </c>
      <c r="D13" s="173">
        <f t="shared" si="0"/>
        <v>1.8771186984310882E-2</v>
      </c>
      <c r="E13" s="173">
        <f t="shared" si="5"/>
        <v>1.3940044852090749</v>
      </c>
      <c r="F13" s="174" t="str">
        <f t="shared" si="3"/>
        <v>C</v>
      </c>
      <c r="G13" s="174" t="str">
        <f t="shared" si="1"/>
        <v>C</v>
      </c>
      <c r="I13" s="183" t="s">
        <v>132</v>
      </c>
      <c r="J13" s="172">
        <f>ЯНВАРЬ!U13</f>
        <v>71</v>
      </c>
      <c r="K13" s="173">
        <f t="shared" si="2"/>
        <v>3.0749242096145518E-2</v>
      </c>
      <c r="L13" s="173">
        <f t="shared" si="6"/>
        <v>0.76959722823733201</v>
      </c>
      <c r="M13" s="174" t="str">
        <f t="shared" si="4"/>
        <v>A</v>
      </c>
    </row>
    <row r="14" spans="2:17" ht="15" outlineLevel="1" thickBot="1">
      <c r="B14" s="183" t="s">
        <v>144</v>
      </c>
      <c r="C14" s="172">
        <f>ЯНВАРЬ!AO25</f>
        <v>1749.0528356574437</v>
      </c>
      <c r="D14" s="173">
        <f t="shared" si="0"/>
        <v>9.3451858755482804E-3</v>
      </c>
      <c r="E14" s="173">
        <f t="shared" si="5"/>
        <v>1.4033496710846232</v>
      </c>
      <c r="F14" s="174" t="str">
        <f t="shared" si="3"/>
        <v>C</v>
      </c>
      <c r="G14" s="174" t="str">
        <f t="shared" si="1"/>
        <v>C</v>
      </c>
      <c r="I14" s="183" t="s">
        <v>147</v>
      </c>
      <c r="J14" s="172">
        <f>ЯНВАРЬ!U28</f>
        <v>62</v>
      </c>
      <c r="K14" s="173">
        <f t="shared" si="2"/>
        <v>2.6851450844521438E-2</v>
      </c>
      <c r="L14" s="173">
        <f t="shared" si="6"/>
        <v>0.79644867908185346</v>
      </c>
      <c r="M14" s="174" t="str">
        <f t="shared" si="4"/>
        <v>A</v>
      </c>
    </row>
    <row r="15" spans="2:17" ht="15" outlineLevel="1" thickBot="1">
      <c r="B15" s="183" t="s">
        <v>193</v>
      </c>
      <c r="C15" s="172">
        <f>ЯНВАРЬ!AO74</f>
        <v>1377.7544459707749</v>
      </c>
      <c r="D15" s="173">
        <f t="shared" si="0"/>
        <v>7.3613393066083478E-3</v>
      </c>
      <c r="E15" s="173">
        <f t="shared" si="5"/>
        <v>1.4107110103912315</v>
      </c>
      <c r="F15" s="174" t="str">
        <f t="shared" si="3"/>
        <v>C</v>
      </c>
      <c r="G15" s="174" t="str">
        <f t="shared" si="1"/>
        <v>C</v>
      </c>
      <c r="I15" s="183" t="s">
        <v>135</v>
      </c>
      <c r="J15" s="172">
        <f>ЯНВАРЬ!U16</f>
        <v>58</v>
      </c>
      <c r="K15" s="173">
        <f t="shared" si="2"/>
        <v>2.5119099177132957E-2</v>
      </c>
      <c r="L15" s="173">
        <f t="shared" si="6"/>
        <v>0.82156777825898641</v>
      </c>
      <c r="M15" s="174" t="str">
        <f t="shared" si="4"/>
        <v>B</v>
      </c>
    </row>
    <row r="16" spans="2:17" ht="15" outlineLevel="1" thickBot="1">
      <c r="B16" s="183" t="s">
        <v>143</v>
      </c>
      <c r="C16" s="172">
        <f>ЯНВАРЬ!AO24</f>
        <v>1357.334314923507</v>
      </c>
      <c r="D16" s="173">
        <f t="shared" si="0"/>
        <v>7.2522345864138651E-3</v>
      </c>
      <c r="E16" s="173">
        <f t="shared" si="5"/>
        <v>1.4179632449776454</v>
      </c>
      <c r="F16" s="174" t="str">
        <f t="shared" si="3"/>
        <v>C</v>
      </c>
      <c r="G16" s="174" t="str">
        <f t="shared" si="1"/>
        <v>C</v>
      </c>
      <c r="I16" s="183" t="s">
        <v>131</v>
      </c>
      <c r="J16" s="172">
        <f>ЯНВАРЬ!U12</f>
        <v>47</v>
      </c>
      <c r="K16" s="173">
        <f t="shared" si="2"/>
        <v>2.0355132091814637E-2</v>
      </c>
      <c r="L16" s="173">
        <f t="shared" si="6"/>
        <v>0.84192291035080102</v>
      </c>
      <c r="M16" s="174" t="str">
        <f t="shared" si="4"/>
        <v>B</v>
      </c>
    </row>
    <row r="17" spans="2:13" ht="26.5" outlineLevel="1" thickBot="1">
      <c r="B17" s="183" t="s">
        <v>166</v>
      </c>
      <c r="C17" s="172">
        <f>ЯНВАРЬ!AO47</f>
        <v>1303.6423595775775</v>
      </c>
      <c r="D17" s="173">
        <f t="shared" si="0"/>
        <v>6.9653585741516373E-3</v>
      </c>
      <c r="E17" s="173">
        <f t="shared" si="5"/>
        <v>1.424928603551797</v>
      </c>
      <c r="F17" s="174" t="str">
        <f t="shared" si="3"/>
        <v>C</v>
      </c>
      <c r="G17" s="174" t="str">
        <f t="shared" si="1"/>
        <v>C</v>
      </c>
      <c r="I17" s="183" t="s">
        <v>137</v>
      </c>
      <c r="J17" s="172">
        <f>ЯНВАРЬ!U18</f>
        <v>32</v>
      </c>
      <c r="K17" s="173">
        <f t="shared" si="2"/>
        <v>1.3858813339107838E-2</v>
      </c>
      <c r="L17" s="173">
        <f t="shared" si="6"/>
        <v>0.8557817236899089</v>
      </c>
      <c r="M17" s="174" t="str">
        <f t="shared" si="4"/>
        <v>B</v>
      </c>
    </row>
    <row r="18" spans="2:13" ht="15" outlineLevel="1" thickBot="1">
      <c r="B18" s="183" t="s">
        <v>135</v>
      </c>
      <c r="C18" s="172">
        <f>ЯНВАРЬ!AO16</f>
        <v>1262.8281831921245</v>
      </c>
      <c r="D18" s="173">
        <f t="shared" si="0"/>
        <v>6.7472885096552136E-3</v>
      </c>
      <c r="E18" s="173">
        <f t="shared" si="5"/>
        <v>1.4316758920614521</v>
      </c>
      <c r="F18" s="174" t="str">
        <f t="shared" si="3"/>
        <v>C</v>
      </c>
      <c r="G18" s="174" t="str">
        <f t="shared" si="1"/>
        <v>B</v>
      </c>
      <c r="I18" s="183" t="s">
        <v>168</v>
      </c>
      <c r="J18" s="172">
        <f>ЯНВАРЬ!U49</f>
        <v>32</v>
      </c>
      <c r="K18" s="173">
        <f t="shared" si="2"/>
        <v>1.3858813339107838E-2</v>
      </c>
      <c r="L18" s="173">
        <f t="shared" si="6"/>
        <v>0.86964053702901678</v>
      </c>
      <c r="M18" s="174" t="str">
        <f t="shared" si="4"/>
        <v>B</v>
      </c>
    </row>
    <row r="19" spans="2:13" ht="26.5" outlineLevel="1" thickBot="1">
      <c r="B19" s="183" t="s">
        <v>205</v>
      </c>
      <c r="C19" s="172">
        <f>ЯНВАРЬ!AO86</f>
        <v>1130.4732104554371</v>
      </c>
      <c r="D19" s="173">
        <f t="shared" si="0"/>
        <v>6.0401161495289152E-3</v>
      </c>
      <c r="E19" s="173">
        <f t="shared" si="5"/>
        <v>1.437716008210981</v>
      </c>
      <c r="F19" s="174" t="str">
        <f t="shared" si="3"/>
        <v>C</v>
      </c>
      <c r="G19" s="174" t="str">
        <f t="shared" si="1"/>
        <v>C</v>
      </c>
      <c r="I19" s="183" t="s">
        <v>134</v>
      </c>
      <c r="J19" s="172">
        <f>ЯНВАРЬ!U15</f>
        <v>29</v>
      </c>
      <c r="K19" s="173">
        <f t="shared" si="2"/>
        <v>1.2559549588566478E-2</v>
      </c>
      <c r="L19" s="173">
        <f t="shared" si="6"/>
        <v>0.88220008661758331</v>
      </c>
      <c r="M19" s="174" t="str">
        <f t="shared" si="4"/>
        <v>B</v>
      </c>
    </row>
    <row r="20" spans="2:13" ht="26.5" outlineLevel="1" thickBot="1">
      <c r="B20" s="183" t="s">
        <v>194</v>
      </c>
      <c r="C20" s="172">
        <f>ЯНВАРЬ!AO75</f>
        <v>1060.5313412668741</v>
      </c>
      <c r="D20" s="173">
        <f t="shared" si="0"/>
        <v>5.666416879429554E-3</v>
      </c>
      <c r="E20" s="173">
        <f t="shared" si="5"/>
        <v>1.4433824250904106</v>
      </c>
      <c r="F20" s="174" t="str">
        <f t="shared" si="3"/>
        <v>C</v>
      </c>
      <c r="G20" s="174" t="str">
        <f t="shared" si="1"/>
        <v>B</v>
      </c>
      <c r="I20" s="183" t="s">
        <v>136</v>
      </c>
      <c r="J20" s="172">
        <f>ЯНВАРЬ!U17</f>
        <v>29</v>
      </c>
      <c r="K20" s="173">
        <f t="shared" si="2"/>
        <v>1.2559549588566478E-2</v>
      </c>
      <c r="L20" s="173">
        <f t="shared" si="6"/>
        <v>0.89475963620614984</v>
      </c>
      <c r="M20" s="174" t="str">
        <f t="shared" si="4"/>
        <v>B</v>
      </c>
    </row>
    <row r="21" spans="2:13" ht="26.5" outlineLevel="1" thickBot="1">
      <c r="B21" s="183" t="s">
        <v>206</v>
      </c>
      <c r="C21" s="172">
        <f>ЯНВАРЬ!AO87</f>
        <v>1014.2072816403631</v>
      </c>
      <c r="D21" s="173">
        <f t="shared" si="0"/>
        <v>5.4189075195667895E-3</v>
      </c>
      <c r="E21" s="173">
        <f t="shared" si="5"/>
        <v>1.4488013326099773</v>
      </c>
      <c r="F21" s="174" t="str">
        <f t="shared" si="3"/>
        <v>C</v>
      </c>
      <c r="G21" s="174" t="str">
        <f t="shared" si="1"/>
        <v>C</v>
      </c>
      <c r="I21" s="183" t="s">
        <v>169</v>
      </c>
      <c r="J21" s="172">
        <f>ЯНВАРЬ!U50</f>
        <v>26</v>
      </c>
      <c r="K21" s="173">
        <f t="shared" si="2"/>
        <v>1.126028583802512E-2</v>
      </c>
      <c r="L21" s="173">
        <f t="shared" si="6"/>
        <v>0.90601992204417492</v>
      </c>
      <c r="M21" s="174" t="str">
        <f t="shared" si="4"/>
        <v>B</v>
      </c>
    </row>
    <row r="22" spans="2:13" ht="15" outlineLevel="1" thickBot="1">
      <c r="B22" s="183" t="s">
        <v>186</v>
      </c>
      <c r="C22" s="172">
        <f>ЯНВАРЬ!AO67</f>
        <v>859.24933814503243</v>
      </c>
      <c r="D22" s="173">
        <f t="shared" si="0"/>
        <v>4.5909675309430331E-3</v>
      </c>
      <c r="E22" s="173">
        <f t="shared" si="5"/>
        <v>1.4533923001409204</v>
      </c>
      <c r="F22" s="174" t="str">
        <f t="shared" si="3"/>
        <v>C</v>
      </c>
      <c r="G22" s="174" t="str">
        <f t="shared" si="1"/>
        <v>C</v>
      </c>
      <c r="I22" s="183" t="s">
        <v>133</v>
      </c>
      <c r="J22" s="172">
        <f>ЯНВАРЬ!U14</f>
        <v>25</v>
      </c>
      <c r="K22" s="173">
        <f t="shared" si="2"/>
        <v>1.0827197921177999E-2</v>
      </c>
      <c r="L22" s="173">
        <f t="shared" si="6"/>
        <v>0.91684711996535295</v>
      </c>
      <c r="M22" s="174" t="str">
        <f t="shared" si="4"/>
        <v>B</v>
      </c>
    </row>
    <row r="23" spans="2:13" ht="15" outlineLevel="1" thickBot="1">
      <c r="B23" s="183" t="s">
        <v>189</v>
      </c>
      <c r="C23" s="172">
        <f>ЯНВАРЬ!AO70</f>
        <v>904.51723685919865</v>
      </c>
      <c r="D23" s="173">
        <f t="shared" si="0"/>
        <v>4.8328338251195395E-3</v>
      </c>
      <c r="E23" s="173">
        <f t="shared" si="5"/>
        <v>1.4582251339660399</v>
      </c>
      <c r="F23" s="174" t="str">
        <f t="shared" si="3"/>
        <v>C</v>
      </c>
      <c r="G23" s="174" t="str">
        <f t="shared" si="1"/>
        <v>C</v>
      </c>
      <c r="I23" s="183" t="s">
        <v>194</v>
      </c>
      <c r="J23" s="172">
        <f>ЯНВАРЬ!U75</f>
        <v>23</v>
      </c>
      <c r="K23" s="173">
        <f t="shared" si="2"/>
        <v>9.9610220874837598E-3</v>
      </c>
      <c r="L23" s="173">
        <f t="shared" si="6"/>
        <v>0.92680814205283668</v>
      </c>
      <c r="M23" s="174" t="str">
        <f t="shared" si="4"/>
        <v>B</v>
      </c>
    </row>
    <row r="24" spans="2:13" ht="15" outlineLevel="1" thickBot="1">
      <c r="B24" s="183" t="s">
        <v>160</v>
      </c>
      <c r="C24" s="172">
        <f>ЯНВАРЬ!AO41</f>
        <v>766.29905862178236</v>
      </c>
      <c r="D24" s="173">
        <f t="shared" si="0"/>
        <v>4.0943343694854308E-3</v>
      </c>
      <c r="E24" s="173">
        <f t="shared" si="5"/>
        <v>1.4623194683355254</v>
      </c>
      <c r="F24" s="174" t="str">
        <f t="shared" si="3"/>
        <v>C</v>
      </c>
      <c r="G24" s="174" t="str">
        <f t="shared" si="1"/>
        <v>C</v>
      </c>
      <c r="I24" s="183" t="s">
        <v>145</v>
      </c>
      <c r="J24" s="172">
        <f>ЯНВАРЬ!U26</f>
        <v>22</v>
      </c>
      <c r="K24" s="173">
        <f t="shared" si="2"/>
        <v>9.5279341706366386E-3</v>
      </c>
      <c r="L24" s="173">
        <f t="shared" si="6"/>
        <v>0.93633607622347337</v>
      </c>
      <c r="M24" s="174" t="str">
        <f t="shared" si="4"/>
        <v>B</v>
      </c>
    </row>
    <row r="25" spans="2:13" ht="15" outlineLevel="1" thickBot="1">
      <c r="B25" s="183" t="s">
        <v>167</v>
      </c>
      <c r="C25" s="172">
        <f>ЯНВАРЬ!AO48</f>
        <v>614.67658662864221</v>
      </c>
      <c r="D25" s="173">
        <f t="shared" si="0"/>
        <v>3.2842157985656442E-3</v>
      </c>
      <c r="E25" s="173">
        <f t="shared" si="5"/>
        <v>1.4656036841340911</v>
      </c>
      <c r="F25" s="174" t="str">
        <f t="shared" si="3"/>
        <v>C</v>
      </c>
      <c r="G25" s="174" t="str">
        <f t="shared" si="1"/>
        <v>C</v>
      </c>
      <c r="I25" s="183" t="s">
        <v>149</v>
      </c>
      <c r="J25" s="172">
        <f>ЯНВАРЬ!U30</f>
        <v>17</v>
      </c>
      <c r="K25" s="173">
        <f t="shared" si="2"/>
        <v>7.3624945864010395E-3</v>
      </c>
      <c r="L25" s="173">
        <f t="shared" si="6"/>
        <v>0.9436985708098744</v>
      </c>
      <c r="M25" s="174" t="str">
        <f t="shared" si="4"/>
        <v>B</v>
      </c>
    </row>
    <row r="26" spans="2:13" ht="15" outlineLevel="1" thickBot="1">
      <c r="B26" s="183" t="s">
        <v>197</v>
      </c>
      <c r="C26" s="172">
        <f>ЯНВАРЬ!AO78</f>
        <v>303.49599067584825</v>
      </c>
      <c r="D26" s="173">
        <f t="shared" si="0"/>
        <v>1.6215784838102807E-3</v>
      </c>
      <c r="E26" s="173">
        <f t="shared" si="5"/>
        <v>1.4672252626179014</v>
      </c>
      <c r="F26" s="174" t="str">
        <f t="shared" si="3"/>
        <v>C</v>
      </c>
      <c r="G26" s="174" t="str">
        <f t="shared" si="1"/>
        <v>C</v>
      </c>
      <c r="I26" s="183" t="s">
        <v>150</v>
      </c>
      <c r="J26" s="172">
        <f>ЯНВАРЬ!U31</f>
        <v>17</v>
      </c>
      <c r="K26" s="173">
        <f t="shared" si="2"/>
        <v>7.3624945864010395E-3</v>
      </c>
      <c r="L26" s="173">
        <f t="shared" si="6"/>
        <v>0.95106106539627544</v>
      </c>
      <c r="M26" s="174" t="str">
        <f t="shared" si="4"/>
        <v>C</v>
      </c>
    </row>
    <row r="27" spans="2:13" ht="26.5" outlineLevel="1" thickBot="1">
      <c r="B27" s="183" t="s">
        <v>177</v>
      </c>
      <c r="C27" s="172">
        <f>ЯНВАРЬ!AO58</f>
        <v>249.57839856016946</v>
      </c>
      <c r="D27" s="173">
        <f t="shared" si="0"/>
        <v>1.3334968947291725E-3</v>
      </c>
      <c r="E27" s="173">
        <f>E26+D27</f>
        <v>1.4685587595126306</v>
      </c>
      <c r="F27" s="174" t="str">
        <f t="shared" si="3"/>
        <v>C</v>
      </c>
      <c r="G27" s="174" t="str">
        <f t="shared" si="1"/>
        <v>C</v>
      </c>
      <c r="I27" s="183" t="s">
        <v>207</v>
      </c>
      <c r="J27" s="172">
        <f>ЯНВАРЬ!U88</f>
        <v>17</v>
      </c>
      <c r="K27" s="173">
        <f t="shared" si="2"/>
        <v>7.3624945864010395E-3</v>
      </c>
      <c r="L27" s="173">
        <f>L26+K27</f>
        <v>0.95842355998267648</v>
      </c>
      <c r="M27" s="174" t="str">
        <f t="shared" si="4"/>
        <v>C</v>
      </c>
    </row>
    <row r="28" spans="2:13" ht="26.5" outlineLevel="1" thickBot="1">
      <c r="B28" s="183" t="s">
        <v>156</v>
      </c>
      <c r="C28" s="172">
        <f>ЯНВАРЬ!AO37</f>
        <v>219.01969971037042</v>
      </c>
      <c r="D28" s="173">
        <f t="shared" si="0"/>
        <v>1.1702218266212779E-3</v>
      </c>
      <c r="E28" s="173">
        <f>E27+D28</f>
        <v>1.4697289813392518</v>
      </c>
      <c r="F28" s="174" t="str">
        <f t="shared" si="3"/>
        <v>C</v>
      </c>
      <c r="G28" s="174" t="str">
        <f t="shared" si="1"/>
        <v>C</v>
      </c>
      <c r="I28" s="183" t="s">
        <v>167</v>
      </c>
      <c r="J28" s="172">
        <f>ЯНВАРЬ!U48</f>
        <v>13</v>
      </c>
      <c r="K28" s="173">
        <f t="shared" si="2"/>
        <v>5.6301429190125599E-3</v>
      </c>
      <c r="L28" s="173">
        <f t="shared" si="6"/>
        <v>0.96405370290168901</v>
      </c>
      <c r="M28" s="174" t="str">
        <f t="shared" si="4"/>
        <v>C</v>
      </c>
    </row>
    <row r="29" spans="2:13" ht="15" outlineLevel="1" thickBot="1">
      <c r="B29" s="183" t="s">
        <v>151</v>
      </c>
      <c r="C29" s="172">
        <f>ЯНВАРЬ!AO32</f>
        <v>164.13548885335763</v>
      </c>
      <c r="D29" s="173">
        <f t="shared" si="0"/>
        <v>8.769755954982617E-4</v>
      </c>
      <c r="E29" s="173">
        <f t="shared" si="5"/>
        <v>1.47060595693475</v>
      </c>
      <c r="F29" s="174" t="str">
        <f t="shared" si="3"/>
        <v>C</v>
      </c>
      <c r="G29" s="174" t="str">
        <f t="shared" si="1"/>
        <v>C</v>
      </c>
      <c r="I29" s="183" t="s">
        <v>164</v>
      </c>
      <c r="J29" s="172">
        <f>ЯНВАРЬ!U45</f>
        <v>12</v>
      </c>
      <c r="K29" s="173">
        <f t="shared" si="2"/>
        <v>5.1970550021654396E-3</v>
      </c>
      <c r="L29" s="173">
        <f t="shared" si="6"/>
        <v>0.9692507579038544</v>
      </c>
      <c r="M29" s="174" t="str">
        <f t="shared" si="4"/>
        <v>C</v>
      </c>
    </row>
    <row r="30" spans="2:13" ht="26.5" outlineLevel="1" thickBot="1">
      <c r="B30" s="183" t="s">
        <v>136</v>
      </c>
      <c r="C30" s="172">
        <f>ЯНВАРЬ!AO17</f>
        <v>161.4073353044937</v>
      </c>
      <c r="D30" s="173">
        <f t="shared" si="0"/>
        <v>8.6239907642953557E-4</v>
      </c>
      <c r="E30" s="173">
        <f t="shared" si="5"/>
        <v>1.4714683560111796</v>
      </c>
      <c r="F30" s="174" t="str">
        <f t="shared" si="3"/>
        <v>C</v>
      </c>
      <c r="G30" s="174" t="str">
        <f t="shared" si="1"/>
        <v>B</v>
      </c>
      <c r="I30" s="183" t="s">
        <v>170</v>
      </c>
      <c r="J30" s="172">
        <f>ЯНВАРЬ!U51</f>
        <v>12</v>
      </c>
      <c r="K30" s="173">
        <f t="shared" si="2"/>
        <v>5.1970550021654396E-3</v>
      </c>
      <c r="L30" s="173">
        <f t="shared" si="6"/>
        <v>0.97444781290601978</v>
      </c>
      <c r="M30" s="174" t="str">
        <f t="shared" si="4"/>
        <v>C</v>
      </c>
    </row>
    <row r="31" spans="2:13" ht="15" outlineLevel="1" thickBot="1">
      <c r="B31" s="183" t="s">
        <v>192</v>
      </c>
      <c r="C31" s="172">
        <f>ЯНВАРЬ!AO73</f>
        <v>141.43081272846902</v>
      </c>
      <c r="D31" s="173">
        <f t="shared" si="0"/>
        <v>7.5566455542813585E-4</v>
      </c>
      <c r="E31" s="173">
        <f t="shared" si="5"/>
        <v>1.4722240205666077</v>
      </c>
      <c r="F31" s="174" t="str">
        <f t="shared" si="3"/>
        <v>C</v>
      </c>
      <c r="G31" s="174" t="str">
        <f t="shared" si="1"/>
        <v>C</v>
      </c>
      <c r="I31" s="183" t="s">
        <v>166</v>
      </c>
      <c r="J31" s="172">
        <f>ЯНВАРЬ!U47</f>
        <v>6</v>
      </c>
      <c r="K31" s="173">
        <f t="shared" si="2"/>
        <v>2.5985275010827198E-3</v>
      </c>
      <c r="L31" s="173">
        <f t="shared" si="6"/>
        <v>0.97704634040710248</v>
      </c>
      <c r="M31" s="174" t="str">
        <f t="shared" si="4"/>
        <v>C</v>
      </c>
    </row>
    <row r="32" spans="2:13" ht="15" outlineLevel="1" thickBot="1">
      <c r="B32" s="183" t="s">
        <v>159</v>
      </c>
      <c r="C32" s="172">
        <f>ЯНВАРЬ!AO40</f>
        <v>117.95134341955134</v>
      </c>
      <c r="D32" s="173">
        <f t="shared" si="0"/>
        <v>6.3021379689310849E-4</v>
      </c>
      <c r="E32" s="173">
        <f t="shared" si="5"/>
        <v>1.4728542343635009</v>
      </c>
      <c r="F32" s="174" t="str">
        <f t="shared" si="3"/>
        <v>C</v>
      </c>
      <c r="G32" s="174" t="str">
        <f t="shared" si="1"/>
        <v>C</v>
      </c>
      <c r="I32" s="183" t="s">
        <v>193</v>
      </c>
      <c r="J32" s="172">
        <f>ЯНВАРЬ!U74</f>
        <v>6</v>
      </c>
      <c r="K32" s="173">
        <f t="shared" si="2"/>
        <v>2.5985275010827198E-3</v>
      </c>
      <c r="L32" s="173">
        <f t="shared" si="6"/>
        <v>0.97964486790818517</v>
      </c>
      <c r="M32" s="174" t="str">
        <f t="shared" si="4"/>
        <v>C</v>
      </c>
    </row>
    <row r="33" spans="2:13" ht="26.5" outlineLevel="1" thickBot="1">
      <c r="B33" s="183" t="s">
        <v>215</v>
      </c>
      <c r="C33" s="172">
        <f>ЯНВАРЬ!AO96</f>
        <v>110.32385779967126</v>
      </c>
      <c r="D33" s="173">
        <f t="shared" si="0"/>
        <v>5.894601561638634E-4</v>
      </c>
      <c r="E33" s="173">
        <f t="shared" si="5"/>
        <v>1.4734436945196647</v>
      </c>
      <c r="F33" s="174" t="str">
        <f t="shared" si="3"/>
        <v>C</v>
      </c>
      <c r="G33" s="174" t="str">
        <f t="shared" si="1"/>
        <v>C</v>
      </c>
      <c r="I33" s="183" t="s">
        <v>204</v>
      </c>
      <c r="J33" s="172">
        <f>ЯНВАРЬ!U85</f>
        <v>6</v>
      </c>
      <c r="K33" s="173">
        <f t="shared" si="2"/>
        <v>2.5985275010827198E-3</v>
      </c>
      <c r="L33" s="173">
        <f t="shared" si="6"/>
        <v>0.98224339540926786</v>
      </c>
      <c r="M33" s="174" t="str">
        <f t="shared" si="4"/>
        <v>C</v>
      </c>
    </row>
    <row r="34" spans="2:13" ht="15" outlineLevel="1" thickBot="1">
      <c r="B34" s="183" t="s">
        <v>173</v>
      </c>
      <c r="C34" s="172">
        <f>ЯНВАРЬ!AO54</f>
        <v>104.79583566797265</v>
      </c>
      <c r="D34" s="173">
        <f t="shared" si="0"/>
        <v>5.5992394474035326E-4</v>
      </c>
      <c r="E34" s="173">
        <f t="shared" si="5"/>
        <v>1.474003618464405</v>
      </c>
      <c r="F34" s="174" t="str">
        <f t="shared" si="3"/>
        <v>C</v>
      </c>
      <c r="G34" s="174" t="str">
        <f t="shared" si="1"/>
        <v>C</v>
      </c>
      <c r="I34" s="183" t="s">
        <v>144</v>
      </c>
      <c r="J34" s="172">
        <f>ЯНВАРЬ!U25</f>
        <v>5</v>
      </c>
      <c r="K34" s="173">
        <f t="shared" si="2"/>
        <v>2.1654395842355999E-3</v>
      </c>
      <c r="L34" s="173">
        <f t="shared" si="6"/>
        <v>0.98440883499350351</v>
      </c>
      <c r="M34" s="174" t="str">
        <f t="shared" si="4"/>
        <v>C</v>
      </c>
    </row>
    <row r="35" spans="2:13" ht="15" outlineLevel="1" thickBot="1">
      <c r="B35" s="183" t="s">
        <v>191</v>
      </c>
      <c r="C35" s="172">
        <f>ЯНВАРЬ!AO72</f>
        <v>113.06196053596165</v>
      </c>
      <c r="D35" s="173">
        <f t="shared" si="0"/>
        <v>6.0408983372152436E-4</v>
      </c>
      <c r="E35" s="173">
        <f t="shared" si="5"/>
        <v>1.4746077082981266</v>
      </c>
      <c r="F35" s="174" t="str">
        <f t="shared" si="3"/>
        <v>C</v>
      </c>
      <c r="G35" s="174" t="str">
        <f t="shared" si="1"/>
        <v>C</v>
      </c>
      <c r="I35" s="183" t="s">
        <v>143</v>
      </c>
      <c r="J35" s="172">
        <f>ЯНВАРЬ!U24</f>
        <v>4</v>
      </c>
      <c r="K35" s="173">
        <f t="shared" si="2"/>
        <v>1.7323516673884798E-3</v>
      </c>
      <c r="L35" s="173">
        <f t="shared" si="6"/>
        <v>0.98614118666089201</v>
      </c>
      <c r="M35" s="174" t="str">
        <f t="shared" si="4"/>
        <v>C</v>
      </c>
    </row>
    <row r="36" spans="2:13" ht="26.5" outlineLevel="1" thickBot="1">
      <c r="B36" s="183" t="s">
        <v>172</v>
      </c>
      <c r="C36" s="172">
        <f>ЯНВАРЬ!AO53</f>
        <v>80.245339512985652</v>
      </c>
      <c r="D36" s="173">
        <f t="shared" si="0"/>
        <v>4.2875069186429143E-4</v>
      </c>
      <c r="E36" s="173">
        <f t="shared" si="5"/>
        <v>1.4750364589899909</v>
      </c>
      <c r="F36" s="174" t="str">
        <f t="shared" si="3"/>
        <v>C</v>
      </c>
      <c r="G36" s="174" t="str">
        <f t="shared" si="1"/>
        <v>C</v>
      </c>
      <c r="I36" s="183" t="s">
        <v>151</v>
      </c>
      <c r="J36" s="172">
        <f>ЯНВАРЬ!U32</f>
        <v>4</v>
      </c>
      <c r="K36" s="173">
        <f t="shared" si="2"/>
        <v>1.7323516673884798E-3</v>
      </c>
      <c r="L36" s="173">
        <f t="shared" si="6"/>
        <v>0.98787353832828051</v>
      </c>
      <c r="M36" s="174" t="str">
        <f t="shared" si="4"/>
        <v>C</v>
      </c>
    </row>
    <row r="37" spans="2:13" ht="26.5" outlineLevel="1" thickBot="1">
      <c r="B37" s="183" t="s">
        <v>138</v>
      </c>
      <c r="C37" s="172">
        <f>ЯНВАРЬ!AO19</f>
        <v>0</v>
      </c>
      <c r="D37" s="173">
        <f t="shared" si="0"/>
        <v>0</v>
      </c>
      <c r="E37" s="173">
        <f t="shared" si="5"/>
        <v>1.4750364589899909</v>
      </c>
      <c r="F37" s="174" t="str">
        <f t="shared" si="3"/>
        <v>C</v>
      </c>
      <c r="G37" s="174" t="str">
        <f t="shared" si="1"/>
        <v>C</v>
      </c>
      <c r="I37" s="183" t="s">
        <v>186</v>
      </c>
      <c r="J37" s="172">
        <f>ЯНВАРЬ!U67</f>
        <v>3</v>
      </c>
      <c r="K37" s="173">
        <f t="shared" si="2"/>
        <v>1.2992637505413599E-3</v>
      </c>
      <c r="L37" s="173">
        <f t="shared" si="6"/>
        <v>0.98917280207882186</v>
      </c>
      <c r="M37" s="174" t="str">
        <f t="shared" si="4"/>
        <v>C</v>
      </c>
    </row>
    <row r="38" spans="2:13" ht="15" outlineLevel="1" thickBot="1">
      <c r="B38" s="183" t="s">
        <v>139</v>
      </c>
      <c r="C38" s="172">
        <f>ЯНВАРЬ!AO20</f>
        <v>0</v>
      </c>
      <c r="D38" s="173">
        <f t="shared" si="0"/>
        <v>0</v>
      </c>
      <c r="E38" s="173">
        <f t="shared" si="5"/>
        <v>1.4750364589899909</v>
      </c>
      <c r="F38" s="174" t="str">
        <f t="shared" si="3"/>
        <v>C</v>
      </c>
      <c r="G38" s="174" t="str">
        <f t="shared" si="1"/>
        <v>C</v>
      </c>
      <c r="I38" s="183" t="s">
        <v>152</v>
      </c>
      <c r="J38" s="172">
        <f>ЯНВАРЬ!U33</f>
        <v>2</v>
      </c>
      <c r="K38" s="173">
        <f t="shared" si="2"/>
        <v>8.661758336942399E-4</v>
      </c>
      <c r="L38" s="173">
        <f t="shared" si="6"/>
        <v>0.99003897791251605</v>
      </c>
      <c r="M38" s="174" t="str">
        <f t="shared" si="4"/>
        <v>C</v>
      </c>
    </row>
    <row r="39" spans="2:13" ht="15" outlineLevel="1" thickBot="1">
      <c r="B39" s="183" t="s">
        <v>142</v>
      </c>
      <c r="C39" s="172">
        <f>ЯНВАРЬ!AO23</f>
        <v>0</v>
      </c>
      <c r="D39" s="173">
        <f t="shared" si="0"/>
        <v>0</v>
      </c>
      <c r="E39" s="173">
        <f>E35+D39</f>
        <v>1.4746077082981266</v>
      </c>
      <c r="F39" s="174" t="str">
        <f t="shared" si="3"/>
        <v>C</v>
      </c>
      <c r="G39" s="174" t="str">
        <f t="shared" si="1"/>
        <v>C</v>
      </c>
      <c r="I39" s="183" t="s">
        <v>160</v>
      </c>
      <c r="J39" s="172">
        <f>ЯНВАРЬ!U41</f>
        <v>2</v>
      </c>
      <c r="K39" s="173">
        <f t="shared" si="2"/>
        <v>8.661758336942399E-4</v>
      </c>
      <c r="L39" s="173">
        <f>L35+K39</f>
        <v>0.9870073624945862</v>
      </c>
      <c r="M39" s="174" t="str">
        <f t="shared" si="4"/>
        <v>C</v>
      </c>
    </row>
    <row r="40" spans="2:13" ht="15" outlineLevel="1" thickBot="1">
      <c r="B40" s="183" t="s">
        <v>154</v>
      </c>
      <c r="C40" s="172">
        <f>ЯНВАРЬ!AO35</f>
        <v>0</v>
      </c>
      <c r="D40" s="173">
        <f t="shared" si="0"/>
        <v>0</v>
      </c>
      <c r="E40" s="173">
        <f t="shared" si="5"/>
        <v>1.4746077082981266</v>
      </c>
      <c r="F40" s="174" t="str">
        <f t="shared" si="3"/>
        <v>C</v>
      </c>
      <c r="G40" s="174" t="str">
        <f t="shared" si="1"/>
        <v>C</v>
      </c>
      <c r="I40" s="183" t="s">
        <v>189</v>
      </c>
      <c r="J40" s="172">
        <f>ЯНВАРЬ!U70</f>
        <v>2</v>
      </c>
      <c r="K40" s="173">
        <f t="shared" si="2"/>
        <v>8.661758336942399E-4</v>
      </c>
      <c r="L40" s="173">
        <f t="shared" si="6"/>
        <v>0.9878735383282804</v>
      </c>
      <c r="M40" s="174" t="str">
        <f t="shared" si="4"/>
        <v>C</v>
      </c>
    </row>
    <row r="41" spans="2:13" ht="15" outlineLevel="1" thickBot="1">
      <c r="B41" s="183" t="s">
        <v>155</v>
      </c>
      <c r="C41" s="172">
        <f>ЯНВАРЬ!AO36</f>
        <v>0</v>
      </c>
      <c r="D41" s="173">
        <f t="shared" si="0"/>
        <v>0</v>
      </c>
      <c r="E41" s="173">
        <f t="shared" si="5"/>
        <v>1.4746077082981266</v>
      </c>
      <c r="F41" s="174" t="str">
        <f t="shared" si="3"/>
        <v>C</v>
      </c>
      <c r="G41" s="174" t="str">
        <f t="shared" si="1"/>
        <v>C</v>
      </c>
      <c r="I41" s="183" t="s">
        <v>191</v>
      </c>
      <c r="J41" s="172">
        <f>ЯНВАРЬ!U72</f>
        <v>2</v>
      </c>
      <c r="K41" s="173">
        <f t="shared" si="2"/>
        <v>8.661758336942399E-4</v>
      </c>
      <c r="L41" s="173">
        <f t="shared" si="6"/>
        <v>0.98873971416197459</v>
      </c>
      <c r="M41" s="174" t="str">
        <f t="shared" si="4"/>
        <v>C</v>
      </c>
    </row>
    <row r="42" spans="2:13" ht="26.5" outlineLevel="1" thickBot="1">
      <c r="B42" s="183" t="s">
        <v>165</v>
      </c>
      <c r="C42" s="172">
        <f>ЯНВАРЬ!AO46</f>
        <v>0</v>
      </c>
      <c r="D42" s="173">
        <f t="shared" si="0"/>
        <v>0</v>
      </c>
      <c r="E42" s="173">
        <f t="shared" si="5"/>
        <v>1.4746077082981266</v>
      </c>
      <c r="F42" s="174" t="str">
        <f t="shared" si="3"/>
        <v>C</v>
      </c>
      <c r="G42" s="174" t="str">
        <f t="shared" si="1"/>
        <v>C</v>
      </c>
      <c r="I42" s="183" t="s">
        <v>205</v>
      </c>
      <c r="J42" s="172">
        <f>ЯНВАРЬ!U86</f>
        <v>2</v>
      </c>
      <c r="K42" s="173">
        <f t="shared" si="2"/>
        <v>8.661758336942399E-4</v>
      </c>
      <c r="L42" s="173">
        <f t="shared" si="6"/>
        <v>0.98960588999566879</v>
      </c>
      <c r="M42" s="174" t="str">
        <f t="shared" si="4"/>
        <v>C</v>
      </c>
    </row>
    <row r="43" spans="2:13" ht="26.5" outlineLevel="1" thickBot="1">
      <c r="B43" s="183" t="s">
        <v>176</v>
      </c>
      <c r="C43" s="172">
        <f>ЯНВАРЬ!AO57</f>
        <v>0</v>
      </c>
      <c r="D43" s="173">
        <f t="shared" si="0"/>
        <v>0</v>
      </c>
      <c r="E43" s="173">
        <f t="shared" si="5"/>
        <v>1.4746077082981266</v>
      </c>
      <c r="F43" s="174" t="str">
        <f t="shared" si="3"/>
        <v>C</v>
      </c>
      <c r="G43" s="174" t="str">
        <f t="shared" si="1"/>
        <v>C</v>
      </c>
      <c r="I43" s="183" t="s">
        <v>206</v>
      </c>
      <c r="J43" s="172">
        <f>ЯНВАРЬ!U87</f>
        <v>2</v>
      </c>
      <c r="K43" s="173">
        <f t="shared" si="2"/>
        <v>8.661758336942399E-4</v>
      </c>
      <c r="L43" s="173">
        <f t="shared" si="6"/>
        <v>0.99047206582936298</v>
      </c>
      <c r="M43" s="174" t="str">
        <f t="shared" si="4"/>
        <v>C</v>
      </c>
    </row>
    <row r="44" spans="2:13" ht="15" outlineLevel="1" thickBot="1">
      <c r="B44" s="183" t="s">
        <v>178</v>
      </c>
      <c r="C44" s="172">
        <f>ЯНВАРЬ!AO59</f>
        <v>0</v>
      </c>
      <c r="D44" s="173">
        <f t="shared" si="0"/>
        <v>0</v>
      </c>
      <c r="E44" s="173">
        <f t="shared" si="5"/>
        <v>1.4746077082981266</v>
      </c>
      <c r="F44" s="174" t="str">
        <f t="shared" si="3"/>
        <v>C</v>
      </c>
      <c r="G44" s="174" t="str">
        <f t="shared" si="1"/>
        <v>C</v>
      </c>
      <c r="I44" s="183" t="s">
        <v>146</v>
      </c>
      <c r="J44" s="172">
        <f>ЯНВАРЬ!U27</f>
        <v>1</v>
      </c>
      <c r="K44" s="173">
        <f t="shared" si="2"/>
        <v>4.3308791684711995E-4</v>
      </c>
      <c r="L44" s="173">
        <f t="shared" si="6"/>
        <v>0.99090515374621013</v>
      </c>
      <c r="M44" s="174" t="str">
        <f t="shared" si="4"/>
        <v>C</v>
      </c>
    </row>
    <row r="45" spans="2:13" ht="15" outlineLevel="1" thickBot="1">
      <c r="B45" s="183" t="s">
        <v>181</v>
      </c>
      <c r="C45" s="172">
        <f>ЯНВАРЬ!AO62</f>
        <v>0</v>
      </c>
      <c r="D45" s="173">
        <f t="shared" si="0"/>
        <v>0</v>
      </c>
      <c r="E45" s="173">
        <f t="shared" si="5"/>
        <v>1.4746077082981266</v>
      </c>
      <c r="F45" s="174" t="str">
        <f t="shared" si="3"/>
        <v>C</v>
      </c>
      <c r="G45" s="174" t="str">
        <f t="shared" si="1"/>
        <v>C</v>
      </c>
      <c r="I45" s="183" t="s">
        <v>148</v>
      </c>
      <c r="J45" s="172">
        <f>ЯНВАРЬ!U29</f>
        <v>1</v>
      </c>
      <c r="K45" s="173">
        <f t="shared" si="2"/>
        <v>4.3308791684711995E-4</v>
      </c>
      <c r="L45" s="173">
        <f t="shared" si="6"/>
        <v>0.99133824166305728</v>
      </c>
      <c r="M45" s="174" t="str">
        <f t="shared" si="4"/>
        <v>C</v>
      </c>
    </row>
    <row r="46" spans="2:13" ht="15" outlineLevel="1" thickBot="1">
      <c r="B46" s="183" t="s">
        <v>182</v>
      </c>
      <c r="C46" s="172">
        <f>ЯНВАРЬ!AO63</f>
        <v>0</v>
      </c>
      <c r="D46" s="173">
        <f t="shared" si="0"/>
        <v>0</v>
      </c>
      <c r="E46" s="173">
        <f t="shared" si="5"/>
        <v>1.4746077082981266</v>
      </c>
      <c r="F46" s="174" t="str">
        <f t="shared" si="3"/>
        <v>C</v>
      </c>
      <c r="G46" s="174" t="str">
        <f t="shared" si="1"/>
        <v>C</v>
      </c>
      <c r="I46" s="183" t="s">
        <v>153</v>
      </c>
      <c r="J46" s="172">
        <f>ЯНВАРЬ!U34</f>
        <v>1</v>
      </c>
      <c r="K46" s="173">
        <f t="shared" si="2"/>
        <v>4.3308791684711995E-4</v>
      </c>
      <c r="L46" s="173">
        <f t="shared" si="6"/>
        <v>0.99177132957990444</v>
      </c>
      <c r="M46" s="174" t="str">
        <f t="shared" si="4"/>
        <v>C</v>
      </c>
    </row>
    <row r="47" spans="2:13" ht="15" outlineLevel="1" thickBot="1">
      <c r="B47" s="183" t="s">
        <v>183</v>
      </c>
      <c r="C47" s="172">
        <f>ЯНВАРЬ!AO64</f>
        <v>0</v>
      </c>
      <c r="D47" s="173">
        <f t="shared" si="0"/>
        <v>0</v>
      </c>
      <c r="E47" s="173">
        <f t="shared" si="5"/>
        <v>1.4746077082981266</v>
      </c>
      <c r="F47" s="174" t="str">
        <f t="shared" si="3"/>
        <v>C</v>
      </c>
      <c r="G47" s="174" t="str">
        <f t="shared" si="1"/>
        <v>C</v>
      </c>
      <c r="I47" s="183" t="s">
        <v>156</v>
      </c>
      <c r="J47" s="172">
        <f>ЯНВАРЬ!U37</f>
        <v>1</v>
      </c>
      <c r="K47" s="173">
        <f t="shared" si="2"/>
        <v>4.3308791684711995E-4</v>
      </c>
      <c r="L47" s="173">
        <f t="shared" si="6"/>
        <v>0.99220441749675159</v>
      </c>
      <c r="M47" s="174" t="str">
        <f t="shared" si="4"/>
        <v>C</v>
      </c>
    </row>
    <row r="48" spans="2:13" ht="15" outlineLevel="1" thickBot="1">
      <c r="B48" s="183" t="s">
        <v>187</v>
      </c>
      <c r="C48" s="172">
        <f>ЯНВАРЬ!AO68</f>
        <v>0</v>
      </c>
      <c r="D48" s="173">
        <f t="shared" si="0"/>
        <v>0</v>
      </c>
      <c r="E48" s="173">
        <f t="shared" si="5"/>
        <v>1.4746077082981266</v>
      </c>
      <c r="F48" s="174" t="str">
        <f t="shared" si="3"/>
        <v>C</v>
      </c>
      <c r="G48" s="174" t="str">
        <f t="shared" si="1"/>
        <v>C</v>
      </c>
      <c r="I48" s="183" t="s">
        <v>159</v>
      </c>
      <c r="J48" s="172">
        <f>ЯНВАРЬ!U40</f>
        <v>1</v>
      </c>
      <c r="K48" s="173">
        <f t="shared" si="2"/>
        <v>4.3308791684711995E-4</v>
      </c>
      <c r="L48" s="173">
        <f t="shared" si="6"/>
        <v>0.99263750541359874</v>
      </c>
      <c r="M48" s="174" t="str">
        <f t="shared" si="4"/>
        <v>C</v>
      </c>
    </row>
    <row r="49" spans="2:13" ht="15" outlineLevel="1" thickBot="1">
      <c r="B49" s="183" t="s">
        <v>140</v>
      </c>
      <c r="C49" s="172">
        <f>ЯНВАРЬ!AO21</f>
        <v>-3.2097039866316543</v>
      </c>
      <c r="D49" s="173">
        <f t="shared" si="0"/>
        <v>-1.7149442114643924E-5</v>
      </c>
      <c r="E49" s="173">
        <f t="shared" si="5"/>
        <v>1.474590558856012</v>
      </c>
      <c r="F49" s="174" t="str">
        <f t="shared" si="3"/>
        <v>C</v>
      </c>
      <c r="G49" s="174" t="str">
        <f t="shared" si="1"/>
        <v>C</v>
      </c>
      <c r="I49" s="183" t="s">
        <v>163</v>
      </c>
      <c r="J49" s="172">
        <f>ЯНВАРЬ!U44</f>
        <v>1</v>
      </c>
      <c r="K49" s="173">
        <f t="shared" si="2"/>
        <v>4.3308791684711995E-4</v>
      </c>
      <c r="L49" s="173">
        <f t="shared" si="6"/>
        <v>0.99307059333044589</v>
      </c>
      <c r="M49" s="174" t="str">
        <f t="shared" si="4"/>
        <v>C</v>
      </c>
    </row>
    <row r="50" spans="2:13" ht="26.5" outlineLevel="1" thickBot="1">
      <c r="B50" s="183" t="s">
        <v>214</v>
      </c>
      <c r="C50" s="172">
        <f>ЯНВАРЬ!AO95</f>
        <v>-3.2097039866316543</v>
      </c>
      <c r="D50" s="173">
        <f t="shared" si="0"/>
        <v>-1.7149442114643924E-5</v>
      </c>
      <c r="E50" s="173">
        <f t="shared" si="5"/>
        <v>1.4745734094138974</v>
      </c>
      <c r="F50" s="174" t="str">
        <f t="shared" si="3"/>
        <v>C</v>
      </c>
      <c r="G50" s="174" t="str">
        <f t="shared" si="1"/>
        <v>C</v>
      </c>
      <c r="I50" s="183" t="s">
        <v>172</v>
      </c>
      <c r="J50" s="172">
        <f>ЯНВАРЬ!U53</f>
        <v>1</v>
      </c>
      <c r="K50" s="173">
        <f t="shared" si="2"/>
        <v>4.3308791684711995E-4</v>
      </c>
      <c r="L50" s="173">
        <f t="shared" si="6"/>
        <v>0.99350368124729305</v>
      </c>
      <c r="M50" s="174" t="str">
        <f t="shared" si="4"/>
        <v>C</v>
      </c>
    </row>
    <row r="51" spans="2:13" ht="26.5" outlineLevel="1" thickBot="1">
      <c r="B51" s="183" t="s">
        <v>213</v>
      </c>
      <c r="C51" s="172">
        <f>ЯНВАРЬ!AO94</f>
        <v>-6.4194079732633087</v>
      </c>
      <c r="D51" s="173">
        <f t="shared" si="0"/>
        <v>-3.4298884229287849E-5</v>
      </c>
      <c r="E51" s="173">
        <f t="shared" si="5"/>
        <v>1.4745391105296681</v>
      </c>
      <c r="F51" s="174" t="str">
        <f t="shared" si="3"/>
        <v>C</v>
      </c>
      <c r="G51" s="174" t="str">
        <f t="shared" si="1"/>
        <v>C</v>
      </c>
      <c r="I51" s="183" t="s">
        <v>173</v>
      </c>
      <c r="J51" s="172">
        <f>ЯНВАРЬ!U54</f>
        <v>1</v>
      </c>
      <c r="K51" s="173">
        <f t="shared" si="2"/>
        <v>4.3308791684711995E-4</v>
      </c>
      <c r="L51" s="173">
        <f t="shared" si="6"/>
        <v>0.9939367691641402</v>
      </c>
      <c r="M51" s="174" t="str">
        <f t="shared" si="4"/>
        <v>C</v>
      </c>
    </row>
    <row r="52" spans="2:13" ht="15" outlineLevel="1" thickBot="1">
      <c r="B52" s="183" t="s">
        <v>216</v>
      </c>
      <c r="C52" s="172">
        <f>ЯНВАРЬ!AO97</f>
        <v>-12.838815946526617</v>
      </c>
      <c r="D52" s="173">
        <f t="shared" si="0"/>
        <v>-6.8597768458575697E-5</v>
      </c>
      <c r="E52" s="173">
        <f t="shared" si="5"/>
        <v>1.4744705127612097</v>
      </c>
      <c r="F52" s="174" t="str">
        <f t="shared" si="3"/>
        <v>C</v>
      </c>
      <c r="G52" s="174" t="str">
        <f t="shared" si="1"/>
        <v>C</v>
      </c>
      <c r="I52" s="183" t="s">
        <v>177</v>
      </c>
      <c r="J52" s="172">
        <f>ЯНВАРЬ!U58</f>
        <v>1</v>
      </c>
      <c r="K52" s="173">
        <f t="shared" si="2"/>
        <v>4.3308791684711995E-4</v>
      </c>
      <c r="L52" s="173">
        <f t="shared" si="6"/>
        <v>0.99436985708098735</v>
      </c>
      <c r="M52" s="174" t="str">
        <f t="shared" si="4"/>
        <v>C</v>
      </c>
    </row>
    <row r="53" spans="2:13" ht="15" outlineLevel="1" thickBot="1">
      <c r="B53" s="183" t="s">
        <v>188</v>
      </c>
      <c r="C53" s="172">
        <f>ЯНВАРЬ!AO69</f>
        <v>-38.516447839579847</v>
      </c>
      <c r="D53" s="173">
        <f t="shared" si="0"/>
        <v>-2.0579330537572705E-4</v>
      </c>
      <c r="E53" s="173">
        <f t="shared" si="5"/>
        <v>1.474264719455834</v>
      </c>
      <c r="F53" s="174" t="str">
        <f t="shared" si="3"/>
        <v>C</v>
      </c>
      <c r="G53" s="174" t="str">
        <f t="shared" si="1"/>
        <v>C</v>
      </c>
      <c r="I53" s="183" t="s">
        <v>190</v>
      </c>
      <c r="J53" s="172">
        <f>ЯНВАРЬ!U71</f>
        <v>1</v>
      </c>
      <c r="K53" s="173">
        <f t="shared" si="2"/>
        <v>4.3308791684711995E-4</v>
      </c>
      <c r="L53" s="173">
        <f t="shared" si="6"/>
        <v>0.9948029449978345</v>
      </c>
      <c r="M53" s="174" t="str">
        <f t="shared" si="4"/>
        <v>C</v>
      </c>
    </row>
    <row r="54" spans="2:13" ht="15" outlineLevel="1" thickBot="1">
      <c r="B54" s="183" t="s">
        <v>217</v>
      </c>
      <c r="C54" s="172">
        <f>ЯНВАРЬ!AO98</f>
        <v>-51.35526378610647</v>
      </c>
      <c r="D54" s="173">
        <f t="shared" si="0"/>
        <v>-2.7439107383430279E-4</v>
      </c>
      <c r="E54" s="173">
        <f t="shared" si="5"/>
        <v>1.4739903283819997</v>
      </c>
      <c r="F54" s="174" t="str">
        <f t="shared" si="3"/>
        <v>C</v>
      </c>
      <c r="G54" s="174" t="str">
        <f t="shared" si="1"/>
        <v>C</v>
      </c>
      <c r="I54" s="183" t="s">
        <v>192</v>
      </c>
      <c r="J54" s="172">
        <f>ЯНВАРЬ!U73</f>
        <v>1</v>
      </c>
      <c r="K54" s="173">
        <f t="shared" si="2"/>
        <v>4.3308791684711995E-4</v>
      </c>
      <c r="L54" s="173">
        <f t="shared" si="6"/>
        <v>0.99523603291468166</v>
      </c>
      <c r="M54" s="174" t="str">
        <f t="shared" si="4"/>
        <v>C</v>
      </c>
    </row>
    <row r="55" spans="2:13" ht="15" outlineLevel="1" thickBot="1">
      <c r="B55" s="183" t="s">
        <v>184</v>
      </c>
      <c r="C55" s="172">
        <f>ЯНВАРЬ!AO65</f>
        <v>-96.86</v>
      </c>
      <c r="D55" s="173">
        <f t="shared" si="0"/>
        <v>-5.1752279030802656E-4</v>
      </c>
      <c r="E55" s="173">
        <f t="shared" si="5"/>
        <v>1.4734728055916917</v>
      </c>
      <c r="F55" s="174" t="str">
        <f t="shared" si="3"/>
        <v>C</v>
      </c>
      <c r="G55" s="174" t="str">
        <f t="shared" si="1"/>
        <v>C</v>
      </c>
      <c r="I55" s="183" t="s">
        <v>197</v>
      </c>
      <c r="J55" s="172">
        <f>ЯНВАРЬ!U78</f>
        <v>1</v>
      </c>
      <c r="K55" s="173">
        <f t="shared" si="2"/>
        <v>4.3308791684711995E-4</v>
      </c>
      <c r="L55" s="173">
        <f t="shared" si="6"/>
        <v>0.99566912083152881</v>
      </c>
      <c r="M55" s="174" t="str">
        <f t="shared" si="4"/>
        <v>C</v>
      </c>
    </row>
    <row r="56" spans="2:13" ht="15" outlineLevel="1" thickBot="1">
      <c r="B56" s="183" t="s">
        <v>174</v>
      </c>
      <c r="C56" s="172">
        <f>ЯНВАРЬ!AO55</f>
        <v>-97.139703986631659</v>
      </c>
      <c r="D56" s="173">
        <f t="shared" si="0"/>
        <v>-5.1901724816082325E-4</v>
      </c>
      <c r="E56" s="173">
        <f t="shared" si="5"/>
        <v>1.4729537883435309</v>
      </c>
      <c r="F56" s="174" t="str">
        <f t="shared" si="3"/>
        <v>C</v>
      </c>
      <c r="G56" s="174" t="str">
        <f t="shared" si="1"/>
        <v>C</v>
      </c>
      <c r="I56" s="183" t="s">
        <v>215</v>
      </c>
      <c r="J56" s="172">
        <f>ЯНВАРЬ!U96</f>
        <v>1</v>
      </c>
      <c r="K56" s="173">
        <f t="shared" si="2"/>
        <v>4.3308791684711995E-4</v>
      </c>
      <c r="L56" s="173">
        <f t="shared" si="6"/>
        <v>0.99610220874837596</v>
      </c>
      <c r="M56" s="174" t="str">
        <f t="shared" si="4"/>
        <v>C</v>
      </c>
    </row>
    <row r="57" spans="2:13" ht="26.5" outlineLevel="1" thickBot="1">
      <c r="B57" s="183" t="s">
        <v>141</v>
      </c>
      <c r="C57" s="172">
        <f>ЯНВАРЬ!AO22</f>
        <v>-106.02911195989496</v>
      </c>
      <c r="D57" s="173">
        <f t="shared" si="0"/>
        <v>-5.6651333755282872E-4</v>
      </c>
      <c r="E57" s="173">
        <f t="shared" si="5"/>
        <v>1.4723872750059781</v>
      </c>
      <c r="F57" s="174" t="str">
        <f t="shared" si="3"/>
        <v>C</v>
      </c>
      <c r="G57" s="174" t="str">
        <f t="shared" si="1"/>
        <v>C</v>
      </c>
      <c r="I57" s="183" t="s">
        <v>138</v>
      </c>
      <c r="J57" s="172">
        <f>ЯНВАРЬ!U19</f>
        <v>0</v>
      </c>
      <c r="K57" s="173">
        <f t="shared" si="2"/>
        <v>0</v>
      </c>
      <c r="L57" s="173">
        <f t="shared" si="6"/>
        <v>0.99610220874837596</v>
      </c>
      <c r="M57" s="174" t="str">
        <f t="shared" si="4"/>
        <v>C</v>
      </c>
    </row>
    <row r="58" spans="2:13" ht="15" outlineLevel="1" thickBot="1">
      <c r="B58" s="183" t="s">
        <v>210</v>
      </c>
      <c r="C58" s="172">
        <f>ЯНВАРЬ!AO91</f>
        <v>-118.7590475053712</v>
      </c>
      <c r="D58" s="173">
        <f t="shared" si="0"/>
        <v>-6.3452935824182509E-4</v>
      </c>
      <c r="E58" s="173">
        <f t="shared" si="5"/>
        <v>1.4717527456477362</v>
      </c>
      <c r="F58" s="174" t="str">
        <f t="shared" si="3"/>
        <v>C</v>
      </c>
      <c r="G58" s="174" t="str">
        <f t="shared" si="1"/>
        <v>C</v>
      </c>
      <c r="I58" s="183" t="s">
        <v>139</v>
      </c>
      <c r="J58" s="172">
        <f>ЯНВАРЬ!U20</f>
        <v>0</v>
      </c>
      <c r="K58" s="173">
        <f t="shared" si="2"/>
        <v>0</v>
      </c>
      <c r="L58" s="173">
        <f t="shared" si="6"/>
        <v>0.99610220874837596</v>
      </c>
      <c r="M58" s="174" t="str">
        <f t="shared" si="4"/>
        <v>C</v>
      </c>
    </row>
    <row r="59" spans="2:13" ht="26.5" outlineLevel="1" thickBot="1">
      <c r="B59" s="183" t="s">
        <v>196</v>
      </c>
      <c r="C59" s="172">
        <f>ЯНВАРЬ!AO77</f>
        <v>-125.17845547863452</v>
      </c>
      <c r="D59" s="173">
        <f t="shared" si="0"/>
        <v>-6.6882824247111307E-4</v>
      </c>
      <c r="E59" s="173">
        <f t="shared" si="5"/>
        <v>1.471083917405265</v>
      </c>
      <c r="F59" s="174" t="str">
        <f t="shared" si="3"/>
        <v>C</v>
      </c>
      <c r="G59" s="174" t="str">
        <f t="shared" si="1"/>
        <v>C</v>
      </c>
      <c r="I59" s="183" t="s">
        <v>140</v>
      </c>
      <c r="J59" s="172">
        <f>ЯНВАРЬ!U21</f>
        <v>0</v>
      </c>
      <c r="K59" s="173">
        <f t="shared" si="2"/>
        <v>0</v>
      </c>
      <c r="L59" s="173">
        <f t="shared" si="6"/>
        <v>0.99610220874837596</v>
      </c>
      <c r="M59" s="174" t="str">
        <f t="shared" si="4"/>
        <v>C</v>
      </c>
    </row>
    <row r="60" spans="2:13" ht="15" outlineLevel="1" thickBot="1">
      <c r="B60" s="183" t="s">
        <v>157</v>
      </c>
      <c r="C60" s="172">
        <f>ЯНВАРЬ!AO38</f>
        <v>-150.85608737168775</v>
      </c>
      <c r="D60" s="173">
        <f t="shared" si="0"/>
        <v>-8.0602377938826443E-4</v>
      </c>
      <c r="E60" s="173">
        <f t="shared" si="5"/>
        <v>1.4702778936258767</v>
      </c>
      <c r="F60" s="174" t="str">
        <f t="shared" si="3"/>
        <v>C</v>
      </c>
      <c r="G60" s="174" t="str">
        <f t="shared" si="1"/>
        <v>C</v>
      </c>
      <c r="I60" s="183" t="s">
        <v>141</v>
      </c>
      <c r="J60" s="172">
        <f>ЯНВАРЬ!U22</f>
        <v>0</v>
      </c>
      <c r="K60" s="173">
        <f t="shared" si="2"/>
        <v>0</v>
      </c>
      <c r="L60" s="173">
        <f t="shared" si="6"/>
        <v>0.99610220874837596</v>
      </c>
      <c r="M60" s="174" t="str">
        <f t="shared" si="4"/>
        <v>C</v>
      </c>
    </row>
    <row r="61" spans="2:13" ht="15" outlineLevel="1" thickBot="1">
      <c r="B61" s="183" t="s">
        <v>158</v>
      </c>
      <c r="C61" s="172">
        <f>ЯНВАРЬ!AO39</f>
        <v>-157.27549534495105</v>
      </c>
      <c r="D61" s="173">
        <f t="shared" si="0"/>
        <v>-8.403226636175522E-4</v>
      </c>
      <c r="E61" s="173">
        <f t="shared" si="5"/>
        <v>1.4694375709622591</v>
      </c>
      <c r="F61" s="174" t="str">
        <f t="shared" si="3"/>
        <v>C</v>
      </c>
      <c r="G61" s="174" t="str">
        <f t="shared" si="1"/>
        <v>C</v>
      </c>
      <c r="I61" s="183" t="s">
        <v>142</v>
      </c>
      <c r="J61" s="172">
        <f>ЯНВАРЬ!U23</f>
        <v>0</v>
      </c>
      <c r="K61" s="173">
        <f t="shared" si="2"/>
        <v>0</v>
      </c>
      <c r="L61" s="173">
        <f t="shared" si="6"/>
        <v>0.99610220874837596</v>
      </c>
      <c r="M61" s="174" t="str">
        <f t="shared" si="4"/>
        <v>C</v>
      </c>
    </row>
    <row r="62" spans="2:13" ht="26.5" outlineLevel="1" thickBot="1">
      <c r="B62" s="183" t="s">
        <v>199</v>
      </c>
      <c r="C62" s="172">
        <f>ЯНВАРЬ!AO80</f>
        <v>-157.27549534495105</v>
      </c>
      <c r="D62" s="173">
        <f t="shared" si="0"/>
        <v>-8.403226636175522E-4</v>
      </c>
      <c r="E62" s="173">
        <f t="shared" si="5"/>
        <v>1.4685972482986416</v>
      </c>
      <c r="F62" s="174" t="str">
        <f t="shared" si="3"/>
        <v>C</v>
      </c>
      <c r="G62" s="174" t="str">
        <f t="shared" si="1"/>
        <v>C</v>
      </c>
      <c r="I62" s="183" t="s">
        <v>154</v>
      </c>
      <c r="J62" s="172">
        <f>ЯНВАРЬ!U35</f>
        <v>0</v>
      </c>
      <c r="K62" s="173">
        <f t="shared" si="2"/>
        <v>0</v>
      </c>
      <c r="L62" s="173">
        <f t="shared" si="6"/>
        <v>0.99610220874837596</v>
      </c>
      <c r="M62" s="174" t="str">
        <f t="shared" si="4"/>
        <v>C</v>
      </c>
    </row>
    <row r="63" spans="2:13" ht="26.5" outlineLevel="1" thickBot="1">
      <c r="B63" s="183" t="s">
        <v>201</v>
      </c>
      <c r="C63" s="172">
        <f>ЯНВАРЬ!AO82</f>
        <v>-157.27549534495105</v>
      </c>
      <c r="D63" s="173">
        <f t="shared" si="0"/>
        <v>-8.403226636175522E-4</v>
      </c>
      <c r="E63" s="173">
        <f t="shared" si="5"/>
        <v>1.467756925635024</v>
      </c>
      <c r="F63" s="174" t="str">
        <f t="shared" si="3"/>
        <v>C</v>
      </c>
      <c r="G63" s="174" t="str">
        <f t="shared" si="1"/>
        <v>C</v>
      </c>
      <c r="I63" s="183" t="s">
        <v>155</v>
      </c>
      <c r="J63" s="172">
        <f>ЯНВАРЬ!U36</f>
        <v>0</v>
      </c>
      <c r="K63" s="173">
        <f t="shared" si="2"/>
        <v>0</v>
      </c>
      <c r="L63" s="173">
        <f t="shared" si="6"/>
        <v>0.99610220874837596</v>
      </c>
      <c r="M63" s="174" t="str">
        <f t="shared" si="4"/>
        <v>C</v>
      </c>
    </row>
    <row r="64" spans="2:13" ht="15" outlineLevel="1" thickBot="1">
      <c r="B64" s="183" t="s">
        <v>195</v>
      </c>
      <c r="C64" s="172">
        <f>ЯНВАРЬ!AO76</f>
        <v>-160.48519933158272</v>
      </c>
      <c r="D64" s="173">
        <f t="shared" si="0"/>
        <v>-8.5747210573219618E-4</v>
      </c>
      <c r="E64" s="173">
        <f t="shared" si="5"/>
        <v>1.4668994535292919</v>
      </c>
      <c r="F64" s="174" t="str">
        <f t="shared" si="3"/>
        <v>C</v>
      </c>
      <c r="G64" s="174" t="str">
        <f t="shared" si="1"/>
        <v>C</v>
      </c>
      <c r="I64" s="183" t="s">
        <v>157</v>
      </c>
      <c r="J64" s="172">
        <f>ЯНВАРЬ!U38</f>
        <v>0</v>
      </c>
      <c r="K64" s="173">
        <f t="shared" si="2"/>
        <v>0</v>
      </c>
      <c r="L64" s="173">
        <f t="shared" si="6"/>
        <v>0.99610220874837596</v>
      </c>
      <c r="M64" s="174" t="str">
        <f t="shared" si="4"/>
        <v>C</v>
      </c>
    </row>
    <row r="65" spans="2:13" ht="26.5" outlineLevel="1" thickBot="1">
      <c r="B65" s="183" t="s">
        <v>209</v>
      </c>
      <c r="C65" s="172">
        <f>ЯНВАРЬ!AO90</f>
        <v>-160.48519933158272</v>
      </c>
      <c r="D65" s="173">
        <f t="shared" si="0"/>
        <v>-8.5747210573219618E-4</v>
      </c>
      <c r="E65" s="173">
        <f t="shared" si="5"/>
        <v>1.4660419814235597</v>
      </c>
      <c r="F65" s="174" t="str">
        <f t="shared" si="3"/>
        <v>C</v>
      </c>
      <c r="G65" s="174" t="str">
        <f t="shared" si="1"/>
        <v>C</v>
      </c>
      <c r="I65" s="183" t="s">
        <v>158</v>
      </c>
      <c r="J65" s="172">
        <f>ЯНВАРЬ!U39</f>
        <v>0</v>
      </c>
      <c r="K65" s="173">
        <f t="shared" si="2"/>
        <v>0</v>
      </c>
      <c r="L65" s="173">
        <f t="shared" si="6"/>
        <v>0.99610220874837596</v>
      </c>
      <c r="M65" s="174" t="str">
        <f t="shared" si="4"/>
        <v>C</v>
      </c>
    </row>
    <row r="66" spans="2:13" ht="15" outlineLevel="1" thickBot="1">
      <c r="B66" s="183" t="s">
        <v>153</v>
      </c>
      <c r="C66" s="172">
        <f>ЯНВАРЬ!AO34</f>
        <v>-163.25740402154707</v>
      </c>
      <c r="D66" s="173">
        <f t="shared" si="0"/>
        <v>-8.7228398996155149E-4</v>
      </c>
      <c r="E66" s="173">
        <f t="shared" si="5"/>
        <v>1.4651696974335982</v>
      </c>
      <c r="F66" s="174" t="str">
        <f t="shared" si="3"/>
        <v>C</v>
      </c>
      <c r="G66" s="174" t="str">
        <f t="shared" si="1"/>
        <v>C</v>
      </c>
      <c r="I66" s="183" t="s">
        <v>161</v>
      </c>
      <c r="J66" s="172">
        <f>ЯНВАРЬ!U42</f>
        <v>0</v>
      </c>
      <c r="K66" s="173">
        <f t="shared" si="2"/>
        <v>0</v>
      </c>
      <c r="L66" s="173">
        <f t="shared" si="6"/>
        <v>0.99610220874837596</v>
      </c>
      <c r="M66" s="174" t="str">
        <f t="shared" si="4"/>
        <v>C</v>
      </c>
    </row>
    <row r="67" spans="2:13" ht="15" outlineLevel="1" thickBot="1">
      <c r="B67" s="183" t="s">
        <v>148</v>
      </c>
      <c r="C67" s="172">
        <f>ЯНВАРЬ!AO29</f>
        <v>-175.07018013013521</v>
      </c>
      <c r="D67" s="173">
        <f t="shared" si="0"/>
        <v>-9.3539962957543254E-4</v>
      </c>
      <c r="E67" s="173">
        <f t="shared" si="5"/>
        <v>1.4642342978040228</v>
      </c>
      <c r="F67" s="174" t="str">
        <f t="shared" si="3"/>
        <v>C</v>
      </c>
      <c r="G67" s="174" t="str">
        <f t="shared" si="1"/>
        <v>C</v>
      </c>
      <c r="I67" s="183" t="s">
        <v>162</v>
      </c>
      <c r="J67" s="172">
        <f>ЯНВАРЬ!U43</f>
        <v>0</v>
      </c>
      <c r="K67" s="173">
        <f t="shared" si="2"/>
        <v>0</v>
      </c>
      <c r="L67" s="173">
        <f t="shared" si="6"/>
        <v>0.99610220874837596</v>
      </c>
      <c r="M67" s="174" t="str">
        <f t="shared" si="4"/>
        <v>C</v>
      </c>
    </row>
    <row r="68" spans="2:13" ht="26.5" outlineLevel="1" thickBot="1">
      <c r="B68" s="183" t="s">
        <v>185</v>
      </c>
      <c r="C68" s="172">
        <f>ЯНВАРЬ!AO66</f>
        <v>-202.1694079732633</v>
      </c>
      <c r="D68" s="173">
        <f t="shared" ref="D68:D99" si="7">C68/C$100</f>
        <v>-1.0801907508697607E-3</v>
      </c>
      <c r="E68" s="173">
        <f t="shared" si="5"/>
        <v>1.4631541070531531</v>
      </c>
      <c r="F68" s="174" t="str">
        <f t="shared" si="3"/>
        <v>C</v>
      </c>
      <c r="G68" s="174" t="str">
        <f t="shared" ref="G68:G99" si="8">VLOOKUP(B$4:B$99,I$4:M$99,5,0)</f>
        <v>C</v>
      </c>
      <c r="I68" s="183" t="s">
        <v>165</v>
      </c>
      <c r="J68" s="172">
        <f>ЯНВАРЬ!U46</f>
        <v>0</v>
      </c>
      <c r="K68" s="173">
        <f t="shared" ref="K68:K99" si="9">J68/J$100</f>
        <v>0</v>
      </c>
      <c r="L68" s="173">
        <f t="shared" si="6"/>
        <v>0.99610220874837596</v>
      </c>
      <c r="M68" s="174" t="str">
        <f t="shared" si="4"/>
        <v>C</v>
      </c>
    </row>
    <row r="69" spans="2:13" ht="15" outlineLevel="1" thickBot="1">
      <c r="B69" s="183" t="s">
        <v>161</v>
      </c>
      <c r="C69" s="172">
        <f>ЯНВАРЬ!AO42</f>
        <v>-238.86579135831937</v>
      </c>
      <c r="D69" s="173">
        <f t="shared" si="7"/>
        <v>-1.2762594554294067E-3</v>
      </c>
      <c r="E69" s="173">
        <f t="shared" si="5"/>
        <v>1.4618778475977237</v>
      </c>
      <c r="F69" s="174" t="str">
        <f t="shared" si="3"/>
        <v>C</v>
      </c>
      <c r="G69" s="174" t="str">
        <f t="shared" si="8"/>
        <v>C</v>
      </c>
      <c r="I69" s="183" t="s">
        <v>171</v>
      </c>
      <c r="J69" s="172">
        <f>ЯНВАРЬ!U52</f>
        <v>0</v>
      </c>
      <c r="K69" s="173">
        <f t="shared" si="9"/>
        <v>0</v>
      </c>
      <c r="L69" s="173">
        <f t="shared" si="6"/>
        <v>0.99610220874837596</v>
      </c>
      <c r="M69" s="174" t="str">
        <f t="shared" si="4"/>
        <v>C</v>
      </c>
    </row>
    <row r="70" spans="2:13" ht="15" outlineLevel="1" thickBot="1">
      <c r="B70" s="183" t="s">
        <v>202</v>
      </c>
      <c r="C70" s="172">
        <f>ЯНВАРЬ!AO83</f>
        <v>-239.2057913583194</v>
      </c>
      <c r="D70" s="173">
        <f t="shared" si="7"/>
        <v>-1.2780760747635462E-3</v>
      </c>
      <c r="E70" s="173">
        <f t="shared" ref="E70:E75" si="10">E69+D70</f>
        <v>1.4605997715229602</v>
      </c>
      <c r="F70" s="174" t="str">
        <f t="shared" si="3"/>
        <v>C</v>
      </c>
      <c r="G70" s="174" t="str">
        <f t="shared" si="8"/>
        <v>C</v>
      </c>
      <c r="I70" s="183" t="s">
        <v>174</v>
      </c>
      <c r="J70" s="172">
        <f>ЯНВАРЬ!U55</f>
        <v>0</v>
      </c>
      <c r="K70" s="173">
        <f t="shared" si="9"/>
        <v>0</v>
      </c>
      <c r="L70" s="173">
        <f t="shared" ref="L70:L75" si="11">L69+K70</f>
        <v>0.99610220874837596</v>
      </c>
      <c r="M70" s="174" t="str">
        <f t="shared" si="4"/>
        <v>C</v>
      </c>
    </row>
    <row r="71" spans="2:13" ht="26.5" outlineLevel="1" thickBot="1">
      <c r="B71" s="183" t="s">
        <v>198</v>
      </c>
      <c r="C71" s="172">
        <f>ЯНВАРЬ!AO79</f>
        <v>-242.41549534495107</v>
      </c>
      <c r="D71" s="173">
        <f t="shared" si="7"/>
        <v>-1.2952255168781901E-3</v>
      </c>
      <c r="E71" s="173">
        <f t="shared" si="10"/>
        <v>1.4593045460060821</v>
      </c>
      <c r="F71" s="174" t="str">
        <f t="shared" si="3"/>
        <v>C</v>
      </c>
      <c r="G71" s="174" t="str">
        <f t="shared" si="8"/>
        <v>C</v>
      </c>
      <c r="I71" s="183" t="s">
        <v>175</v>
      </c>
      <c r="J71" s="172">
        <f>ЯНВАРЬ!U56</f>
        <v>0</v>
      </c>
      <c r="K71" s="173">
        <f t="shared" si="9"/>
        <v>0</v>
      </c>
      <c r="L71" s="173">
        <f t="shared" si="11"/>
        <v>0.99610220874837596</v>
      </c>
      <c r="M71" s="174" t="str">
        <f t="shared" si="4"/>
        <v>C</v>
      </c>
    </row>
    <row r="72" spans="2:13" ht="15" outlineLevel="1" thickBot="1">
      <c r="B72" s="183" t="s">
        <v>190</v>
      </c>
      <c r="C72" s="172">
        <f>ЯНВАРЬ!AO71</f>
        <v>-247.44770720468929</v>
      </c>
      <c r="D72" s="173">
        <f t="shared" si="7"/>
        <v>-1.3221126149896177E-3</v>
      </c>
      <c r="E72" s="173">
        <f t="shared" si="10"/>
        <v>1.4579824333910925</v>
      </c>
      <c r="F72" s="174" t="str">
        <f t="shared" si="3"/>
        <v>C</v>
      </c>
      <c r="G72" s="174" t="str">
        <f t="shared" si="8"/>
        <v>C</v>
      </c>
      <c r="I72" s="183" t="s">
        <v>176</v>
      </c>
      <c r="J72" s="172">
        <f>ЯНВАРЬ!U57</f>
        <v>0</v>
      </c>
      <c r="K72" s="173">
        <f t="shared" si="9"/>
        <v>0</v>
      </c>
      <c r="L72" s="173">
        <f t="shared" si="11"/>
        <v>0.99610220874837596</v>
      </c>
      <c r="M72" s="174" t="str">
        <f t="shared" si="4"/>
        <v>C</v>
      </c>
    </row>
    <row r="73" spans="2:13" ht="15" outlineLevel="1" thickBot="1">
      <c r="B73" s="183" t="s">
        <v>211</v>
      </c>
      <c r="C73" s="172">
        <f>ЯНВАРЬ!AO92</f>
        <v>-312.54776193847647</v>
      </c>
      <c r="D73" s="173">
        <f t="shared" si="7"/>
        <v>-1.6699420799393884E-3</v>
      </c>
      <c r="E73" s="173">
        <f t="shared" si="10"/>
        <v>1.4563124913111531</v>
      </c>
      <c r="F73" s="174" t="str">
        <f t="shared" si="3"/>
        <v>C</v>
      </c>
      <c r="G73" s="174" t="str">
        <f t="shared" si="8"/>
        <v>C</v>
      </c>
      <c r="I73" s="183" t="s">
        <v>178</v>
      </c>
      <c r="J73" s="172">
        <f>ЯНВАРЬ!U59</f>
        <v>0</v>
      </c>
      <c r="K73" s="173">
        <f t="shared" si="9"/>
        <v>0</v>
      </c>
      <c r="L73" s="173">
        <f t="shared" si="11"/>
        <v>0.99610220874837596</v>
      </c>
      <c r="M73" s="174" t="str">
        <f t="shared" si="4"/>
        <v>C</v>
      </c>
    </row>
    <row r="74" spans="2:13" ht="15" outlineLevel="1" thickBot="1">
      <c r="B74" s="183" t="s">
        <v>208</v>
      </c>
      <c r="C74" s="172">
        <f>ЯНВАРЬ!AO89</f>
        <v>-255.64638338505608</v>
      </c>
      <c r="D74" s="173">
        <f t="shared" si="7"/>
        <v>-1.3659181257649157E-3</v>
      </c>
      <c r="E74" s="173">
        <f t="shared" si="10"/>
        <v>1.4549465731853883</v>
      </c>
      <c r="F74" s="174" t="str">
        <f t="shared" si="3"/>
        <v>C</v>
      </c>
      <c r="G74" s="174" t="str">
        <f t="shared" si="8"/>
        <v>C</v>
      </c>
      <c r="I74" s="183" t="s">
        <v>179</v>
      </c>
      <c r="J74" s="172">
        <f>ЯНВАРЬ!U60</f>
        <v>0</v>
      </c>
      <c r="K74" s="173">
        <f t="shared" si="9"/>
        <v>0</v>
      </c>
      <c r="L74" s="173">
        <f t="shared" si="11"/>
        <v>0.99610220874837596</v>
      </c>
      <c r="M74" s="174" t="str">
        <f t="shared" si="4"/>
        <v>C</v>
      </c>
    </row>
    <row r="75" spans="2:13" ht="26.5" outlineLevel="1" thickBot="1">
      <c r="B75" s="183" t="s">
        <v>212</v>
      </c>
      <c r="C75" s="172">
        <f>ЯНВАРЬ!AO93</f>
        <v>-312.33372657504606</v>
      </c>
      <c r="D75" s="173">
        <f t="shared" si="7"/>
        <v>-1.6687984894117494E-3</v>
      </c>
      <c r="E75" s="173">
        <f t="shared" si="10"/>
        <v>1.4532777746959766</v>
      </c>
      <c r="F75" s="174" t="str">
        <f t="shared" si="3"/>
        <v>C</v>
      </c>
      <c r="G75" s="174" t="str">
        <f t="shared" si="8"/>
        <v>C</v>
      </c>
      <c r="I75" s="183" t="s">
        <v>180</v>
      </c>
      <c r="J75" s="172">
        <f>ЯНВАРЬ!U61</f>
        <v>0</v>
      </c>
      <c r="K75" s="173">
        <f t="shared" si="9"/>
        <v>0</v>
      </c>
      <c r="L75" s="173">
        <f t="shared" si="11"/>
        <v>0.99610220874837596</v>
      </c>
      <c r="M75" s="174" t="str">
        <f t="shared" si="4"/>
        <v>C</v>
      </c>
    </row>
    <row r="76" spans="2:13" ht="15" outlineLevel="1" thickBot="1">
      <c r="B76" s="183" t="s">
        <v>162</v>
      </c>
      <c r="C76" s="172">
        <f>ЯНВАРЬ!AO43</f>
        <v>-314.03321836158437</v>
      </c>
      <c r="D76" s="173">
        <f t="shared" si="7"/>
        <v>-1.6778788706989154E-3</v>
      </c>
      <c r="E76" s="173">
        <f>E49+D76</f>
        <v>1.4729126799853132</v>
      </c>
      <c r="F76" s="174" t="str">
        <f t="shared" si="3"/>
        <v>C</v>
      </c>
      <c r="G76" s="174" t="str">
        <f t="shared" si="8"/>
        <v>C</v>
      </c>
      <c r="I76" s="183" t="s">
        <v>181</v>
      </c>
      <c r="J76" s="172">
        <f>ЯНВАРЬ!U62</f>
        <v>0</v>
      </c>
      <c r="K76" s="173">
        <f t="shared" si="9"/>
        <v>0</v>
      </c>
      <c r="L76" s="173">
        <f>L49+K76</f>
        <v>0.99307059333044589</v>
      </c>
      <c r="M76" s="174" t="str">
        <f t="shared" si="4"/>
        <v>C</v>
      </c>
    </row>
    <row r="77" spans="2:13" ht="26.5" outlineLevel="1" thickBot="1">
      <c r="B77" s="183" t="s">
        <v>200</v>
      </c>
      <c r="C77" s="172">
        <f>ЯНВАРЬ!AO81</f>
        <v>-265.27549534495108</v>
      </c>
      <c r="D77" s="173">
        <f t="shared" si="7"/>
        <v>-1.4173664521088477E-3</v>
      </c>
      <c r="E77" s="173">
        <f t="shared" ref="E77:E93" si="12">E76+D77</f>
        <v>1.4714953135332043</v>
      </c>
      <c r="F77" s="174" t="str">
        <f t="shared" si="3"/>
        <v>C</v>
      </c>
      <c r="G77" s="174" t="str">
        <f t="shared" si="8"/>
        <v>C</v>
      </c>
      <c r="I77" s="183" t="s">
        <v>182</v>
      </c>
      <c r="J77" s="172">
        <f>ЯНВАРЬ!U63</f>
        <v>0</v>
      </c>
      <c r="K77" s="173">
        <f t="shared" si="9"/>
        <v>0</v>
      </c>
      <c r="L77" s="173">
        <f t="shared" ref="L77:L94" si="13">L76+K77</f>
        <v>0.99307059333044589</v>
      </c>
      <c r="M77" s="174" t="str">
        <f t="shared" si="4"/>
        <v>C</v>
      </c>
    </row>
    <row r="78" spans="2:13" ht="15" outlineLevel="1" thickBot="1">
      <c r="B78" s="183" t="s">
        <v>171</v>
      </c>
      <c r="C78" s="172">
        <f>ЯНВАРЬ!AO52</f>
        <v>-265.85549534495107</v>
      </c>
      <c r="D78" s="173">
        <f t="shared" si="7"/>
        <v>-1.4204653909729674E-3</v>
      </c>
      <c r="E78" s="173">
        <f t="shared" si="12"/>
        <v>1.4700748481422312</v>
      </c>
      <c r="F78" s="174" t="str">
        <f t="shared" si="3"/>
        <v>C</v>
      </c>
      <c r="G78" s="174" t="str">
        <f t="shared" si="8"/>
        <v>C</v>
      </c>
      <c r="I78" s="183" t="s">
        <v>183</v>
      </c>
      <c r="J78" s="172">
        <f>ЯНВАРЬ!U64</f>
        <v>0</v>
      </c>
      <c r="K78" s="173">
        <f t="shared" si="9"/>
        <v>0</v>
      </c>
      <c r="L78" s="173">
        <f t="shared" si="13"/>
        <v>0.99307059333044589</v>
      </c>
      <c r="M78" s="174" t="str">
        <f t="shared" si="4"/>
        <v>C</v>
      </c>
    </row>
    <row r="79" spans="2:13" ht="15" outlineLevel="1" thickBot="1">
      <c r="B79" s="183" t="s">
        <v>179</v>
      </c>
      <c r="C79" s="172">
        <f>ЯНВАРЬ!AO60</f>
        <v>-277.27171162568635</v>
      </c>
      <c r="D79" s="173">
        <f t="shared" si="7"/>
        <v>-1.4814622122032591E-3</v>
      </c>
      <c r="E79" s="173">
        <f t="shared" si="12"/>
        <v>1.468593385930028</v>
      </c>
      <c r="F79" s="174" t="str">
        <f t="shared" si="3"/>
        <v>C</v>
      </c>
      <c r="G79" s="174" t="str">
        <f t="shared" si="8"/>
        <v>C</v>
      </c>
      <c r="I79" s="183" t="s">
        <v>184</v>
      </c>
      <c r="J79" s="172">
        <f>ЯНВАРЬ!U65</f>
        <v>0</v>
      </c>
      <c r="K79" s="173">
        <f t="shared" si="9"/>
        <v>0</v>
      </c>
      <c r="L79" s="173">
        <f t="shared" si="13"/>
        <v>0.99307059333044589</v>
      </c>
      <c r="M79" s="174" t="str">
        <f t="shared" si="4"/>
        <v>C</v>
      </c>
    </row>
    <row r="80" spans="2:13" ht="15" outlineLevel="1" thickBot="1">
      <c r="B80" s="183" t="s">
        <v>175</v>
      </c>
      <c r="C80" s="172">
        <f>ЯНВАРЬ!AO56</f>
        <v>-408.85940797326333</v>
      </c>
      <c r="D80" s="173">
        <f t="shared" si="7"/>
        <v>-2.1845350160851853E-3</v>
      </c>
      <c r="E80" s="173">
        <f t="shared" si="12"/>
        <v>1.4664088509139428</v>
      </c>
      <c r="F80" s="174" t="str">
        <f t="shared" si="3"/>
        <v>C</v>
      </c>
      <c r="G80" s="174" t="str">
        <f t="shared" si="8"/>
        <v>C</v>
      </c>
      <c r="I80" s="183" t="s">
        <v>185</v>
      </c>
      <c r="J80" s="172">
        <f>ЯНВАРЬ!U66</f>
        <v>0</v>
      </c>
      <c r="K80" s="173">
        <f t="shared" si="9"/>
        <v>0</v>
      </c>
      <c r="L80" s="173">
        <f t="shared" si="13"/>
        <v>0.99307059333044589</v>
      </c>
      <c r="M80" s="174" t="str">
        <f t="shared" si="4"/>
        <v>C</v>
      </c>
    </row>
    <row r="81" spans="2:13" ht="15" outlineLevel="1" thickBot="1">
      <c r="B81" s="183" t="s">
        <v>203</v>
      </c>
      <c r="C81" s="172">
        <f>ЯНВАРЬ!AO84</f>
        <v>-458.30638338505605</v>
      </c>
      <c r="D81" s="173">
        <f t="shared" si="7"/>
        <v>-2.4487301088727481E-3</v>
      </c>
      <c r="E81" s="173">
        <f t="shared" si="12"/>
        <v>1.4639601208050701</v>
      </c>
      <c r="F81" s="174" t="str">
        <f t="shared" si="3"/>
        <v>C</v>
      </c>
      <c r="G81" s="174" t="str">
        <f t="shared" si="8"/>
        <v>C</v>
      </c>
      <c r="I81" s="183" t="s">
        <v>187</v>
      </c>
      <c r="J81" s="172">
        <f>ЯНВАРЬ!U68</f>
        <v>0</v>
      </c>
      <c r="K81" s="173">
        <f t="shared" si="9"/>
        <v>0</v>
      </c>
      <c r="L81" s="173">
        <f t="shared" si="13"/>
        <v>0.99307059333044589</v>
      </c>
      <c r="M81" s="174" t="str">
        <f t="shared" si="4"/>
        <v>C</v>
      </c>
    </row>
    <row r="82" spans="2:13" ht="15" outlineLevel="1" thickBot="1">
      <c r="B82" s="183" t="s">
        <v>180</v>
      </c>
      <c r="C82" s="172">
        <f>ЯНВАРЬ!AO61</f>
        <v>-523.18174982095968</v>
      </c>
      <c r="D82" s="173">
        <f t="shared" si="7"/>
        <v>-2.7953590646869596E-3</v>
      </c>
      <c r="E82" s="173">
        <f t="shared" si="12"/>
        <v>1.4611647617403831</v>
      </c>
      <c r="F82" s="174" t="str">
        <f t="shared" si="3"/>
        <v>C</v>
      </c>
      <c r="G82" s="174" t="str">
        <f t="shared" si="8"/>
        <v>C</v>
      </c>
      <c r="I82" s="183" t="s">
        <v>188</v>
      </c>
      <c r="J82" s="172">
        <f>ЯНВАРЬ!U69</f>
        <v>0</v>
      </c>
      <c r="K82" s="173">
        <f t="shared" si="9"/>
        <v>0</v>
      </c>
      <c r="L82" s="173">
        <f t="shared" si="13"/>
        <v>0.99307059333044589</v>
      </c>
      <c r="M82" s="174" t="str">
        <f t="shared" si="4"/>
        <v>C</v>
      </c>
    </row>
    <row r="83" spans="2:13" ht="15" outlineLevel="1" thickBot="1">
      <c r="B83" s="183" t="s">
        <v>152</v>
      </c>
      <c r="C83" s="172">
        <f>ЯНВАРЬ!AO33</f>
        <v>-561.35037780270625</v>
      </c>
      <c r="D83" s="173">
        <f t="shared" si="7"/>
        <v>-2.9992939692434586E-3</v>
      </c>
      <c r="E83" s="173">
        <f t="shared" si="12"/>
        <v>1.4581654677711398</v>
      </c>
      <c r="F83" s="174" t="str">
        <f t="shared" si="3"/>
        <v>C</v>
      </c>
      <c r="G83" s="174" t="str">
        <f t="shared" si="8"/>
        <v>C</v>
      </c>
      <c r="I83" s="183" t="s">
        <v>195</v>
      </c>
      <c r="J83" s="172">
        <f>ЯНВАРЬ!U76</f>
        <v>0</v>
      </c>
      <c r="K83" s="173">
        <f t="shared" si="9"/>
        <v>0</v>
      </c>
      <c r="L83" s="173">
        <f t="shared" si="13"/>
        <v>0.99307059333044589</v>
      </c>
      <c r="M83" s="174" t="str">
        <f t="shared" si="4"/>
        <v>C</v>
      </c>
    </row>
    <row r="84" spans="2:13" ht="26.5" outlineLevel="1" thickBot="1">
      <c r="B84" s="183" t="s">
        <v>146</v>
      </c>
      <c r="C84" s="172">
        <f>ЯНВАРЬ!AO27</f>
        <v>-568.74035700086995</v>
      </c>
      <c r="D84" s="173">
        <f t="shared" si="7"/>
        <v>-3.0387786136266094E-3</v>
      </c>
      <c r="E84" s="173">
        <f t="shared" si="12"/>
        <v>1.4551266891575132</v>
      </c>
      <c r="F84" s="174" t="str">
        <f t="shared" si="3"/>
        <v>C</v>
      </c>
      <c r="G84" s="174" t="str">
        <f t="shared" si="8"/>
        <v>C</v>
      </c>
      <c r="I84" s="183" t="s">
        <v>196</v>
      </c>
      <c r="J84" s="172">
        <f>ЯНВАРЬ!U77</f>
        <v>0</v>
      </c>
      <c r="K84" s="173">
        <f t="shared" si="9"/>
        <v>0</v>
      </c>
      <c r="L84" s="173">
        <f t="shared" si="13"/>
        <v>0.99307059333044589</v>
      </c>
      <c r="M84" s="174" t="str">
        <f t="shared" si="4"/>
        <v>C</v>
      </c>
    </row>
    <row r="85" spans="2:13" ht="26.5" outlineLevel="1" thickBot="1">
      <c r="B85" s="183" t="s">
        <v>149</v>
      </c>
      <c r="C85" s="172">
        <f>ЯНВАРЬ!AO30</f>
        <v>-648.21188852071828</v>
      </c>
      <c r="D85" s="173">
        <f t="shared" si="7"/>
        <v>-3.4633948508990043E-3</v>
      </c>
      <c r="E85" s="173">
        <f t="shared" si="12"/>
        <v>1.4516632943066141</v>
      </c>
      <c r="F85" s="174" t="str">
        <f t="shared" si="3"/>
        <v>C</v>
      </c>
      <c r="G85" s="174" t="str">
        <f t="shared" si="8"/>
        <v>B</v>
      </c>
      <c r="I85" s="183" t="s">
        <v>198</v>
      </c>
      <c r="J85" s="172">
        <f>ЯНВАРЬ!U79</f>
        <v>0</v>
      </c>
      <c r="K85" s="173">
        <f t="shared" si="9"/>
        <v>0</v>
      </c>
      <c r="L85" s="173">
        <f t="shared" si="13"/>
        <v>0.99307059333044589</v>
      </c>
      <c r="M85" s="174" t="str">
        <f t="shared" si="4"/>
        <v>C</v>
      </c>
    </row>
    <row r="86" spans="2:13" ht="26.5" outlineLevel="1" thickBot="1">
      <c r="B86" s="183" t="s">
        <v>163</v>
      </c>
      <c r="C86" s="172">
        <f>ЯНВАРЬ!AO44</f>
        <v>-828.16912823060352</v>
      </c>
      <c r="D86" s="173">
        <f t="shared" si="7"/>
        <v>-4.4249060302381559E-3</v>
      </c>
      <c r="E86" s="173">
        <f t="shared" si="12"/>
        <v>1.447238388276376</v>
      </c>
      <c r="F86" s="174" t="str">
        <f t="shared" si="3"/>
        <v>C</v>
      </c>
      <c r="G86" s="174" t="str">
        <f t="shared" si="8"/>
        <v>C</v>
      </c>
      <c r="I86" s="183" t="s">
        <v>199</v>
      </c>
      <c r="J86" s="172">
        <f>ЯНВАРЬ!U80</f>
        <v>0</v>
      </c>
      <c r="K86" s="173">
        <f t="shared" si="9"/>
        <v>0</v>
      </c>
      <c r="L86" s="173">
        <f t="shared" si="13"/>
        <v>0.99307059333044589</v>
      </c>
      <c r="M86" s="174" t="str">
        <f t="shared" si="4"/>
        <v>C</v>
      </c>
    </row>
    <row r="87" spans="2:13" ht="26.5" outlineLevel="1" thickBot="1">
      <c r="B87" s="183" t="s">
        <v>129</v>
      </c>
      <c r="C87" s="172">
        <f>ЯНВАРЬ!AO10</f>
        <v>-1368.1819263095126</v>
      </c>
      <c r="D87" s="173">
        <f t="shared" si="7"/>
        <v>-7.3101933528051796E-3</v>
      </c>
      <c r="E87" s="173">
        <f t="shared" si="12"/>
        <v>1.4399281949235707</v>
      </c>
      <c r="F87" s="174" t="str">
        <f t="shared" si="3"/>
        <v>C</v>
      </c>
      <c r="G87" s="174" t="str">
        <f t="shared" si="8"/>
        <v>A</v>
      </c>
      <c r="I87" s="183" t="s">
        <v>200</v>
      </c>
      <c r="J87" s="172">
        <f>ЯНВАРЬ!U81</f>
        <v>0</v>
      </c>
      <c r="K87" s="173">
        <f t="shared" si="9"/>
        <v>0</v>
      </c>
      <c r="L87" s="173">
        <f t="shared" si="13"/>
        <v>0.99307059333044589</v>
      </c>
      <c r="M87" s="174" t="str">
        <f t="shared" si="4"/>
        <v>C</v>
      </c>
    </row>
    <row r="88" spans="2:13" ht="26.5" outlineLevel="1" thickBot="1">
      <c r="B88" s="183" t="s">
        <v>168</v>
      </c>
      <c r="C88" s="172">
        <f>ЯНВАРЬ!AO49</f>
        <v>-1423.5163051000418</v>
      </c>
      <c r="D88" s="173">
        <f t="shared" si="7"/>
        <v>-7.6058448303153586E-3</v>
      </c>
      <c r="E88" s="173">
        <f t="shared" si="12"/>
        <v>1.4323223500932554</v>
      </c>
      <c r="F88" s="174" t="str">
        <f t="shared" si="3"/>
        <v>C</v>
      </c>
      <c r="G88" s="174" t="str">
        <f t="shared" si="8"/>
        <v>B</v>
      </c>
      <c r="I88" s="183" t="s">
        <v>201</v>
      </c>
      <c r="J88" s="172">
        <f>ЯНВАРЬ!U82</f>
        <v>0</v>
      </c>
      <c r="K88" s="173">
        <f t="shared" si="9"/>
        <v>0</v>
      </c>
      <c r="L88" s="173">
        <f t="shared" si="13"/>
        <v>0.99307059333044589</v>
      </c>
      <c r="M88" s="174" t="str">
        <f t="shared" si="4"/>
        <v>C</v>
      </c>
    </row>
    <row r="89" spans="2:13" ht="15" outlineLevel="1" thickBot="1">
      <c r="B89" s="183" t="s">
        <v>150</v>
      </c>
      <c r="C89" s="172">
        <f>ЯНВАРЬ!AO31</f>
        <v>-1695.6895304705026</v>
      </c>
      <c r="D89" s="173">
        <f t="shared" si="7"/>
        <v>-9.060065840441894E-3</v>
      </c>
      <c r="E89" s="173">
        <f t="shared" si="12"/>
        <v>1.4232622842528135</v>
      </c>
      <c r="F89" s="174" t="str">
        <f t="shared" si="3"/>
        <v>C</v>
      </c>
      <c r="G89" s="174" t="str">
        <f t="shared" si="8"/>
        <v>C</v>
      </c>
      <c r="I89" s="183" t="s">
        <v>202</v>
      </c>
      <c r="J89" s="172">
        <f>ЯНВАРЬ!U83</f>
        <v>0</v>
      </c>
      <c r="K89" s="173">
        <f t="shared" si="9"/>
        <v>0</v>
      </c>
      <c r="L89" s="173">
        <f t="shared" si="13"/>
        <v>0.99307059333044589</v>
      </c>
      <c r="M89" s="174" t="str">
        <f t="shared" si="4"/>
        <v>C</v>
      </c>
    </row>
    <row r="90" spans="2:13" ht="15" outlineLevel="1" thickBot="1">
      <c r="B90" s="183" t="s">
        <v>169</v>
      </c>
      <c r="C90" s="172">
        <f>ЯНВАРЬ!AO50</f>
        <v>-2852.1125228223354</v>
      </c>
      <c r="D90" s="173">
        <f t="shared" si="7"/>
        <v>-1.5238831623822838E-2</v>
      </c>
      <c r="E90" s="173">
        <f t="shared" si="12"/>
        <v>1.4080234526289908</v>
      </c>
      <c r="F90" s="174" t="str">
        <f t="shared" si="3"/>
        <v>C</v>
      </c>
      <c r="G90" s="174" t="str">
        <f t="shared" si="8"/>
        <v>B</v>
      </c>
      <c r="I90" s="183" t="s">
        <v>203</v>
      </c>
      <c r="J90" s="172">
        <f>ЯНВАРЬ!U84</f>
        <v>0</v>
      </c>
      <c r="K90" s="173">
        <f t="shared" si="9"/>
        <v>0</v>
      </c>
      <c r="L90" s="173">
        <f t="shared" si="13"/>
        <v>0.99307059333044589</v>
      </c>
      <c r="M90" s="174" t="str">
        <f t="shared" si="4"/>
        <v>C</v>
      </c>
    </row>
    <row r="91" spans="2:13" ht="26.5" outlineLevel="1" thickBot="1">
      <c r="B91" s="183" t="s">
        <v>207</v>
      </c>
      <c r="C91" s="172">
        <f>ЯНВАРЬ!AO88</f>
        <v>-3403.7715517248512</v>
      </c>
      <c r="D91" s="173">
        <f t="shared" si="7"/>
        <v>-1.818634473487225E-2</v>
      </c>
      <c r="E91" s="173">
        <f t="shared" si="12"/>
        <v>1.3898371078941185</v>
      </c>
      <c r="F91" s="174" t="str">
        <f t="shared" si="3"/>
        <v>C</v>
      </c>
      <c r="G91" s="174" t="str">
        <f t="shared" si="8"/>
        <v>C</v>
      </c>
      <c r="I91" s="183" t="s">
        <v>208</v>
      </c>
      <c r="J91" s="172">
        <f>ЯНВАРЬ!U89</f>
        <v>0</v>
      </c>
      <c r="K91" s="173">
        <f t="shared" si="9"/>
        <v>0</v>
      </c>
      <c r="L91" s="173">
        <f t="shared" si="13"/>
        <v>0.99307059333044589</v>
      </c>
      <c r="M91" s="174" t="str">
        <f t="shared" si="4"/>
        <v>C</v>
      </c>
    </row>
    <row r="92" spans="2:13" ht="26.5" outlineLevel="1" thickBot="1">
      <c r="B92" s="183" t="s">
        <v>131</v>
      </c>
      <c r="C92" s="172">
        <f>ЯНВАРЬ!AO12</f>
        <v>-5498.1535270881732</v>
      </c>
      <c r="D92" s="173">
        <f t="shared" si="7"/>
        <v>-2.937662352757164E-2</v>
      </c>
      <c r="E92" s="173">
        <f t="shared" si="12"/>
        <v>1.3604604843665469</v>
      </c>
      <c r="F92" s="174" t="str">
        <f t="shared" si="3"/>
        <v>C</v>
      </c>
      <c r="G92" s="174" t="str">
        <f t="shared" si="8"/>
        <v>B</v>
      </c>
      <c r="I92" s="183" t="s">
        <v>209</v>
      </c>
      <c r="J92" s="172">
        <f>ЯНВАРЬ!U90</f>
        <v>0</v>
      </c>
      <c r="K92" s="173">
        <f t="shared" si="9"/>
        <v>0</v>
      </c>
      <c r="L92" s="173">
        <f t="shared" si="13"/>
        <v>0.99307059333044589</v>
      </c>
      <c r="M92" s="174" t="str">
        <f t="shared" si="4"/>
        <v>C</v>
      </c>
    </row>
    <row r="93" spans="2:13" ht="15" outlineLevel="1" thickBot="1">
      <c r="B93" s="183" t="s">
        <v>127</v>
      </c>
      <c r="C93" s="172">
        <f>ЯНВАРЬ!AO8</f>
        <v>-5869.7194810142564</v>
      </c>
      <c r="D93" s="173">
        <f t="shared" si="7"/>
        <v>-3.1361899691718764E-2</v>
      </c>
      <c r="E93" s="173">
        <f t="shared" si="12"/>
        <v>1.3290985846748282</v>
      </c>
      <c r="F93" s="174" t="str">
        <f t="shared" si="3"/>
        <v>C</v>
      </c>
      <c r="G93" s="174" t="str">
        <f t="shared" si="8"/>
        <v>A</v>
      </c>
      <c r="I93" s="183" t="s">
        <v>210</v>
      </c>
      <c r="J93" s="172">
        <f>ЯНВАРЬ!U91</f>
        <v>0</v>
      </c>
      <c r="K93" s="173">
        <f t="shared" si="9"/>
        <v>0</v>
      </c>
      <c r="L93" s="173">
        <f t="shared" si="13"/>
        <v>0.99307059333044589</v>
      </c>
      <c r="M93" s="174" t="str">
        <f t="shared" si="4"/>
        <v>C</v>
      </c>
    </row>
    <row r="94" spans="2:13" ht="15" outlineLevel="1" thickBot="1">
      <c r="B94" s="183" t="s">
        <v>134</v>
      </c>
      <c r="C94" s="172">
        <f>ЯНВАРЬ!AO15</f>
        <v>-5881.4721867040298</v>
      </c>
      <c r="D94" s="173">
        <f t="shared" si="7"/>
        <v>-3.142469437520256E-2</v>
      </c>
      <c r="E94" s="173">
        <f>E93+D94</f>
        <v>1.2976738902996257</v>
      </c>
      <c r="F94" s="174" t="str">
        <f t="shared" si="3"/>
        <v>C</v>
      </c>
      <c r="G94" s="174" t="str">
        <f t="shared" si="8"/>
        <v>B</v>
      </c>
      <c r="I94" s="183" t="s">
        <v>211</v>
      </c>
      <c r="J94" s="172">
        <f>ЯНВАРЬ!U92</f>
        <v>0</v>
      </c>
      <c r="K94" s="173">
        <f t="shared" si="9"/>
        <v>0</v>
      </c>
      <c r="L94" s="173">
        <f t="shared" si="13"/>
        <v>0.99307059333044589</v>
      </c>
      <c r="M94" s="174" t="str">
        <f t="shared" si="4"/>
        <v>C</v>
      </c>
    </row>
    <row r="95" spans="2:13" ht="26.5" outlineLevel="1" thickBot="1">
      <c r="B95" s="183" t="s">
        <v>204</v>
      </c>
      <c r="C95" s="172">
        <f>ЯНВАРЬ!AO85</f>
        <v>-7979.1246388061227</v>
      </c>
      <c r="D95" s="173">
        <f t="shared" si="7"/>
        <v>-4.2632447318712255E-2</v>
      </c>
      <c r="E95" s="173">
        <f>E94+D95</f>
        <v>1.2550414429809134</v>
      </c>
      <c r="F95" s="174" t="str">
        <f t="shared" si="3"/>
        <v>C</v>
      </c>
      <c r="G95" s="174" t="str">
        <f t="shared" si="8"/>
        <v>C</v>
      </c>
      <c r="I95" s="183" t="s">
        <v>212</v>
      </c>
      <c r="J95" s="172">
        <f>ЯНВАРЬ!U93</f>
        <v>0</v>
      </c>
      <c r="K95" s="173">
        <f t="shared" si="9"/>
        <v>0</v>
      </c>
      <c r="L95" s="173">
        <f>L94+K95</f>
        <v>0.99307059333044589</v>
      </c>
      <c r="M95" s="174" t="str">
        <f t="shared" si="4"/>
        <v>C</v>
      </c>
    </row>
    <row r="96" spans="2:13" ht="26.5" outlineLevel="1" thickBot="1">
      <c r="B96" s="183" t="s">
        <v>133</v>
      </c>
      <c r="C96" s="172">
        <f>ЯНВАРЬ!AO14</f>
        <v>-8885.6396920389125</v>
      </c>
      <c r="D96" s="173">
        <f t="shared" si="7"/>
        <v>-4.7475955472803338E-2</v>
      </c>
      <c r="E96" s="173">
        <f t="shared" ref="E96:E98" si="14">E95+D96</f>
        <v>1.2075654875081101</v>
      </c>
      <c r="F96" s="174" t="str">
        <f t="shared" si="3"/>
        <v>C</v>
      </c>
      <c r="G96" s="174" t="str">
        <f t="shared" si="8"/>
        <v>B</v>
      </c>
      <c r="I96" s="183" t="s">
        <v>213</v>
      </c>
      <c r="J96" s="172">
        <f>ЯНВАРЬ!U94</f>
        <v>0</v>
      </c>
      <c r="K96" s="173">
        <f t="shared" si="9"/>
        <v>0</v>
      </c>
      <c r="L96" s="173">
        <f t="shared" ref="L96:L98" si="15">L95+K96</f>
        <v>0.99307059333044589</v>
      </c>
      <c r="M96" s="174" t="str">
        <f t="shared" si="4"/>
        <v>C</v>
      </c>
    </row>
    <row r="97" spans="2:16" ht="26.5" outlineLevel="1" thickBot="1">
      <c r="B97" s="183" t="s">
        <v>147</v>
      </c>
      <c r="C97" s="172">
        <f>ЯНВАРЬ!AO28</f>
        <v>-10102.221110966624</v>
      </c>
      <c r="D97" s="173">
        <f t="shared" si="7"/>
        <v>-5.39761476115641E-2</v>
      </c>
      <c r="E97" s="173">
        <f t="shared" si="14"/>
        <v>1.153589339896546</v>
      </c>
      <c r="F97" s="174" t="str">
        <f t="shared" ref="F97:F99" si="16">IF(AND(E97&lt;=0),"C",IF(E97&lt;=0.8,"A",IF(E97&lt;=0.95,"B","C")))</f>
        <v>C</v>
      </c>
      <c r="G97" s="174" t="str">
        <f t="shared" si="8"/>
        <v>A</v>
      </c>
      <c r="I97" s="183" t="s">
        <v>214</v>
      </c>
      <c r="J97" s="172">
        <f>ЯНВАРЬ!U95</f>
        <v>0</v>
      </c>
      <c r="K97" s="173">
        <f t="shared" si="9"/>
        <v>0</v>
      </c>
      <c r="L97" s="173">
        <f t="shared" si="15"/>
        <v>0.99307059333044589</v>
      </c>
      <c r="M97" s="174" t="str">
        <f t="shared" si="4"/>
        <v>C</v>
      </c>
    </row>
    <row r="98" spans="2:16" ht="26.5" outlineLevel="1" thickBot="1">
      <c r="B98" s="183" t="s">
        <v>170</v>
      </c>
      <c r="C98" s="172">
        <f>ЯНВАРЬ!AO51</f>
        <v>-12176.8917165271</v>
      </c>
      <c r="D98" s="173">
        <f t="shared" si="7"/>
        <v>-6.5061108594009903E-2</v>
      </c>
      <c r="E98" s="173">
        <f t="shared" si="14"/>
        <v>1.0885282313025362</v>
      </c>
      <c r="F98" s="174" t="str">
        <f t="shared" si="16"/>
        <v>C</v>
      </c>
      <c r="G98" s="174" t="str">
        <f t="shared" si="8"/>
        <v>C</v>
      </c>
      <c r="I98" s="183" t="s">
        <v>216</v>
      </c>
      <c r="J98" s="172">
        <f>ЯНВАРЬ!U97</f>
        <v>0</v>
      </c>
      <c r="K98" s="173">
        <f t="shared" si="9"/>
        <v>0</v>
      </c>
      <c r="L98" s="173">
        <f t="shared" si="15"/>
        <v>0.99307059333044589</v>
      </c>
      <c r="M98" s="174" t="str">
        <f t="shared" si="4"/>
        <v>C</v>
      </c>
    </row>
    <row r="99" spans="2:16" ht="15" outlineLevel="1" thickBot="1">
      <c r="B99" s="183" t="s">
        <v>145</v>
      </c>
      <c r="C99" s="172">
        <f>ЯНВАРЬ!AO26</f>
        <v>-12660.344867782149</v>
      </c>
      <c r="D99" s="173">
        <f t="shared" si="7"/>
        <v>-6.7644197834364247E-2</v>
      </c>
      <c r="E99" s="173">
        <f>E98+D99</f>
        <v>1.0208840334681719</v>
      </c>
      <c r="F99" s="174" t="str">
        <f t="shared" si="16"/>
        <v>C</v>
      </c>
      <c r="G99" s="174" t="str">
        <f t="shared" si="8"/>
        <v>B</v>
      </c>
      <c r="I99" s="183" t="s">
        <v>217</v>
      </c>
      <c r="J99" s="172">
        <f>ЯНВАРЬ!U98</f>
        <v>0</v>
      </c>
      <c r="K99" s="173">
        <f t="shared" si="9"/>
        <v>0</v>
      </c>
      <c r="L99" s="173">
        <f>L98+K99</f>
        <v>0.99307059333044589</v>
      </c>
      <c r="M99" s="174" t="str">
        <f t="shared" si="4"/>
        <v>C</v>
      </c>
    </row>
    <row r="100" spans="2:16" outlineLevel="1">
      <c r="C100" s="179">
        <f>SUM(C4:C99)</f>
        <v>187160.83970398578</v>
      </c>
      <c r="D100" s="180">
        <f>SUM(D4:D99)</f>
        <v>1.0000000000000009</v>
      </c>
      <c r="J100" s="179">
        <f>SUM(J4:J99)</f>
        <v>2309</v>
      </c>
      <c r="K100" s="180">
        <f>SUM(K4:K99)</f>
        <v>1</v>
      </c>
    </row>
    <row r="101" spans="2:16" ht="15" thickBot="1"/>
    <row r="102" spans="2:16" ht="16" thickBot="1">
      <c r="B102" s="416" t="s">
        <v>237</v>
      </c>
      <c r="C102" s="417"/>
      <c r="D102" s="417"/>
      <c r="E102" s="417"/>
      <c r="F102" s="417"/>
      <c r="G102" s="417"/>
      <c r="H102" s="417"/>
      <c r="I102" s="417"/>
      <c r="J102" s="417"/>
      <c r="K102" s="417"/>
      <c r="L102" s="417"/>
      <c r="M102" s="418"/>
      <c r="O102" s="181"/>
      <c r="P102" s="181"/>
    </row>
    <row r="103" spans="2:16" ht="23.5" thickBot="1">
      <c r="C103" s="168" t="s">
        <v>10</v>
      </c>
      <c r="D103" s="169" t="s">
        <v>87</v>
      </c>
      <c r="E103" s="170" t="s">
        <v>88</v>
      </c>
      <c r="F103" s="182" t="s">
        <v>89</v>
      </c>
      <c r="G103" s="169" t="s">
        <v>90</v>
      </c>
      <c r="J103" s="168" t="s">
        <v>91</v>
      </c>
      <c r="K103" s="169" t="s">
        <v>92</v>
      </c>
      <c r="L103" s="170" t="s">
        <v>88</v>
      </c>
      <c r="M103" s="171" t="s">
        <v>90</v>
      </c>
    </row>
    <row r="104" spans="2:16">
      <c r="B104" s="91" t="s">
        <v>220</v>
      </c>
      <c r="C104" s="172">
        <f>ЯНВАРЬ!AO102</f>
        <v>0</v>
      </c>
      <c r="D104" s="173">
        <f>C104/C$109</f>
        <v>0</v>
      </c>
      <c r="E104" s="173">
        <f>D104</f>
        <v>0</v>
      </c>
      <c r="F104" s="174" t="str">
        <f t="shared" ref="F104:F108" si="17">IF(AND(E104&lt;=0),"C",IF(E104&lt;=0.8,"A",IF(E104&lt;=0.95,"B","C")))</f>
        <v>C</v>
      </c>
      <c r="G104" s="174" t="e">
        <f>VLOOKUP(B104:B108,I$104:M$108,5,0)</f>
        <v>#DIV/0!</v>
      </c>
      <c r="I104" s="91" t="s">
        <v>220</v>
      </c>
      <c r="J104" s="172">
        <f>ЯНВАРЬ!U102</f>
        <v>0</v>
      </c>
      <c r="K104" s="173" t="e">
        <f>J104/J$109</f>
        <v>#DIV/0!</v>
      </c>
      <c r="L104" s="173" t="e">
        <f>K104</f>
        <v>#DIV/0!</v>
      </c>
      <c r="M104" s="174" t="e">
        <f>_xlfn.IFS(L104&lt;80%,"A",L104&lt;=95%,"B",L104&gt;95%,"C")</f>
        <v>#DIV/0!</v>
      </c>
    </row>
    <row r="105" spans="2:16">
      <c r="B105" s="91" t="s">
        <v>222</v>
      </c>
      <c r="C105" s="172">
        <f>ЯНВАРЬ!AO103</f>
        <v>-186.42970398663167</v>
      </c>
      <c r="D105" s="173">
        <f>C105/C$109</f>
        <v>1</v>
      </c>
      <c r="E105" s="173">
        <f t="shared" ref="E105:E108" si="18">D105+E104</f>
        <v>1</v>
      </c>
      <c r="F105" s="174" t="str">
        <f t="shared" si="17"/>
        <v>C</v>
      </c>
      <c r="G105" s="174" t="e">
        <f>VLOOKUP(B105:B109,I$104:M$108,5,0)</f>
        <v>#DIV/0!</v>
      </c>
      <c r="I105" s="91" t="s">
        <v>222</v>
      </c>
      <c r="J105" s="172">
        <f>ЯНВАРЬ!U103</f>
        <v>0</v>
      </c>
      <c r="K105" s="173" t="e">
        <f>J105/J$109</f>
        <v>#DIV/0!</v>
      </c>
      <c r="L105" s="173" t="e">
        <f>K105+L104</f>
        <v>#DIV/0!</v>
      </c>
      <c r="M105" s="174" t="e">
        <f t="shared" ref="M105:M108" si="19">_xlfn.IFS(L105&lt;80%,"A",L105&lt;=95%,"B",L105&gt;95%,"C")</f>
        <v>#DIV/0!</v>
      </c>
    </row>
    <row r="106" spans="2:16">
      <c r="B106" s="91" t="s">
        <v>223</v>
      </c>
      <c r="C106" s="172">
        <f>ЯНВАРЬ!AO104</f>
        <v>0</v>
      </c>
      <c r="D106" s="173">
        <f>C106/C$109</f>
        <v>0</v>
      </c>
      <c r="E106" s="173">
        <f t="shared" si="18"/>
        <v>1</v>
      </c>
      <c r="F106" s="174" t="str">
        <f t="shared" si="17"/>
        <v>C</v>
      </c>
      <c r="G106" s="174" t="e">
        <f>VLOOKUP(B106:B110,I$104:M$108,5,0)</f>
        <v>#DIV/0!</v>
      </c>
      <c r="I106" s="91" t="s">
        <v>223</v>
      </c>
      <c r="J106" s="172">
        <f>ЯНВАРЬ!U104</f>
        <v>0</v>
      </c>
      <c r="K106" s="173" t="e">
        <f>J106/J$109</f>
        <v>#DIV/0!</v>
      </c>
      <c r="L106" s="173" t="e">
        <f t="shared" ref="L106:L108" si="20">K106+L105</f>
        <v>#DIV/0!</v>
      </c>
      <c r="M106" s="174" t="e">
        <f t="shared" si="19"/>
        <v>#DIV/0!</v>
      </c>
    </row>
    <row r="107" spans="2:16">
      <c r="B107" s="91" t="s">
        <v>224</v>
      </c>
      <c r="C107" s="172">
        <f>ЯНВАРЬ!AO105</f>
        <v>0</v>
      </c>
      <c r="D107" s="173">
        <f>C107/C$109</f>
        <v>0</v>
      </c>
      <c r="E107" s="173">
        <f t="shared" si="18"/>
        <v>1</v>
      </c>
      <c r="F107" s="174" t="str">
        <f t="shared" si="17"/>
        <v>C</v>
      </c>
      <c r="G107" s="174" t="e">
        <f>VLOOKUP(B107:B111,I$104:M$108,5,0)</f>
        <v>#DIV/0!</v>
      </c>
      <c r="I107" s="91" t="s">
        <v>224</v>
      </c>
      <c r="J107" s="172">
        <f>ЯНВАРЬ!U105</f>
        <v>0</v>
      </c>
      <c r="K107" s="173" t="e">
        <f>J107/J$109</f>
        <v>#DIV/0!</v>
      </c>
      <c r="L107" s="173" t="e">
        <f t="shared" si="20"/>
        <v>#DIV/0!</v>
      </c>
      <c r="M107" s="174" t="e">
        <f t="shared" si="19"/>
        <v>#DIV/0!</v>
      </c>
    </row>
    <row r="108" spans="2:16">
      <c r="B108" s="91" t="s">
        <v>225</v>
      </c>
      <c r="C108" s="172">
        <f>ЯНВАРЬ!AO106</f>
        <v>0</v>
      </c>
      <c r="D108" s="173">
        <f>C108/C$109</f>
        <v>0</v>
      </c>
      <c r="E108" s="173">
        <f t="shared" si="18"/>
        <v>1</v>
      </c>
      <c r="F108" s="174" t="str">
        <f t="shared" si="17"/>
        <v>C</v>
      </c>
      <c r="G108" s="174" t="e">
        <f>VLOOKUP(B108:B112,I$104:M$108,5,0)</f>
        <v>#DIV/0!</v>
      </c>
      <c r="I108" s="91" t="s">
        <v>225</v>
      </c>
      <c r="J108" s="172">
        <f>ЯНВАРЬ!U106</f>
        <v>0</v>
      </c>
      <c r="K108" s="173" t="e">
        <f>J108/J$109</f>
        <v>#DIV/0!</v>
      </c>
      <c r="L108" s="173" t="e">
        <f t="shared" si="20"/>
        <v>#DIV/0!</v>
      </c>
      <c r="M108" s="174" t="e">
        <f t="shared" si="19"/>
        <v>#DIV/0!</v>
      </c>
    </row>
    <row r="109" spans="2:16">
      <c r="C109" s="179">
        <f>SUM(C104:C108)</f>
        <v>-186.42970398663167</v>
      </c>
      <c r="D109" s="184">
        <f>SUM(D104:D108)</f>
        <v>1</v>
      </c>
      <c r="J109" s="179">
        <f>SUM(J104:J108)</f>
        <v>0</v>
      </c>
      <c r="K109" s="184" t="e">
        <f>SUM(K104:K108)</f>
        <v>#DIV/0!</v>
      </c>
      <c r="L109" s="184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12" priority="10" operator="equal">
      <formula>"C"</formula>
    </cfRule>
    <cfRule type="cellIs" dxfId="111" priority="11" operator="equal">
      <formula>"B"</formula>
    </cfRule>
    <cfRule type="cellIs" dxfId="110" priority="12" operator="equal">
      <formula>"A"</formula>
    </cfRule>
  </conditionalFormatting>
  <conditionalFormatting sqref="M104:M108 K104:K108 D104:D108">
    <cfRule type="cellIs" dxfId="109" priority="7" operator="equal">
      <formula>"C"</formula>
    </cfRule>
    <cfRule type="cellIs" dxfId="108" priority="8" operator="equal">
      <formula>"B"</formula>
    </cfRule>
    <cfRule type="cellIs" dxfId="107" priority="9" operator="equal">
      <formula>"A"</formula>
    </cfRule>
  </conditionalFormatting>
  <conditionalFormatting sqref="G104:G108">
    <cfRule type="cellIs" dxfId="106" priority="4" operator="equal">
      <formula>"C"</formula>
    </cfRule>
    <cfRule type="cellIs" dxfId="105" priority="5" operator="equal">
      <formula>"B"</formula>
    </cfRule>
    <cfRule type="cellIs" dxfId="104" priority="6" operator="equal">
      <formula>"A"</formula>
    </cfRule>
  </conditionalFormatting>
  <conditionalFormatting sqref="F104:F108">
    <cfRule type="cellIs" dxfId="103" priority="1" operator="equal">
      <formula>"C"</formula>
    </cfRule>
    <cfRule type="cellIs" dxfId="102" priority="2" operator="equal">
      <formula>"B"</formula>
    </cfRule>
    <cfRule type="cellIs" dxfId="10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29"/>
  <sheetViews>
    <sheetView zoomScale="70" zoomScaleNormal="70" workbookViewId="0">
      <pane xSplit="3" ySplit="2" topLeftCell="D120" activePane="bottomRight" state="frozen"/>
      <selection pane="topRight" activeCell="D1" sqref="D1"/>
      <selection pane="bottomLeft" activeCell="A3" sqref="A3"/>
      <selection pane="bottomRight" activeCell="AO127" sqref="AO127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307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277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10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304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312"/>
      <c r="AL1" s="311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278</v>
      </c>
      <c r="O2" s="79" t="s">
        <v>57</v>
      </c>
      <c r="P2" s="79" t="s">
        <v>279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305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4">
        <f>ДЕКАБРЬ!N3+ЯНВАРЬ!N3+ФЕВРАЛЬ!N3</f>
        <v>911</v>
      </c>
      <c r="O3" s="90"/>
      <c r="P3" s="90"/>
      <c r="Q3" s="234"/>
      <c r="R3" s="93"/>
      <c r="S3" s="94">
        <f>ДЕКАБРЬ!S3+ЯНВАРЬ!S3+ФЕВРАЛЬ!S3</f>
        <v>498</v>
      </c>
      <c r="T3" s="94">
        <f>ДЕКАБРЬ!T3+ЯНВАРЬ!T3+ФЕВРАЛЬ!T3</f>
        <v>-10</v>
      </c>
      <c r="U3" s="93">
        <f t="shared" ref="U3:U66" si="1">S3+T3</f>
        <v>488</v>
      </c>
      <c r="V3" s="94">
        <f>ДЕКАБРЬ!V3+ЯНВАРЬ!V3+ФЕВРАЛЬ!V3</f>
        <v>453620.96000000008</v>
      </c>
      <c r="W3" s="94">
        <f>ДЕКАБРЬ!W3+ЯНВАРЬ!W3+ФЕВРАЛЬ!W3</f>
        <v>-8893</v>
      </c>
      <c r="X3" s="93">
        <f t="shared" ref="X3:X66" si="2">V3+W3</f>
        <v>444727.96000000008</v>
      </c>
      <c r="Y3" s="94">
        <f>ДЕКАБРЬ!Y3+ЯНВАРЬ!Y3+ФЕВРАЛЬ!Y3</f>
        <v>671000.21</v>
      </c>
      <c r="Z3" s="94">
        <f>ДЕКАБРЬ!Z3+ЯНВАРЬ!Z3+ФЕВРАЛЬ!Z3</f>
        <v>-13751.34</v>
      </c>
      <c r="AA3" s="233">
        <f t="shared" ref="AA3:AA66" si="3">Y3+Z3</f>
        <v>657248.87</v>
      </c>
      <c r="AB3" s="93">
        <f>N3*O3*P3/100</f>
        <v>0</v>
      </c>
      <c r="AC3" s="235">
        <f t="shared" ref="AC3:AC34" si="4">AA3/$AA$126</f>
        <v>6.0575715427940595E-2</v>
      </c>
      <c r="AD3" s="93">
        <f t="shared" ref="AD3:AD66" si="5">U3*K3</f>
        <v>69774.239999999991</v>
      </c>
      <c r="AE3" s="94">
        <f>ДЕКАБРЬ!AE3+ЯНВАРЬ!AE3+ФЕВРАЛЬ!AE3</f>
        <v>243873.50999999995</v>
      </c>
      <c r="AF3" s="235">
        <f t="shared" ref="AF3:AF66" si="6">IF(AA3=0,0,AE3/AA3)</f>
        <v>0.3710520034823338</v>
      </c>
      <c r="AG3" s="94">
        <f>ДЕКАБРЬ!AG3+ЯНВАРЬ!AG3+ФЕВРАЛЬ!AG3</f>
        <v>58833.39999999998</v>
      </c>
      <c r="AH3" s="94">
        <f>ДЕКАБРЬ!AH3+ЯНВАРЬ!AH3+ФЕВРАЛЬ!AH3</f>
        <v>66900</v>
      </c>
      <c r="AI3" s="94">
        <f>ДЕКАБРЬ!AI3+ЯНВАРЬ!AI3+ФЕВРАЛЬ!AI3</f>
        <v>108767</v>
      </c>
      <c r="AJ3" s="94">
        <f>ДЕКАБРЬ!AJ3+ЯНВАРЬ!AJ3+ФЕВРАЛЬ!AJ3</f>
        <v>0</v>
      </c>
      <c r="AK3" s="94"/>
      <c r="AL3" s="123">
        <f t="shared" ref="AL3:AL34" si="7">IFERROR($AL$126*H3/$H$126,0)</f>
        <v>0</v>
      </c>
      <c r="AM3" s="94">
        <f>ДЕКАБРЬ!AM3+ЯНВАРЬ!AM3+ФЕВРАЛЬ!AM3</f>
        <v>0</v>
      </c>
      <c r="AN3" s="94">
        <f>ДЕКАБРЬ!AN3+ЯНВАРЬ!AN3+ФЕВРАЛЬ!AN3</f>
        <v>25184.225040230438</v>
      </c>
      <c r="AO3" s="96">
        <f>AA3-AD3-AE3-AG3-AH3-AI3-AK3-AL3-AN3-AM3</f>
        <v>83916.494959769654</v>
      </c>
      <c r="AP3" s="97"/>
      <c r="AQ3" s="98">
        <f t="shared" ref="AQ3:AQ97" si="8">IF(U3=0,0,AA3/U3)</f>
        <v>1346.8214549180327</v>
      </c>
      <c r="AR3" s="99">
        <f t="shared" ref="AR3:AR19" si="9">K3</f>
        <v>142.97999999999999</v>
      </c>
      <c r="AS3" s="99">
        <f t="shared" ref="AS3:AS97" si="10">IF(U3=0,0,AE3/U3)</f>
        <v>499.74079918032777</v>
      </c>
      <c r="AT3" s="99">
        <f t="shared" ref="AT3:AT97" si="11">IF(S3=0,AG3/1,AG3/S3)</f>
        <v>118.13935742971883</v>
      </c>
      <c r="AU3" s="99">
        <f>IF(S3=0,0,(AH3+AI3+AJ3)/S3)</f>
        <v>352.74497991967871</v>
      </c>
      <c r="AV3" s="99">
        <f>_xlfn.IFS(U3=0,AO3,U3&lt;0,AO3/-U3,U3&gt;0,AO3/U3)</f>
        <v>171.96003065526568</v>
      </c>
      <c r="AW3" s="235">
        <f t="shared" ref="AW3" si="12">IF(AQ3=0,0,AV3/AQ3)</f>
        <v>0.12767841648745576</v>
      </c>
      <c r="AX3" s="235">
        <f t="shared" ref="AX3" si="13">IF(AR3=0,0,AV3/AR3)</f>
        <v>1.2026859047088103</v>
      </c>
      <c r="AY3" s="100"/>
      <c r="AZ3" s="95">
        <f t="shared" ref="AZ3:AZ97" si="14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4">
        <f>ДЕКАБРЬ!N4+ЯНВАРЬ!N4+ФЕВРАЛЬ!N4</f>
        <v>3963</v>
      </c>
      <c r="O4" s="90"/>
      <c r="P4" s="90"/>
      <c r="Q4" s="234"/>
      <c r="R4" s="93"/>
      <c r="S4" s="94">
        <f>ДЕКАБРЬ!S4+ЯНВАРЬ!S4+ФЕВРАЛЬ!S4</f>
        <v>2613</v>
      </c>
      <c r="T4" s="94">
        <f>ДЕКАБРЬ!T4+ЯНВАРЬ!T4+ФЕВРАЛЬ!T4</f>
        <v>-32</v>
      </c>
      <c r="U4" s="93">
        <f t="shared" si="1"/>
        <v>2581</v>
      </c>
      <c r="V4" s="94">
        <f>ДЕКАБРЬ!V4+ЯНВАРЬ!V4+ФЕВРАЛЬ!V4</f>
        <v>1526233.9700000004</v>
      </c>
      <c r="W4" s="94">
        <f>ДЕКАБРЬ!W4+ЯНВАРЬ!W4+ФЕВРАЛЬ!W4</f>
        <v>-19229.04</v>
      </c>
      <c r="X4" s="93">
        <f t="shared" si="2"/>
        <v>1507004.9300000004</v>
      </c>
      <c r="Y4" s="94">
        <f>ДЕКАБРЬ!Y4+ЯНВАРЬ!Y4+ФЕВРАЛЬ!Y4</f>
        <v>2264810.5100000007</v>
      </c>
      <c r="Z4" s="94">
        <f>ДЕКАБРЬ!Z4+ЯНВАРЬ!Z4+ФЕВРАЛЬ!Z4</f>
        <v>-28022.49</v>
      </c>
      <c r="AA4" s="233">
        <f t="shared" si="3"/>
        <v>2236788.0200000005</v>
      </c>
      <c r="AB4" s="93">
        <f t="shared" ref="AB4:AB67" si="15">N4*O4*P4/100</f>
        <v>0</v>
      </c>
      <c r="AC4" s="235">
        <f t="shared" si="4"/>
        <v>0.20615483838282858</v>
      </c>
      <c r="AD4" s="93">
        <f t="shared" si="5"/>
        <v>317695.29000000004</v>
      </c>
      <c r="AE4" s="94">
        <f>ДЕКАБРЬ!AE4+ЯНВАРЬ!AE4+ФЕВРАЛЬ!AE4</f>
        <v>836637.38000000152</v>
      </c>
      <c r="AF4" s="235">
        <f t="shared" si="6"/>
        <v>0.37403516672983672</v>
      </c>
      <c r="AG4" s="94">
        <f>ДЕКАБРЬ!AG4+ЯНВАРЬ!AG4+ФЕВРАЛЬ!AG4</f>
        <v>227471.19000000058</v>
      </c>
      <c r="AH4" s="94">
        <f>ДЕКАБРЬ!AH4+ЯНВАРЬ!AH4+ФЕВРАЛЬ!AH4</f>
        <v>12000</v>
      </c>
      <c r="AI4" s="94">
        <f>ДЕКАБРЬ!AI4+ЯНВАРЬ!AI4+ФЕВРАЛЬ!AI4</f>
        <v>10890</v>
      </c>
      <c r="AJ4" s="94">
        <f>ДЕКАБРЬ!AJ4+ЯНВАРЬ!AJ4+ФЕВРАЛЬ!AJ4</f>
        <v>0</v>
      </c>
      <c r="AK4" s="94"/>
      <c r="AL4" s="123">
        <f t="shared" si="7"/>
        <v>0</v>
      </c>
      <c r="AM4" s="94">
        <f>ДЕКАБРЬ!AM4+ЯНВАРЬ!AM4+ФЕВРАЛЬ!AM4</f>
        <v>30</v>
      </c>
      <c r="AN4" s="94">
        <f>ДЕКАБРЬ!AN4+ЯНВАРЬ!AN4+ФЕВРАЛЬ!AN4</f>
        <v>85776.434367271067</v>
      </c>
      <c r="AO4" s="96">
        <f>AA4-AD4-AE4-AG4-AH4-AI4-AK4-AL4-AN4-AM4</f>
        <v>746287.72563272726</v>
      </c>
      <c r="AP4" s="97"/>
      <c r="AQ4" s="98">
        <f t="shared" si="8"/>
        <v>866.63619527315018</v>
      </c>
      <c r="AR4" s="99">
        <f t="shared" si="9"/>
        <v>123.09</v>
      </c>
      <c r="AS4" s="99">
        <f t="shared" si="10"/>
        <v>324.15241379310402</v>
      </c>
      <c r="AT4" s="99">
        <f t="shared" si="11"/>
        <v>87.053650975890008</v>
      </c>
      <c r="AU4" s="99">
        <f t="shared" ref="AU4:AU70" si="16">IF(S4=0,0,(AH4+AI4+AJ4)/S4)</f>
        <v>8.7600459242250288</v>
      </c>
      <c r="AV4" s="99">
        <f t="array" ref="AV4">_xlfn.IFS(U4=0,AO4,U4&lt;0,AO4/-U4,U4&gt;0,AO4/U4)</f>
        <v>289.14673600648092</v>
      </c>
      <c r="AW4" s="235">
        <f>IF(AQ4=0,0,AV4/AQ4)</f>
        <v>0.33364257987787643</v>
      </c>
      <c r="AX4" s="235">
        <f>IF(AR4=0,0,AV4/AR4)</f>
        <v>2.3490676416157359</v>
      </c>
      <c r="AY4" s="100"/>
      <c r="AZ4" s="95">
        <f t="shared" si="14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4">
        <f>ДЕКАБРЬ!N5+ЯНВАРЬ!N5+ФЕВРАЛЬ!N5</f>
        <v>1115</v>
      </c>
      <c r="O5" s="90"/>
      <c r="P5" s="90"/>
      <c r="Q5" s="234"/>
      <c r="R5" s="93"/>
      <c r="S5" s="94">
        <f>ДЕКАБРЬ!S5+ЯНВАРЬ!S5+ФЕВРАЛЬ!S5</f>
        <v>733</v>
      </c>
      <c r="T5" s="94">
        <f>ДЕКАБРЬ!T5+ЯНВАРЬ!T5+ФЕВРАЛЬ!T5</f>
        <v>-10</v>
      </c>
      <c r="U5" s="93">
        <f t="shared" si="1"/>
        <v>723</v>
      </c>
      <c r="V5" s="94">
        <f>ДЕКАБРЬ!V5+ЯНВАРЬ!V5+ФЕВРАЛЬ!V5</f>
        <v>524462.28</v>
      </c>
      <c r="W5" s="94">
        <f>ДЕКАБРЬ!W5+ЯНВАРЬ!W5+ФЕВРАЛЬ!W5</f>
        <v>-6786</v>
      </c>
      <c r="X5" s="93">
        <f t="shared" si="2"/>
        <v>517676.28</v>
      </c>
      <c r="Y5" s="94">
        <f>ДЕКАБРЬ!Y5+ЯНВАРЬ!Y5+ФЕВРАЛЬ!Y5</f>
        <v>788332.75000000012</v>
      </c>
      <c r="Z5" s="94">
        <f>ДЕКАБРЬ!Z5+ЯНВАРЬ!Z5+ФЕВРАЛЬ!Z5</f>
        <v>-9837.52</v>
      </c>
      <c r="AA5" s="233">
        <f t="shared" si="3"/>
        <v>778495.2300000001</v>
      </c>
      <c r="AB5" s="93">
        <f t="shared" si="15"/>
        <v>0</v>
      </c>
      <c r="AC5" s="235">
        <f t="shared" si="4"/>
        <v>7.1750455066570393E-2</v>
      </c>
      <c r="AD5" s="93">
        <f t="shared" si="5"/>
        <v>88994.07</v>
      </c>
      <c r="AE5" s="94">
        <f>ДЕКАБРЬ!AE5+ЯНВАРЬ!AE5+ФЕВРАЛЬ!AE5</f>
        <v>289783.22000000009</v>
      </c>
      <c r="AF5" s="235">
        <f t="shared" si="6"/>
        <v>0.3722350617357027</v>
      </c>
      <c r="AG5" s="94">
        <f>ДЕКАБРЬ!AG5+ЯНВАРЬ!AG5+ФЕВРАЛЬ!AG5</f>
        <v>63670.079999999929</v>
      </c>
      <c r="AH5" s="94">
        <f>ДЕКАБРЬ!AH5+ЯНВАРЬ!AH5+ФЕВРАЛЬ!AH5</f>
        <v>31241</v>
      </c>
      <c r="AI5" s="94">
        <f>ДЕКАБРЬ!AI5+ЯНВАРЬ!AI5+ФЕВРАЛЬ!AI5</f>
        <v>63976</v>
      </c>
      <c r="AJ5" s="94">
        <f>ДЕКАБРЬ!AJ5+ЯНВАРЬ!AJ5+ФЕВРАЛЬ!AJ5</f>
        <v>0</v>
      </c>
      <c r="AK5" s="94"/>
      <c r="AL5" s="123">
        <f t="shared" si="7"/>
        <v>0</v>
      </c>
      <c r="AM5" s="94">
        <f>ДЕКАБРЬ!AM5+ЯНВАРЬ!AM5+ФЕВРАЛЬ!AM5</f>
        <v>50</v>
      </c>
      <c r="AN5" s="94">
        <f>ДЕКАБРЬ!AN5+ЯНВАРЬ!AN5+ФЕВРАЛЬ!AN5</f>
        <v>29486.001485229266</v>
      </c>
      <c r="AO5" s="96">
        <f t="shared" ref="AO5:AO68" si="17">AA5-AD5-AE5-AG5-AH5-AI5-AK5-AL5-AN5-AM5</f>
        <v>211294.85851477084</v>
      </c>
      <c r="AP5" s="97"/>
      <c r="AQ5" s="98">
        <f t="shared" si="8"/>
        <v>1076.7568879668052</v>
      </c>
      <c r="AR5" s="99">
        <f t="shared" si="9"/>
        <v>123.09</v>
      </c>
      <c r="AS5" s="99">
        <f t="shared" si="10"/>
        <v>400.80666666666679</v>
      </c>
      <c r="AT5" s="99">
        <f t="shared" si="11"/>
        <v>86.862319236016276</v>
      </c>
      <c r="AU5" s="99">
        <f t="shared" si="16"/>
        <v>129.90040927694406</v>
      </c>
      <c r="AV5" s="99">
        <f t="array" ref="AV5">_xlfn.IFS(U5=0,AO5,U5&lt;0,AO5/-U5,U5&gt;0,AO5/U5)</f>
        <v>292.24738383785729</v>
      </c>
      <c r="AW5" s="235">
        <f>IF(AQ5=0,0,AV5/AQ5)</f>
        <v>0.27141445492835042</v>
      </c>
      <c r="AX5" s="235">
        <f>IF(AR5=0,0,AV5/AR5)</f>
        <v>2.3742577287989053</v>
      </c>
      <c r="AY5" s="100"/>
      <c r="AZ5" s="95">
        <f t="shared" si="14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18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19">E6*K6</f>
        <v>0</v>
      </c>
      <c r="M6" s="90"/>
      <c r="N6" s="94">
        <f>ДЕКАБРЬ!N6+ЯНВАРЬ!N6+ФЕВРАЛЬ!N6</f>
        <v>935</v>
      </c>
      <c r="O6" s="90"/>
      <c r="P6" s="90"/>
      <c r="Q6" s="234"/>
      <c r="R6" s="93"/>
      <c r="S6" s="94">
        <f>ДЕКАБРЬ!S6+ЯНВАРЬ!S6+ФЕВРАЛЬ!S6</f>
        <v>645</v>
      </c>
      <c r="T6" s="94">
        <f>ДЕКАБРЬ!T6+ЯНВАРЬ!T6+ФЕВРАЛЬ!T6</f>
        <v>-17</v>
      </c>
      <c r="U6" s="93">
        <f t="shared" si="1"/>
        <v>628</v>
      </c>
      <c r="V6" s="94">
        <f>ДЕКАБРЬ!V6+ЯНВАРЬ!V6+ФЕВРАЛЬ!V6</f>
        <v>440800.03</v>
      </c>
      <c r="W6" s="94">
        <f>ДЕКАБРЬ!W6+ЯНВАРЬ!W6+ФЕВРАЛЬ!W6</f>
        <v>-11718</v>
      </c>
      <c r="X6" s="93">
        <f t="shared" si="2"/>
        <v>429082.03</v>
      </c>
      <c r="Y6" s="94">
        <f>ДЕКАБРЬ!Y6+ЯНВАРЬ!Y6+ФЕВРАЛЬ!Y6</f>
        <v>641830.27</v>
      </c>
      <c r="Z6" s="94">
        <f>ДЕКАБРЬ!Z6+ЯНВАРЬ!Z6+ФЕВРАЛЬ!Z6</f>
        <v>-17182.510000000002</v>
      </c>
      <c r="AA6" s="233">
        <f t="shared" si="3"/>
        <v>624647.76</v>
      </c>
      <c r="AB6" s="93">
        <f t="shared" si="15"/>
        <v>0</v>
      </c>
      <c r="AC6" s="235">
        <f t="shared" si="4"/>
        <v>5.7571015607011292E-2</v>
      </c>
      <c r="AD6" s="93">
        <f t="shared" si="5"/>
        <v>77300.52</v>
      </c>
      <c r="AE6" s="94">
        <f>ДЕКАБРЬ!AE6+ЯНВАРЬ!AE6+ФЕВРАЛЬ!AE6</f>
        <v>233358.63</v>
      </c>
      <c r="AF6" s="235">
        <f t="shared" si="6"/>
        <v>0.37358435416465752</v>
      </c>
      <c r="AG6" s="94">
        <f>ДЕКАБРЬ!AG6+ЯНВАРЬ!AG6+ФЕВРАЛЬ!AG6</f>
        <v>57528.989999999962</v>
      </c>
      <c r="AH6" s="94">
        <f>ДЕКАБРЬ!AH6+ЯНВАРЬ!AH6+ФЕВРАЛЬ!AH6</f>
        <v>27496</v>
      </c>
      <c r="AI6" s="94">
        <f>ДЕКАБРЬ!AI6+ЯНВАРЬ!AI6+ФЕВРАЛЬ!AI6</f>
        <v>49351</v>
      </c>
      <c r="AJ6" s="94">
        <f>ДЕКАБРЬ!AJ6+ЯНВАРЬ!AJ6+ФЕВРАЛЬ!AJ6</f>
        <v>0</v>
      </c>
      <c r="AK6" s="94"/>
      <c r="AL6" s="123">
        <f t="shared" si="7"/>
        <v>0</v>
      </c>
      <c r="AM6" s="94">
        <f>ДЕКАБРЬ!AM6+ЯНВАРЬ!AM6+ФЕВРАЛЬ!AM6</f>
        <v>20</v>
      </c>
      <c r="AN6" s="94">
        <f>ДЕКАБРЬ!AN6+ЯНВАРЬ!AN6+ФЕВРАЛЬ!AN6</f>
        <v>24380.904289431368</v>
      </c>
      <c r="AO6" s="96">
        <f t="shared" si="17"/>
        <v>155211.71571056865</v>
      </c>
      <c r="AP6" s="97"/>
      <c r="AQ6" s="98">
        <f t="shared" si="8"/>
        <v>994.66203821656052</v>
      </c>
      <c r="AR6" s="99">
        <f t="shared" si="9"/>
        <v>123.09</v>
      </c>
      <c r="AS6" s="99">
        <f t="shared" si="10"/>
        <v>371.59017515923568</v>
      </c>
      <c r="AT6" s="99">
        <f t="shared" si="11"/>
        <v>89.19223255813948</v>
      </c>
      <c r="AU6" s="99">
        <f t="shared" si="16"/>
        <v>119.14263565891473</v>
      </c>
      <c r="AV6" s="99">
        <f t="array" ref="AV6">_xlfn.IFS(U6=0,AO6,U6&lt;0,AO6/-U6,U6&gt;0,AO6/U6)</f>
        <v>247.15241355186092</v>
      </c>
      <c r="AW6" s="235">
        <f t="shared" ref="AW6" si="20">IF(AQ6=0,0,AV6/AQ6)</f>
        <v>0.24847878380380112</v>
      </c>
      <c r="AX6" s="235">
        <f t="shared" ref="AX6" si="21">IF(AR6=0,0,AV6/AR6)</f>
        <v>2.0079000207316673</v>
      </c>
      <c r="AY6" s="100"/>
      <c r="AZ6" s="95">
        <f t="shared" si="14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4">
        <f>ДЕКАБРЬ!N7+ЯНВАРЬ!N7+ФЕВРАЛЬ!N7</f>
        <v>1340</v>
      </c>
      <c r="O7" s="90"/>
      <c r="P7" s="90"/>
      <c r="Q7" s="234"/>
      <c r="R7" s="93"/>
      <c r="S7" s="94">
        <f>ДЕКАБРЬ!S7+ЯНВАРЬ!S7+ФЕВРАЛЬ!S7</f>
        <v>807</v>
      </c>
      <c r="T7" s="94">
        <f>ДЕКАБРЬ!T7+ЯНВАРЬ!T7+ФЕВРАЛЬ!T7</f>
        <v>-22</v>
      </c>
      <c r="U7" s="93">
        <f t="shared" si="1"/>
        <v>785</v>
      </c>
      <c r="V7" s="94">
        <f>ДЕКАБРЬ!V7+ЯНВАРЬ!V7+ФЕВРАЛЬ!V7</f>
        <v>577551.04</v>
      </c>
      <c r="W7" s="94">
        <f>ДЕКАБРЬ!W7+ЯНВАРЬ!W7+ФЕВРАЛЬ!W7</f>
        <v>-15830</v>
      </c>
      <c r="X7" s="93">
        <f t="shared" si="2"/>
        <v>561721.04</v>
      </c>
      <c r="Y7" s="94">
        <f>ДЕКАБРЬ!Y7+ЯНВАРЬ!Y7+ФЕВРАЛЬ!Y7</f>
        <v>877648.8899999999</v>
      </c>
      <c r="Z7" s="94">
        <f>ДЕКАБРЬ!Z7+ЯНВАРЬ!Z7+ФЕВРАЛЬ!Z7</f>
        <v>-23440.23</v>
      </c>
      <c r="AA7" s="233">
        <f t="shared" si="3"/>
        <v>854208.65999999992</v>
      </c>
      <c r="AB7" s="93">
        <f t="shared" si="15"/>
        <v>0</v>
      </c>
      <c r="AC7" s="235">
        <f t="shared" si="4"/>
        <v>7.8728626348558733E-2</v>
      </c>
      <c r="AD7" s="93">
        <f t="shared" si="5"/>
        <v>92033.4</v>
      </c>
      <c r="AE7" s="94">
        <f>ДЕКАБРЬ!AE7+ЯНВАРЬ!AE7+ФЕВРАЛЬ!AE7</f>
        <v>317901.23</v>
      </c>
      <c r="AF7" s="235">
        <f t="shared" si="6"/>
        <v>0.37215875334253812</v>
      </c>
      <c r="AG7" s="94">
        <f>ДЕКАБРЬ!AG7+ЯНВАРЬ!AG7+ФЕВРАЛЬ!AG7</f>
        <v>78394.969999999914</v>
      </c>
      <c r="AH7" s="94">
        <f>ДЕКАБРЬ!AH7+ЯНВАРЬ!AH7+ФЕВРАЛЬ!AH7</f>
        <v>40500</v>
      </c>
      <c r="AI7" s="94">
        <f>ДЕКАБРЬ!AI7+ЯНВАРЬ!AI7+ФЕВРАЛЬ!AI7</f>
        <v>71097</v>
      </c>
      <c r="AJ7" s="94">
        <f>ДЕКАБРЬ!AJ7+ЯНВАРЬ!AJ7+ФЕВРАЛЬ!AJ7</f>
        <v>0</v>
      </c>
      <c r="AK7" s="94"/>
      <c r="AL7" s="123">
        <f t="shared" si="7"/>
        <v>0</v>
      </c>
      <c r="AM7" s="94">
        <f>ДЕКАБРЬ!AM7+ЯНВАРЬ!AM7+ФЕВРАЛЬ!AM7</f>
        <v>0</v>
      </c>
      <c r="AN7" s="94">
        <f>ДЕКАБРЬ!AN7+ЯНВАРЬ!AN7+ФЕВРАЛЬ!AN7</f>
        <v>32283.146533129242</v>
      </c>
      <c r="AO7" s="96">
        <f t="shared" si="17"/>
        <v>221998.91346687076</v>
      </c>
      <c r="AP7" s="97"/>
      <c r="AQ7" s="98">
        <f t="shared" si="8"/>
        <v>1088.1638980891719</v>
      </c>
      <c r="AR7" s="99">
        <f t="shared" si="9"/>
        <v>117.24</v>
      </c>
      <c r="AS7" s="99">
        <f t="shared" si="10"/>
        <v>404.9697197452229</v>
      </c>
      <c r="AT7" s="99">
        <f t="shared" si="11"/>
        <v>97.143705080545118</v>
      </c>
      <c r="AU7" s="99">
        <f t="shared" si="16"/>
        <v>138.28624535315984</v>
      </c>
      <c r="AV7" s="99">
        <f t="array" ref="AV7">_xlfn.IFS(U7=0,AO7,U7&lt;0,AO7/-U7,U7&gt;0,AO7/U7)</f>
        <v>282.80116365206464</v>
      </c>
      <c r="AW7" s="235">
        <f>IF(AQ7=0,0,AV7/AQ7)</f>
        <v>0.25988839011169795</v>
      </c>
      <c r="AX7" s="235">
        <f>IF(AR7=0,0,AV7/AR7)</f>
        <v>2.4121559506317354</v>
      </c>
      <c r="AY7" s="100"/>
      <c r="AZ7" s="95">
        <f t="shared" si="14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4">
        <f>ДЕКАБРЬ!N8+ЯНВАРЬ!N8+ФЕВРАЛЬ!N8</f>
        <v>760</v>
      </c>
      <c r="O8" s="90"/>
      <c r="P8" s="90"/>
      <c r="Q8" s="234"/>
      <c r="R8" s="93"/>
      <c r="S8" s="94">
        <f>ДЕКАБРЬ!S8+ЯНВАРЬ!S8+ФЕВРАЛЬ!S8</f>
        <v>370</v>
      </c>
      <c r="T8" s="94">
        <f>ДЕКАБРЬ!T8+ЯНВАРЬ!T8+ФЕВРАЛЬ!T8</f>
        <v>-10</v>
      </c>
      <c r="U8" s="93">
        <f t="shared" si="1"/>
        <v>360</v>
      </c>
      <c r="V8" s="94">
        <f>ДЕКАБРЬ!V8+ЯНВАРЬ!V8+ФЕВРАЛЬ!V8</f>
        <v>323665.7</v>
      </c>
      <c r="W8" s="94">
        <f>ДЕКАБРЬ!W8+ЯНВАРЬ!W8+ФЕВРАЛЬ!W8</f>
        <v>-10596</v>
      </c>
      <c r="X8" s="93">
        <f t="shared" si="2"/>
        <v>313069.7</v>
      </c>
      <c r="Y8" s="94">
        <f>ДЕКАБРЬ!Y8+ЯНВАРЬ!Y8+ФЕВРАЛЬ!Y8</f>
        <v>482879.00999999995</v>
      </c>
      <c r="Z8" s="94">
        <f>ДЕКАБРЬ!Z8+ЯНВАРЬ!Z8+ФЕВРАЛЬ!Z8</f>
        <v>-14174</v>
      </c>
      <c r="AA8" s="233">
        <f t="shared" si="3"/>
        <v>468705.00999999995</v>
      </c>
      <c r="AB8" s="93">
        <f t="shared" si="15"/>
        <v>0</v>
      </c>
      <c r="AC8" s="235">
        <f t="shared" si="4"/>
        <v>4.3198463476110727E-2</v>
      </c>
      <c r="AD8" s="93">
        <f t="shared" si="5"/>
        <v>61160.399999999994</v>
      </c>
      <c r="AE8" s="94">
        <f>ДЕКАБРЬ!AE8+ЯНВАРЬ!AE8+ФЕВРАЛЬ!AE8</f>
        <v>174037.74</v>
      </c>
      <c r="AF8" s="235">
        <f t="shared" si="6"/>
        <v>0.37131615042902999</v>
      </c>
      <c r="AG8" s="94">
        <f>ДЕКАБРЬ!AG8+ЯНВАРЬ!AG8+ФЕВРАЛЬ!AG8</f>
        <v>53648.269999999975</v>
      </c>
      <c r="AH8" s="94">
        <f>ДЕКАБРЬ!AH8+ЯНВАРЬ!AH8+ФЕВРАЛЬ!AH8</f>
        <v>37510</v>
      </c>
      <c r="AI8" s="94">
        <f>ДЕКАБРЬ!AI8+ЯНВАРЬ!AI8+ФЕВРАЛЬ!AI8</f>
        <v>71807</v>
      </c>
      <c r="AJ8" s="94">
        <f>ДЕКАБРЬ!AJ8+ЯНВАРЬ!AJ8+ФЕВРАЛЬ!AJ8</f>
        <v>0</v>
      </c>
      <c r="AK8" s="94"/>
      <c r="AL8" s="123">
        <f t="shared" si="7"/>
        <v>0</v>
      </c>
      <c r="AM8" s="94">
        <f>ДЕКАБРЬ!AM8+ЯНВАРЬ!AM8+ФЕВРАЛЬ!AM8</f>
        <v>0</v>
      </c>
      <c r="AN8" s="94">
        <f>ДЕКАБРЬ!AN8+ЯНВАРЬ!AN8+ФЕВРАЛЬ!AN8</f>
        <v>18222.36132224062</v>
      </c>
      <c r="AO8" s="96">
        <f t="shared" si="17"/>
        <v>52319.238677759415</v>
      </c>
      <c r="AP8" s="97"/>
      <c r="AQ8" s="98">
        <f t="shared" si="8"/>
        <v>1301.9583611111109</v>
      </c>
      <c r="AR8" s="99">
        <f t="shared" si="9"/>
        <v>169.89</v>
      </c>
      <c r="AS8" s="99">
        <f t="shared" si="10"/>
        <v>483.43816666666663</v>
      </c>
      <c r="AT8" s="99">
        <f t="shared" si="11"/>
        <v>144.99532432432426</v>
      </c>
      <c r="AU8" s="99">
        <f t="shared" si="16"/>
        <v>295.45135135135138</v>
      </c>
      <c r="AV8" s="99">
        <f t="array" ref="AV8">_xlfn.IFS(U8=0,AO8,U8&lt;0,AO8/-U8,U8&gt;0,AO8/U8)</f>
        <v>145.33121854933171</v>
      </c>
      <c r="AW8" s="235">
        <f>IF(AQ8=0,0,AV8/AQ8)</f>
        <v>0.11162508947314095</v>
      </c>
      <c r="AX8" s="235">
        <f>IF(AR8=0,0,AV8/AR8)</f>
        <v>0.85544304284732309</v>
      </c>
      <c r="AY8" s="100"/>
      <c r="AZ8" s="95">
        <f t="shared" si="14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4">
        <f>ДЕКАБРЬ!N9+ЯНВАРЬ!N9+ФЕВРАЛЬ!N9</f>
        <v>1328</v>
      </c>
      <c r="O9" s="90"/>
      <c r="P9" s="90"/>
      <c r="Q9" s="234"/>
      <c r="R9" s="93"/>
      <c r="S9" s="94">
        <f>ДЕКАБРЬ!S9+ЯНВАРЬ!S9+ФЕВРАЛЬ!S9</f>
        <v>632</v>
      </c>
      <c r="T9" s="94">
        <f>ДЕКАБРЬ!T9+ЯНВАРЬ!T9+ФЕВРАЛЬ!T9</f>
        <v>-15</v>
      </c>
      <c r="U9" s="93">
        <f t="shared" si="1"/>
        <v>617</v>
      </c>
      <c r="V9" s="94">
        <f>ДЕКАБРЬ!V9+ЯНВАРЬ!V9+ФЕВРАЛЬ!V9</f>
        <v>557891.82999999996</v>
      </c>
      <c r="W9" s="94">
        <f>ДЕКАБРЬ!W9+ЯНВАРЬ!W9+ФЕВРАЛЬ!W9</f>
        <v>-13198</v>
      </c>
      <c r="X9" s="93">
        <f t="shared" si="2"/>
        <v>544693.82999999996</v>
      </c>
      <c r="Y9" s="94">
        <f>ДЕКАБРЬ!Y9+ЯНВАРЬ!Y9+ФЕВРАЛЬ!Y9</f>
        <v>848266.56</v>
      </c>
      <c r="Z9" s="94">
        <f>ДЕКАБРЬ!Z9+ЯНВАРЬ!Z9+ФЕВРАЛЬ!Z9</f>
        <v>-20235</v>
      </c>
      <c r="AA9" s="233">
        <f t="shared" si="3"/>
        <v>828031.56</v>
      </c>
      <c r="AB9" s="93">
        <f t="shared" si="15"/>
        <v>0</v>
      </c>
      <c r="AC9" s="235">
        <f t="shared" si="4"/>
        <v>7.6315999058185854E-2</v>
      </c>
      <c r="AD9" s="93">
        <f t="shared" si="5"/>
        <v>75946.53</v>
      </c>
      <c r="AE9" s="94">
        <f>ДЕКАБРЬ!AE9+ЯНВАРЬ!AE9+ФЕВРАЛЬ!AE9</f>
        <v>307598.12000000011</v>
      </c>
      <c r="AF9" s="235">
        <f t="shared" si="6"/>
        <v>0.37148115465550624</v>
      </c>
      <c r="AG9" s="94">
        <f>ДЕКАБРЬ!AG9+ЯНВАРЬ!AG9+ФЕВРАЛЬ!AG9</f>
        <v>88068.19999999991</v>
      </c>
      <c r="AH9" s="94">
        <f>ДЕКАБРЬ!AH9+ЯНВАРЬ!AH9+ФЕВРАЛЬ!AH9</f>
        <v>74586</v>
      </c>
      <c r="AI9" s="94">
        <f>ДЕКАБРЬ!AI9+ЯНВАРЬ!AI9+ФЕВРАЛЬ!AI9</f>
        <v>84634</v>
      </c>
      <c r="AJ9" s="94">
        <f>ДЕКАБРЬ!AJ9+ЯНВАРЬ!AJ9+ФЕВРАЛЬ!AJ9</f>
        <v>0</v>
      </c>
      <c r="AK9" s="94"/>
      <c r="AL9" s="123">
        <f t="shared" si="7"/>
        <v>0</v>
      </c>
      <c r="AM9" s="94">
        <f>ДЕКАБРЬ!AM9+ЯНВАРЬ!AM9+ФЕВРАЛЬ!AM9</f>
        <v>10</v>
      </c>
      <c r="AN9" s="94">
        <f>ДЕКАБРЬ!AN9+ЯНВАРЬ!AN9+ФЕВРАЛЬ!AN9</f>
        <v>31010.690909496934</v>
      </c>
      <c r="AO9" s="96">
        <f t="shared" si="17"/>
        <v>166178.01909050308</v>
      </c>
      <c r="AP9" s="97"/>
      <c r="AQ9" s="98">
        <f t="shared" si="8"/>
        <v>1342.0284602917343</v>
      </c>
      <c r="AR9" s="99">
        <f t="shared" si="9"/>
        <v>123.09</v>
      </c>
      <c r="AS9" s="99">
        <f t="shared" si="10"/>
        <v>498.53828200972464</v>
      </c>
      <c r="AT9" s="99">
        <f t="shared" si="11"/>
        <v>139.34841772151884</v>
      </c>
      <c r="AU9" s="99">
        <f t="shared" si="16"/>
        <v>251.93037974683546</v>
      </c>
      <c r="AV9" s="99">
        <f t="array" ref="AV9">_xlfn.IFS(U9=0,AO9,U9&lt;0,AO9/-U9,U9&gt;0,AO9/U9)</f>
        <v>269.3322837771525</v>
      </c>
      <c r="AW9" s="235">
        <f>IF(AQ9=0,0,AV9/AQ9)</f>
        <v>0.20069044118379145</v>
      </c>
      <c r="AX9" s="235">
        <f>IF(AR9=0,0,AV9/AR9)</f>
        <v>2.1880923208802705</v>
      </c>
      <c r="AY9" s="100"/>
      <c r="AZ9" s="95">
        <f t="shared" si="14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4">
        <f>ДЕКАБРЬ!N10+ЯНВАРЬ!N10+ФЕВРАЛЬ!N10</f>
        <v>1149</v>
      </c>
      <c r="O10" s="90"/>
      <c r="P10" s="90"/>
      <c r="Q10" s="234"/>
      <c r="R10" s="93"/>
      <c r="S10" s="94">
        <f>ДЕКАБРЬ!S10+ЯНВАРЬ!S10+ФЕВРАЛЬ!S10</f>
        <v>656</v>
      </c>
      <c r="T10" s="94">
        <f>ДЕКАБРЬ!T10+ЯНВАРЬ!T10+ФЕВРАЛЬ!T10</f>
        <v>-6</v>
      </c>
      <c r="U10" s="93">
        <f t="shared" si="1"/>
        <v>650</v>
      </c>
      <c r="V10" s="94">
        <f>ДЕКАБРЬ!V10+ЯНВАРЬ!V10+ФЕВРАЛЬ!V10</f>
        <v>413283.56999999995</v>
      </c>
      <c r="W10" s="94">
        <f>ДЕКАБРЬ!W10+ЯНВАРЬ!W10+ФЕВРАЛЬ!W10</f>
        <v>-3690</v>
      </c>
      <c r="X10" s="93">
        <f t="shared" si="2"/>
        <v>409593.56999999995</v>
      </c>
      <c r="Y10" s="94">
        <f>ДЕКАБРЬ!Y10+ЯНВАРЬ!Y10+ФЕВРАЛЬ!Y10</f>
        <v>629020.72000000009</v>
      </c>
      <c r="Z10" s="94">
        <f>ДЕКАБРЬ!Z10+ЯНВАРЬ!Z10+ФЕВРАЛЬ!Z10</f>
        <v>-5775.52</v>
      </c>
      <c r="AA10" s="233">
        <f t="shared" si="3"/>
        <v>623245.20000000007</v>
      </c>
      <c r="AB10" s="93">
        <f t="shared" si="15"/>
        <v>0</v>
      </c>
      <c r="AC10" s="235">
        <f t="shared" si="4"/>
        <v>5.7441747867942206E-2</v>
      </c>
      <c r="AD10" s="93">
        <f t="shared" si="5"/>
        <v>80008.5</v>
      </c>
      <c r="AE10" s="94">
        <f>ДЕКАБРЬ!AE10+ЯНВАРЬ!AE10+ФЕВРАЛЬ!AE10</f>
        <v>233312.77000000002</v>
      </c>
      <c r="AF10" s="235">
        <f t="shared" si="6"/>
        <v>0.37435149119479783</v>
      </c>
      <c r="AG10" s="94">
        <f>ДЕКАБРЬ!AG10+ЯНВАРЬ!AG10+ФЕВРАЛЬ!AG10</f>
        <v>68506.129999999917</v>
      </c>
      <c r="AH10" s="94">
        <f>ДЕКАБРЬ!AH10+ЯНВАРЬ!AH10+ФЕВРАЛЬ!AH10</f>
        <v>44500</v>
      </c>
      <c r="AI10" s="94">
        <f>ДЕКАБРЬ!AI10+ЯНВАРЬ!AI10+ФЕВРАЛЬ!AI10</f>
        <v>67555</v>
      </c>
      <c r="AJ10" s="94">
        <f>ДЕКАБРЬ!AJ10+ЯНВАРЬ!AJ10+ФЕВРАЛЬ!AJ10</f>
        <v>0</v>
      </c>
      <c r="AK10" s="94"/>
      <c r="AL10" s="123">
        <f t="shared" si="7"/>
        <v>0</v>
      </c>
      <c r="AM10" s="94">
        <f>ДЕКАБРЬ!AM10+ЯНВАРЬ!AM10+ФЕВРАЛЬ!AM10</f>
        <v>90</v>
      </c>
      <c r="AN10" s="94">
        <f>ДЕКАБРЬ!AN10+ЯНВАРЬ!AN10+ФЕВРАЛЬ!AN10</f>
        <v>23390.983953984014</v>
      </c>
      <c r="AO10" s="96">
        <f t="shared" si="17"/>
        <v>105881.81604601612</v>
      </c>
      <c r="AP10" s="97"/>
      <c r="AQ10" s="98">
        <f t="shared" si="8"/>
        <v>958.83876923076934</v>
      </c>
      <c r="AR10" s="99">
        <f t="shared" si="9"/>
        <v>123.09</v>
      </c>
      <c r="AS10" s="99">
        <f t="shared" si="10"/>
        <v>358.94272307692313</v>
      </c>
      <c r="AT10" s="99">
        <f t="shared" si="11"/>
        <v>104.43007621951207</v>
      </c>
      <c r="AU10" s="99">
        <f t="shared" si="16"/>
        <v>170.8155487804878</v>
      </c>
      <c r="AV10" s="99">
        <f t="array" ref="AV10">_xlfn.IFS(U10=0,AO10,U10&lt;0,AO10/-U10,U10&gt;0,AO10/U10)</f>
        <v>162.89510160925556</v>
      </c>
      <c r="AW10" s="235">
        <f>IF(AQ10=0,0,AV10/AQ10)</f>
        <v>0.16988789652293529</v>
      </c>
      <c r="AX10" s="235">
        <f>IF(AR10=0,0,AV10/AR10)</f>
        <v>1.3233820912280083</v>
      </c>
      <c r="AY10" s="100"/>
      <c r="AZ10" s="95">
        <f t="shared" si="14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2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3">E11*K11</f>
        <v>0</v>
      </c>
      <c r="M11" s="90"/>
      <c r="N11" s="94">
        <f>ДЕКАБРЬ!N11+ЯНВАРЬ!N11+ФЕВРАЛЬ!N11</f>
        <v>501</v>
      </c>
      <c r="O11" s="90"/>
      <c r="P11" s="90"/>
      <c r="Q11" s="234"/>
      <c r="R11" s="93"/>
      <c r="S11" s="94">
        <f>ДЕКАБРЬ!S11+ЯНВАРЬ!S11+ФЕВРАЛЬ!S11</f>
        <v>287</v>
      </c>
      <c r="T11" s="94">
        <f>ДЕКАБРЬ!T11+ЯНВАРЬ!T11+ФЕВРАЛЬ!T11</f>
        <v>-4</v>
      </c>
      <c r="U11" s="93">
        <f t="shared" si="1"/>
        <v>283</v>
      </c>
      <c r="V11" s="94">
        <f>ДЕКАБРЬ!V11+ЯНВАРЬ!V11+ФЕВРАЛЬ!V11</f>
        <v>226446.05000000002</v>
      </c>
      <c r="W11" s="94">
        <f>ДЕКАБРЬ!W11+ЯНВАРЬ!W11+ФЕВРАЛЬ!W11</f>
        <v>-3410</v>
      </c>
      <c r="X11" s="93">
        <f t="shared" si="2"/>
        <v>223036.05000000002</v>
      </c>
      <c r="Y11" s="94">
        <f>ДЕКАБРЬ!Y11+ЯНВАРЬ!Y11+ФЕВРАЛЬ!Y11</f>
        <v>340508.14</v>
      </c>
      <c r="Z11" s="94">
        <f>ДЕКАБРЬ!Z11+ЯНВАРЬ!Z11+ФЕВРАЛЬ!Z11</f>
        <v>-4804</v>
      </c>
      <c r="AA11" s="233">
        <f t="shared" si="3"/>
        <v>335704.14</v>
      </c>
      <c r="AB11" s="93">
        <f t="shared" si="15"/>
        <v>0</v>
      </c>
      <c r="AC11" s="235">
        <f t="shared" si="4"/>
        <v>3.0940362746643489E-2</v>
      </c>
      <c r="AD11" s="93">
        <f t="shared" si="5"/>
        <v>34834.47</v>
      </c>
      <c r="AE11" s="94">
        <f>ДЕКАБРЬ!AE11+ЯНВАРЬ!AE11+ФЕВРАЛЬ!AE11</f>
        <v>124554.22</v>
      </c>
      <c r="AF11" s="235">
        <f t="shared" si="6"/>
        <v>0.37102378302513633</v>
      </c>
      <c r="AG11" s="94">
        <f>ДЕКАБРЬ!AG11+ЯНВАРЬ!AG11+ФЕВРАЛЬ!AG11</f>
        <v>31230.679999999989</v>
      </c>
      <c r="AH11" s="94">
        <f>ДЕКАБРЬ!AH11+ЯНВАРЬ!AH11+ФЕВРАЛЬ!AH11</f>
        <v>16816</v>
      </c>
      <c r="AI11" s="94">
        <f>ДЕКАБРЬ!AI11+ЯНВАРЬ!AI11+ФЕВРАЛЬ!AI11</f>
        <v>31096</v>
      </c>
      <c r="AJ11" s="94">
        <f>ДЕКАБРЬ!AJ11+ЯНВАРЬ!AJ11+ФЕВРАЛЬ!AJ11</f>
        <v>0</v>
      </c>
      <c r="AK11" s="94"/>
      <c r="AL11" s="123">
        <f t="shared" si="7"/>
        <v>0</v>
      </c>
      <c r="AM11" s="94">
        <f>ДЕКАБРЬ!AM11+ЯНВАРЬ!AM11+ФЕВРАЛЬ!AM11</f>
        <v>0</v>
      </c>
      <c r="AN11" s="94">
        <f>ДЕКАБРЬ!AN11+ЯНВАРЬ!AN11+ФЕВРАЛЬ!AN11</f>
        <v>12741.430918817201</v>
      </c>
      <c r="AO11" s="96">
        <f t="shared" si="17"/>
        <v>84431.339081182843</v>
      </c>
      <c r="AP11" s="97"/>
      <c r="AQ11" s="98">
        <f t="shared" si="8"/>
        <v>1186.2337102473498</v>
      </c>
      <c r="AR11" s="99">
        <f t="shared" si="9"/>
        <v>123.09</v>
      </c>
      <c r="AS11" s="99">
        <f t="shared" si="10"/>
        <v>440.12091872791518</v>
      </c>
      <c r="AT11" s="99">
        <f t="shared" si="11"/>
        <v>108.81770034843201</v>
      </c>
      <c r="AU11" s="99">
        <f t="shared" si="16"/>
        <v>166.94076655052265</v>
      </c>
      <c r="AV11" s="99">
        <f t="array" ref="AV11">_xlfn.IFS(U11=0,AO11,U11&lt;0,AO11/-U11,U11&gt;0,AO11/U11)</f>
        <v>298.3439543504694</v>
      </c>
      <c r="AW11" s="235">
        <f t="shared" ref="AW11:AW28" si="24">IF(AQ11=0,0,AV11/AQ11)</f>
        <v>0.25150520658214953</v>
      </c>
      <c r="AX11" s="235">
        <f t="shared" ref="AX11:AX28" si="25">IF(AR11=0,0,AV11/AR11)</f>
        <v>2.4237871017180064</v>
      </c>
      <c r="AY11" s="100"/>
      <c r="AZ11" s="95">
        <f t="shared" si="14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2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4">
        <f>ДЕКАБРЬ!N12+ЯНВАРЬ!N12+ФЕВРАЛЬ!N12</f>
        <v>680</v>
      </c>
      <c r="O12" s="90"/>
      <c r="P12" s="90"/>
      <c r="Q12" s="234"/>
      <c r="R12" s="93"/>
      <c r="S12" s="94">
        <f>ДЕКАБРЬ!S12+ЯНВАРЬ!S12+ФЕВРАЛЬ!S12</f>
        <v>314</v>
      </c>
      <c r="T12" s="94">
        <f>ДЕКАБРЬ!T12+ЯНВАРЬ!T12+ФЕВРАЛЬ!T12</f>
        <v>-5</v>
      </c>
      <c r="U12" s="93">
        <f t="shared" si="1"/>
        <v>309</v>
      </c>
      <c r="V12" s="94">
        <f>ДЕКАБРЬ!V12+ЯНВАРЬ!V12+ФЕВРАЛЬ!V12</f>
        <v>237923.55999999997</v>
      </c>
      <c r="W12" s="94">
        <f>ДЕКАБРЬ!W12+ЯНВАРЬ!W12+ФЕВРАЛЬ!W12</f>
        <v>-3724</v>
      </c>
      <c r="X12" s="93">
        <f t="shared" si="2"/>
        <v>234199.55999999997</v>
      </c>
      <c r="Y12" s="94">
        <f>ДЕКАБРЬ!Y12+ЯНВАРЬ!Y12+ФЕВРАЛЬ!Y12</f>
        <v>368029.30999999994</v>
      </c>
      <c r="Z12" s="94">
        <f>ДЕКАБРЬ!Z12+ЯНВАРЬ!Z12+ФЕВРАЛЬ!Z12</f>
        <v>-5403.84</v>
      </c>
      <c r="AA12" s="233">
        <f t="shared" si="3"/>
        <v>362625.46999999991</v>
      </c>
      <c r="AB12" s="93">
        <f t="shared" si="15"/>
        <v>0</v>
      </c>
      <c r="AC12" s="235">
        <f t="shared" si="4"/>
        <v>3.3421582417696973E-2</v>
      </c>
      <c r="AD12" s="93">
        <f t="shared" si="5"/>
        <v>36227.159999999996</v>
      </c>
      <c r="AE12" s="94">
        <f>ДЕКАБРЬ!AE12+ЯНВАРЬ!AE12+ФЕВРАЛЬ!AE12</f>
        <v>135391.01999999996</v>
      </c>
      <c r="AF12" s="235">
        <f t="shared" si="6"/>
        <v>0.37336323893630524</v>
      </c>
      <c r="AG12" s="94">
        <f>ДЕКАБРЬ!AG12+ЯНВАРЬ!AG12+ФЕВРАЛЬ!AG12</f>
        <v>43167.409999999989</v>
      </c>
      <c r="AH12" s="94">
        <f>ДЕКАБРЬ!AH12+ЯНВАРЬ!AH12+ФЕВРАЛЬ!AH12</f>
        <v>23697</v>
      </c>
      <c r="AI12" s="94">
        <f>ДЕКАБРЬ!AI12+ЯНВАРЬ!AI12+ФЕВРАЛЬ!AI12</f>
        <v>44017</v>
      </c>
      <c r="AJ12" s="94">
        <f>ДЕКАБРЬ!AJ12+ЯНВАРЬ!AJ12+ФЕВРАЛЬ!AJ12</f>
        <v>0</v>
      </c>
      <c r="AK12" s="94"/>
      <c r="AL12" s="123">
        <f t="shared" si="7"/>
        <v>0</v>
      </c>
      <c r="AM12" s="94">
        <f>ДЕКАБРЬ!AM12+ЯНВАРЬ!AM12+ФЕВРАЛЬ!AM12</f>
        <v>10</v>
      </c>
      <c r="AN12" s="94">
        <f>ДЕКАБРЬ!AN12+ЯНВАРЬ!AN12+ФЕВРАЛЬ!AN12</f>
        <v>13526.840352727095</v>
      </c>
      <c r="AO12" s="96">
        <f t="shared" si="17"/>
        <v>66589.039647272904</v>
      </c>
      <c r="AP12" s="97"/>
      <c r="AQ12" s="98">
        <f t="shared" si="8"/>
        <v>1173.5452103559867</v>
      </c>
      <c r="AR12" s="99">
        <f t="shared" si="9"/>
        <v>117.24</v>
      </c>
      <c r="AS12" s="99">
        <f t="shared" si="10"/>
        <v>438.15864077669892</v>
      </c>
      <c r="AT12" s="99">
        <f t="shared" si="11"/>
        <v>137.47582802547768</v>
      </c>
      <c r="AU12" s="99">
        <f t="shared" si="16"/>
        <v>215.64968152866243</v>
      </c>
      <c r="AV12" s="99">
        <f t="array" ref="AV12">_xlfn.IFS(U12=0,AO12,U12&lt;0,AO12/-U12,U12&gt;0,AO12/U12)</f>
        <v>215.4985101853492</v>
      </c>
      <c r="AW12" s="235">
        <f t="shared" si="24"/>
        <v>0.18363034358086575</v>
      </c>
      <c r="AX12" s="235">
        <f t="shared" si="25"/>
        <v>1.838097152723893</v>
      </c>
      <c r="AY12" s="100"/>
      <c r="AZ12" s="95">
        <f t="shared" si="14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2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6">E13*K13</f>
        <v>0</v>
      </c>
      <c r="M13" s="90"/>
      <c r="N13" s="94">
        <f>ДЕКАБРЬ!N13+ЯНВАРЬ!N13+ФЕВРАЛЬ!N13</f>
        <v>810</v>
      </c>
      <c r="O13" s="90"/>
      <c r="P13" s="90"/>
      <c r="Q13" s="234"/>
      <c r="R13" s="93"/>
      <c r="S13" s="94">
        <f>ДЕКАБРЬ!S13+ЯНВАРЬ!S13+ФЕВРАЛЬ!S13</f>
        <v>372</v>
      </c>
      <c r="T13" s="94">
        <f>ДЕКАБРЬ!T13+ЯНВАРЬ!T13+ФЕВРАЛЬ!T13</f>
        <v>-8</v>
      </c>
      <c r="U13" s="93">
        <f t="shared" si="1"/>
        <v>364</v>
      </c>
      <c r="V13" s="94">
        <f>ДЕКАБРЬ!V13+ЯНВАРЬ!V13+ФЕВРАЛЬ!V13</f>
        <v>328753.13</v>
      </c>
      <c r="W13" s="94">
        <f>ДЕКАБРЬ!W13+ЯНВАРЬ!W13+ФЕВРАЛЬ!W13</f>
        <v>-7381</v>
      </c>
      <c r="X13" s="93">
        <f t="shared" si="2"/>
        <v>321372.13</v>
      </c>
      <c r="Y13" s="94">
        <f>ДЕКАБРЬ!Y13+ЯНВАРЬ!Y13+ФЕВРАЛЬ!Y13</f>
        <v>502754.55</v>
      </c>
      <c r="Z13" s="94">
        <f>ДЕКАБРЬ!Z13+ЯНВАРЬ!Z13+ФЕВРАЛЬ!Z13</f>
        <v>-10794.31</v>
      </c>
      <c r="AA13" s="233">
        <f t="shared" si="3"/>
        <v>491960.24</v>
      </c>
      <c r="AB13" s="93">
        <f t="shared" si="15"/>
        <v>0</v>
      </c>
      <c r="AC13" s="235">
        <f t="shared" si="4"/>
        <v>4.5341794958280196E-2</v>
      </c>
      <c r="AD13" s="93">
        <f t="shared" si="5"/>
        <v>44804.76</v>
      </c>
      <c r="AE13" s="94">
        <f>ДЕКАБРЬ!AE13+ЯНВАРЬ!AE13+ФЕВРАЛЬ!AE13</f>
        <v>183348.29999999996</v>
      </c>
      <c r="AF13" s="235">
        <f t="shared" si="6"/>
        <v>0.37268926448202394</v>
      </c>
      <c r="AG13" s="94">
        <f>ДЕКАБРЬ!AG13+ЯНВАРЬ!AG13+ФЕВРАЛЬ!AG13</f>
        <v>48962.529999999984</v>
      </c>
      <c r="AH13" s="94">
        <f>ДЕКАБРЬ!AH13+ЯНВАРЬ!AH13+ФЕВРАЛЬ!AH13</f>
        <v>43097</v>
      </c>
      <c r="AI13" s="94">
        <f>ДЕКАБРЬ!AI13+ЯНВАРЬ!AI13+ФЕВРАЛЬ!AI13</f>
        <v>67532</v>
      </c>
      <c r="AJ13" s="94">
        <f>ДЕКАБРЬ!AJ13+ЯНВАРЬ!AJ13+ФЕВРАЛЬ!AJ13</f>
        <v>0</v>
      </c>
      <c r="AK13" s="94"/>
      <c r="AL13" s="123">
        <f t="shared" si="7"/>
        <v>0</v>
      </c>
      <c r="AM13" s="94">
        <f>ДЕКАБРЬ!AM13+ЯНВАРЬ!AM13+ФЕВРАЛЬ!AM13</f>
        <v>1322.11</v>
      </c>
      <c r="AN13" s="94">
        <f>ДЕКАБРЬ!AN13+ЯНВАРЬ!AN13+ФЕВРАЛЬ!AN13</f>
        <v>18342.197510062371</v>
      </c>
      <c r="AO13" s="96">
        <f t="shared" si="17"/>
        <v>84551.342489937713</v>
      </c>
      <c r="AP13" s="97"/>
      <c r="AQ13" s="98">
        <f t="shared" si="8"/>
        <v>1351.5391208791209</v>
      </c>
      <c r="AR13" s="99">
        <f t="shared" si="9"/>
        <v>123.09</v>
      </c>
      <c r="AS13" s="99">
        <f t="shared" si="10"/>
        <v>503.70412087912075</v>
      </c>
      <c r="AT13" s="99">
        <f t="shared" si="11"/>
        <v>131.61970430107522</v>
      </c>
      <c r="AU13" s="99">
        <f t="shared" si="16"/>
        <v>297.38978494623655</v>
      </c>
      <c r="AV13" s="99">
        <f t="array" ref="AV13">_xlfn.IFS(U13=0,AO13,U13&lt;0,AO13/-U13,U13&gt;0,AO13/U13)</f>
        <v>232.28390793938931</v>
      </c>
      <c r="AW13" s="235">
        <f t="shared" si="24"/>
        <v>0.17186621115953946</v>
      </c>
      <c r="AX13" s="235">
        <f t="shared" si="25"/>
        <v>1.8871062469687976</v>
      </c>
      <c r="AY13" s="100"/>
      <c r="AZ13" s="95">
        <f t="shared" si="14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2"/>
        <v>0</v>
      </c>
      <c r="F14" s="94"/>
      <c r="G14" s="94"/>
      <c r="H14" s="94"/>
      <c r="I14" s="94"/>
      <c r="J14" s="94"/>
      <c r="K14" s="93">
        <v>123.09</v>
      </c>
      <c r="L14" s="93">
        <f t="shared" si="26"/>
        <v>0</v>
      </c>
      <c r="M14" s="90"/>
      <c r="N14" s="94">
        <f>ДЕКАБРЬ!N14+ЯНВАРЬ!N14+ФЕВРАЛЬ!N14</f>
        <v>283</v>
      </c>
      <c r="O14" s="90"/>
      <c r="P14" s="90"/>
      <c r="Q14" s="234"/>
      <c r="R14" s="93"/>
      <c r="S14" s="94">
        <f>ДЕКАБРЬ!S14+ЯНВАРЬ!S14+ФЕВРАЛЬ!S14</f>
        <v>156</v>
      </c>
      <c r="T14" s="94">
        <f>ДЕКАБРЬ!T14+ЯНВАРЬ!T14+ФЕВРАЛЬ!T14</f>
        <v>0</v>
      </c>
      <c r="U14" s="93">
        <f t="shared" si="1"/>
        <v>156</v>
      </c>
      <c r="V14" s="94">
        <f>ДЕКАБРЬ!V14+ЯНВАРЬ!V14+ФЕВРАЛЬ!V14</f>
        <v>105609.72</v>
      </c>
      <c r="W14" s="94">
        <f>ДЕКАБРЬ!W14+ЯНВАРЬ!W14+ФЕВРАЛЬ!W14</f>
        <v>0</v>
      </c>
      <c r="X14" s="93">
        <f t="shared" si="2"/>
        <v>105609.72</v>
      </c>
      <c r="Y14" s="94">
        <f>ДЕКАБРЬ!Y14+ЯНВАРЬ!Y14+ФЕВРАЛЬ!Y14</f>
        <v>159631.21000000002</v>
      </c>
      <c r="Z14" s="94">
        <f>ДЕКАБРЬ!Z14+ЯНВАРЬ!Z14+ФЕВРАЛЬ!Z14</f>
        <v>0</v>
      </c>
      <c r="AA14" s="233">
        <f t="shared" si="3"/>
        <v>159631.21000000002</v>
      </c>
      <c r="AB14" s="93">
        <f t="shared" si="15"/>
        <v>0</v>
      </c>
      <c r="AC14" s="235">
        <f t="shared" si="4"/>
        <v>1.4712501141885305E-2</v>
      </c>
      <c r="AD14" s="93">
        <f t="shared" si="5"/>
        <v>19202.04</v>
      </c>
      <c r="AE14" s="94">
        <f>ДЕКАБРЬ!AE14+ЯНВАРЬ!AE14+ФЕВРАЛЬ!AE14</f>
        <v>59807.46</v>
      </c>
      <c r="AF14" s="235">
        <f t="shared" si="6"/>
        <v>0.37466019332936207</v>
      </c>
      <c r="AG14" s="94">
        <f>ДЕКАБРЬ!AG14+ЯНВАРЬ!AG14+ФЕВРАЛЬ!AG14</f>
        <v>17116.71</v>
      </c>
      <c r="AH14" s="94">
        <f>ДЕКАБРЬ!AH14+ЯНВАРЬ!AH14+ФЕВРАЛЬ!AH14</f>
        <v>15732</v>
      </c>
      <c r="AI14" s="94">
        <f>ДЕКАБРЬ!AI14+ЯНВАРЬ!AI14+ФЕВРАЛЬ!AI14</f>
        <v>20872</v>
      </c>
      <c r="AJ14" s="94">
        <f>ДЕКАБРЬ!AJ14+ЯНВАРЬ!AJ14+ФЕВРАЛЬ!AJ14</f>
        <v>0</v>
      </c>
      <c r="AK14" s="94"/>
      <c r="AL14" s="123">
        <f t="shared" si="7"/>
        <v>0</v>
      </c>
      <c r="AM14" s="94">
        <f>ДЕКАБРЬ!AM14+ЯНВАРЬ!AM14+ФЕВРАЛЬ!AM14</f>
        <v>0</v>
      </c>
      <c r="AN14" s="94">
        <f>ДЕКАБРЬ!AN14+ЯНВАРЬ!AN14+ФЕВРАЛЬ!AN14</f>
        <v>6035.8034407673549</v>
      </c>
      <c r="AO14" s="96">
        <f t="shared" si="17"/>
        <v>20865.196559232667</v>
      </c>
      <c r="AP14" s="97"/>
      <c r="AQ14" s="98">
        <f t="shared" si="8"/>
        <v>1023.2769871794873</v>
      </c>
      <c r="AR14" s="99">
        <f t="shared" si="9"/>
        <v>123.09</v>
      </c>
      <c r="AS14" s="99">
        <f t="shared" si="10"/>
        <v>383.38115384615384</v>
      </c>
      <c r="AT14" s="99">
        <f t="shared" si="11"/>
        <v>109.7225</v>
      </c>
      <c r="AU14" s="99">
        <f t="shared" si="16"/>
        <v>234.64102564102564</v>
      </c>
      <c r="AV14" s="99">
        <f t="array" ref="AV14">_xlfn.IFS(U14=0,AO14,U14&lt;0,AO14/-U14,U14&gt;0,AO14/U14)</f>
        <v>133.7512599950812</v>
      </c>
      <c r="AW14" s="235">
        <f t="shared" si="24"/>
        <v>0.13070875400388599</v>
      </c>
      <c r="AX14" s="235">
        <f t="shared" si="25"/>
        <v>1.0866135347719652</v>
      </c>
      <c r="AY14" s="100"/>
      <c r="AZ14" s="95">
        <f t="shared" si="14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2"/>
        <v>0</v>
      </c>
      <c r="F15" s="94"/>
      <c r="G15" s="94"/>
      <c r="H15" s="94"/>
      <c r="I15" s="94"/>
      <c r="J15" s="94"/>
      <c r="K15" s="93">
        <v>123.09</v>
      </c>
      <c r="L15" s="93">
        <f t="shared" si="26"/>
        <v>0</v>
      </c>
      <c r="M15" s="90"/>
      <c r="N15" s="94">
        <f>ДЕКАБРЬ!N15+ЯНВАРЬ!N15+ФЕВРАЛЬ!N15</f>
        <v>212</v>
      </c>
      <c r="O15" s="90"/>
      <c r="P15" s="90"/>
      <c r="Q15" s="234"/>
      <c r="R15" s="93"/>
      <c r="S15" s="94">
        <f>ДЕКАБРЬ!S15+ЯНВАРЬ!S15+ФЕВРАЛЬ!S15</f>
        <v>135</v>
      </c>
      <c r="T15" s="94">
        <f>ДЕКАБРЬ!T15+ЯНВАРЬ!T15+ФЕВРАЛЬ!T15</f>
        <v>-1</v>
      </c>
      <c r="U15" s="93">
        <f t="shared" si="1"/>
        <v>134</v>
      </c>
      <c r="V15" s="94">
        <f>ДЕКАБРЬ!V15+ЯНВАРЬ!V15+ФЕВРАЛЬ!V15</f>
        <v>87677.11</v>
      </c>
      <c r="W15" s="94">
        <f>ДЕКАБРЬ!W15+ЯНВАРЬ!W15+ФЕВРАЛЬ!W15</f>
        <v>-1161</v>
      </c>
      <c r="X15" s="93">
        <f t="shared" si="2"/>
        <v>86516.11</v>
      </c>
      <c r="Y15" s="94">
        <f>ДЕКАБРЬ!Y15+ЯНВАРЬ!Y15+ФЕВРАЛЬ!Y15</f>
        <v>132026.06</v>
      </c>
      <c r="Z15" s="94">
        <f>ДЕКАБРЬ!Z15+ЯНВАРЬ!Z15+ФЕВРАЛЬ!Z15</f>
        <v>-1533</v>
      </c>
      <c r="AA15" s="233">
        <f t="shared" si="3"/>
        <v>130493.06</v>
      </c>
      <c r="AB15" s="93">
        <f t="shared" si="15"/>
        <v>0</v>
      </c>
      <c r="AC15" s="235">
        <f t="shared" si="4"/>
        <v>1.2026966996354329E-2</v>
      </c>
      <c r="AD15" s="93">
        <f t="shared" si="5"/>
        <v>16494.060000000001</v>
      </c>
      <c r="AE15" s="94">
        <f>ДЕКАБРЬ!AE15+ЯНВАРЬ!AE15+ФЕВРАЛЬ!AE15</f>
        <v>48826.91</v>
      </c>
      <c r="AF15" s="235">
        <f t="shared" si="6"/>
        <v>0.37417246557019973</v>
      </c>
      <c r="AG15" s="94">
        <f>ДЕКАБРЬ!AG15+ЯНВАРЬ!AG15+ФЕВРАЛЬ!AG15</f>
        <v>13517.129999999997</v>
      </c>
      <c r="AH15" s="94">
        <f>ДЕКАБРЬ!AH15+ЯНВАРЬ!AH15+ФЕВРАЛЬ!AH15</f>
        <v>8747</v>
      </c>
      <c r="AI15" s="94">
        <f>ДЕКАБРЬ!AI15+ЯНВАРЬ!AI15+ФЕВРАЛЬ!AI15</f>
        <v>18940</v>
      </c>
      <c r="AJ15" s="94">
        <f>ДЕКАБРЬ!AJ15+ЯНВАРЬ!AJ15+ФЕВРАЛЬ!AJ15</f>
        <v>0</v>
      </c>
      <c r="AK15" s="94"/>
      <c r="AL15" s="123">
        <f t="shared" si="7"/>
        <v>0</v>
      </c>
      <c r="AM15" s="94">
        <f>ДЕКАБРЬ!AM15+ЯНВАРЬ!AM15+ФЕВРАЛЬ!AM15</f>
        <v>0</v>
      </c>
      <c r="AN15" s="94">
        <f>ДЕКАБРЬ!AN15+ЯНВАРЬ!AN15+ФЕВРАЛЬ!AN15</f>
        <v>5014.317113938926</v>
      </c>
      <c r="AO15" s="96">
        <f t="shared" si="17"/>
        <v>18953.642886061072</v>
      </c>
      <c r="AP15" s="97"/>
      <c r="AQ15" s="98">
        <f t="shared" si="8"/>
        <v>973.82880597014923</v>
      </c>
      <c r="AR15" s="99">
        <f t="shared" si="9"/>
        <v>123.09</v>
      </c>
      <c r="AS15" s="99">
        <f t="shared" si="10"/>
        <v>364.37992537313437</v>
      </c>
      <c r="AT15" s="99">
        <f t="shared" si="11"/>
        <v>100.12688888888887</v>
      </c>
      <c r="AU15" s="99">
        <f t="shared" si="16"/>
        <v>205.0888888888889</v>
      </c>
      <c r="AV15" s="99">
        <f t="array" ref="AV15">_xlfn.IFS(U15=0,AO15,U15&lt;0,AO15/-U15,U15&gt;0,AO15/U15)</f>
        <v>141.44509616463486</v>
      </c>
      <c r="AW15" s="235">
        <f t="shared" si="24"/>
        <v>0.1452463670179937</v>
      </c>
      <c r="AX15" s="235">
        <f t="shared" si="25"/>
        <v>1.1491193124107146</v>
      </c>
      <c r="AY15" s="100"/>
      <c r="AZ15" s="95">
        <f t="shared" si="14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2"/>
        <v>0</v>
      </c>
      <c r="F16" s="94"/>
      <c r="G16" s="94"/>
      <c r="H16" s="94"/>
      <c r="I16" s="94"/>
      <c r="J16" s="94"/>
      <c r="K16" s="93">
        <v>117.24</v>
      </c>
      <c r="L16" s="93">
        <f t="shared" si="26"/>
        <v>0</v>
      </c>
      <c r="M16" s="90"/>
      <c r="N16" s="94">
        <f>ДЕКАБРЬ!N16+ЯНВАРЬ!N16+ФЕВРАЛЬ!N16</f>
        <v>680</v>
      </c>
      <c r="O16" s="90"/>
      <c r="P16" s="90"/>
      <c r="Q16" s="234"/>
      <c r="R16" s="93"/>
      <c r="S16" s="94">
        <f>ДЕКАБРЬ!S16+ЯНВАРЬ!S16+ФЕВРАЛЬ!S16</f>
        <v>369</v>
      </c>
      <c r="T16" s="94">
        <f>ДЕКАБРЬ!T16+ЯНВАРЬ!T16+ФЕВРАЛЬ!T16</f>
        <v>-6</v>
      </c>
      <c r="U16" s="93">
        <f t="shared" si="1"/>
        <v>363</v>
      </c>
      <c r="V16" s="94">
        <f>ДЕКАБРЬ!V16+ЯНВАРЬ!V16+ФЕВРАЛЬ!V16</f>
        <v>241063.03</v>
      </c>
      <c r="W16" s="94">
        <f>ДЕКАБРЬ!W16+ЯНВАРЬ!W16+ФЕВРАЛЬ!W16</f>
        <v>-3998</v>
      </c>
      <c r="X16" s="93">
        <f t="shared" si="2"/>
        <v>237065.03</v>
      </c>
      <c r="Y16" s="94">
        <f>ДЕКАБРЬ!Y16+ЯНВАРЬ!Y16+ФЕВРАЛЬ!Y16</f>
        <v>359423.85</v>
      </c>
      <c r="Z16" s="94">
        <f>ДЕКАБРЬ!Z16+ЯНВАРЬ!Z16+ФЕВРАЛЬ!Z16</f>
        <v>-5700</v>
      </c>
      <c r="AA16" s="233">
        <f t="shared" si="3"/>
        <v>353723.85</v>
      </c>
      <c r="AB16" s="93">
        <f t="shared" si="15"/>
        <v>0</v>
      </c>
      <c r="AC16" s="235">
        <f t="shared" si="4"/>
        <v>3.2601159554181573E-2</v>
      </c>
      <c r="AD16" s="93">
        <f t="shared" si="5"/>
        <v>42558.119999999995</v>
      </c>
      <c r="AE16" s="94">
        <f>ДЕКАБРЬ!AE16+ЯНВАРЬ!AE16+ФЕВРАЛЬ!AE16</f>
        <v>131369.88999999998</v>
      </c>
      <c r="AF16" s="235">
        <f t="shared" si="6"/>
        <v>0.37139110071316933</v>
      </c>
      <c r="AG16" s="94">
        <f>ДЕКАБРЬ!AG16+ЯНВАРЬ!AG16+ФЕВРАЛЬ!AG16</f>
        <v>36557.329999999987</v>
      </c>
      <c r="AH16" s="94">
        <f>ДЕКАБРЬ!AH16+ЯНВАРЬ!AH16+ФЕВРАЛЬ!AH16</f>
        <v>18254</v>
      </c>
      <c r="AI16" s="94">
        <f>ДЕКАБРЬ!AI16+ЯНВАРЬ!AI16+ФЕВРАЛЬ!AI16</f>
        <v>31443</v>
      </c>
      <c r="AJ16" s="94">
        <f>ДЕКАБРЬ!AJ16+ЯНВАРЬ!AJ16+ФЕВРАЛЬ!AJ16</f>
        <v>0</v>
      </c>
      <c r="AK16" s="94"/>
      <c r="AL16" s="123">
        <f t="shared" si="7"/>
        <v>0</v>
      </c>
      <c r="AM16" s="94">
        <f>ДЕКАБРЬ!AM16+ЯНВАРЬ!AM16+ФЕВРАЛЬ!AM16</f>
        <v>10</v>
      </c>
      <c r="AN16" s="94">
        <f>ДЕКАБРЬ!AN16+ЯНВАРЬ!AN16+ФЕВРАЛЬ!AN16</f>
        <v>13503.004895007563</v>
      </c>
      <c r="AO16" s="96">
        <f t="shared" si="17"/>
        <v>80028.505104992451</v>
      </c>
      <c r="AP16" s="97"/>
      <c r="AQ16" s="98">
        <f t="shared" si="8"/>
        <v>974.44586776859501</v>
      </c>
      <c r="AR16" s="99">
        <f t="shared" si="9"/>
        <v>117.24</v>
      </c>
      <c r="AS16" s="99">
        <f t="shared" si="10"/>
        <v>361.90052341597794</v>
      </c>
      <c r="AT16" s="99">
        <f t="shared" si="11"/>
        <v>99.071355013550104</v>
      </c>
      <c r="AU16" s="99">
        <f t="shared" si="16"/>
        <v>134.68021680216802</v>
      </c>
      <c r="AV16" s="99">
        <f t="array" ref="AV16">_xlfn.IFS(U16=0,AO16,U16&lt;0,AO16/-U16,U16&gt;0,AO16/U16)</f>
        <v>220.46420139116378</v>
      </c>
      <c r="AW16" s="235">
        <f t="shared" si="24"/>
        <v>0.22624571429094323</v>
      </c>
      <c r="AX16" s="235">
        <f t="shared" si="25"/>
        <v>1.8804520760078796</v>
      </c>
      <c r="AY16" s="100"/>
      <c r="AZ16" s="95">
        <f t="shared" si="14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2"/>
        <v>0</v>
      </c>
      <c r="F17" s="94"/>
      <c r="G17" s="94"/>
      <c r="H17" s="94"/>
      <c r="I17" s="94"/>
      <c r="J17" s="94"/>
      <c r="K17" s="94">
        <v>123.09</v>
      </c>
      <c r="L17" s="93">
        <f t="shared" si="26"/>
        <v>0</v>
      </c>
      <c r="M17" s="90"/>
      <c r="N17" s="94">
        <f>ДЕКАБРЬ!N17+ЯНВАРЬ!N17+ФЕВРАЛЬ!N17</f>
        <v>261</v>
      </c>
      <c r="O17" s="90"/>
      <c r="P17" s="90"/>
      <c r="Q17" s="234"/>
      <c r="R17" s="93"/>
      <c r="S17" s="94">
        <f>ДЕКАБРЬ!S17+ЯНВАРЬ!S17+ФЕВРАЛЬ!S17</f>
        <v>122</v>
      </c>
      <c r="T17" s="94">
        <f>ДЕКАБРЬ!T17+ЯНВАРЬ!T17+ФЕВРАЛЬ!T17</f>
        <v>-5</v>
      </c>
      <c r="U17" s="93">
        <f t="shared" si="1"/>
        <v>117</v>
      </c>
      <c r="V17" s="94">
        <f>ДЕКАБРЬ!V17+ЯНВАРЬ!V17+ФЕВРАЛЬ!V17</f>
        <v>103840.29999999999</v>
      </c>
      <c r="W17" s="94">
        <f>ДЕКАБРЬ!W17+ЯНВАРЬ!W17+ФЕВРАЛЬ!W17</f>
        <v>-4178</v>
      </c>
      <c r="X17" s="93">
        <f t="shared" si="2"/>
        <v>99662.299999999988</v>
      </c>
      <c r="Y17" s="94">
        <f>ДЕКАБРЬ!Y17+ЯНВАРЬ!Y17+ФЕВРАЛЬ!Y17</f>
        <v>152348.21999999997</v>
      </c>
      <c r="Z17" s="94">
        <f>ДЕКАБРЬ!Z17+ЯНВАРЬ!Z17+ФЕВРАЛЬ!Z17</f>
        <v>-6046.84</v>
      </c>
      <c r="AA17" s="233">
        <f t="shared" si="3"/>
        <v>146301.37999999998</v>
      </c>
      <c r="AB17" s="93">
        <f t="shared" si="15"/>
        <v>0</v>
      </c>
      <c r="AC17" s="235">
        <f t="shared" si="4"/>
        <v>1.3483949788449233E-2</v>
      </c>
      <c r="AD17" s="93">
        <f t="shared" si="5"/>
        <v>14401.53</v>
      </c>
      <c r="AE17" s="94">
        <f>ДЕКАБРЬ!AE17+ЯНВАРЬ!AE17+ФЕВРАЛЬ!AE17</f>
        <v>54438.419999999969</v>
      </c>
      <c r="AF17" s="235">
        <f t="shared" si="6"/>
        <v>0.37209778882468492</v>
      </c>
      <c r="AG17" s="94">
        <f>ДЕКАБРЬ!AG17+ЯНВАРЬ!AG17+ФЕВРАЛЬ!AG17</f>
        <v>19729.300000000003</v>
      </c>
      <c r="AH17" s="94">
        <f>ДЕКАБРЬ!AH17+ЯНВАРЬ!AH17+ФЕВРАЛЬ!AH17</f>
        <v>8617</v>
      </c>
      <c r="AI17" s="94">
        <f>ДЕКАБРЬ!AI17+ЯНВАРЬ!AI17+ФЕВРАЛЬ!AI17</f>
        <v>18643</v>
      </c>
      <c r="AJ17" s="94">
        <f>ДЕКАБРЬ!AJ17+ЯНВАРЬ!AJ17+ФЕВРАЛЬ!AJ17</f>
        <v>0</v>
      </c>
      <c r="AK17" s="94"/>
      <c r="AL17" s="123">
        <f t="shared" si="7"/>
        <v>0</v>
      </c>
      <c r="AM17" s="94">
        <f>ДЕКАБРЬ!AM17+ЯНВАРЬ!AM17+ФЕВРАЛЬ!AM17</f>
        <v>0</v>
      </c>
      <c r="AN17" s="94">
        <f>ДЕКАБРЬ!AN17+ЯНВАРЬ!AN17+ФЕВРАЛЬ!AN17</f>
        <v>5635.8671154425228</v>
      </c>
      <c r="AO17" s="96">
        <f t="shared" si="17"/>
        <v>24836.26288455748</v>
      </c>
      <c r="AP17" s="97"/>
      <c r="AQ17" s="98">
        <f t="shared" si="8"/>
        <v>1250.4391452991451</v>
      </c>
      <c r="AR17" s="99">
        <f t="shared" si="9"/>
        <v>123.09</v>
      </c>
      <c r="AS17" s="99">
        <f t="shared" si="10"/>
        <v>465.28564102564076</v>
      </c>
      <c r="AT17" s="99">
        <f t="shared" si="11"/>
        <v>161.71557377049183</v>
      </c>
      <c r="AU17" s="99">
        <f t="shared" si="16"/>
        <v>223.44262295081967</v>
      </c>
      <c r="AV17" s="99">
        <f t="array" ref="AV17">_xlfn.IFS(U17=0,AO17,U17&lt;0,AO17/-U17,U17&gt;0,AO17/U17)</f>
        <v>212.27575115006394</v>
      </c>
      <c r="AW17" s="235">
        <f t="shared" si="24"/>
        <v>0.16976096113760161</v>
      </c>
      <c r="AX17" s="235">
        <f t="shared" si="25"/>
        <v>1.7245572438871064</v>
      </c>
      <c r="AY17" s="100"/>
      <c r="AZ17" s="95">
        <f t="shared" si="14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2"/>
        <v>0</v>
      </c>
      <c r="F18" s="94"/>
      <c r="G18" s="94"/>
      <c r="H18" s="94"/>
      <c r="I18" s="94"/>
      <c r="J18" s="94"/>
      <c r="K18" s="94">
        <v>123.09</v>
      </c>
      <c r="L18" s="93">
        <f t="shared" si="26"/>
        <v>0</v>
      </c>
      <c r="M18" s="90"/>
      <c r="N18" s="94">
        <f>ДЕКАБРЬ!N18+ЯНВАРЬ!N18+ФЕВРАЛЬ!N18</f>
        <v>403</v>
      </c>
      <c r="O18" s="90"/>
      <c r="P18" s="90"/>
      <c r="Q18" s="234"/>
      <c r="R18" s="93"/>
      <c r="S18" s="94">
        <f>ДЕКАБРЬ!S18+ЯНВАРЬ!S18+ФЕВРАЛЬ!S18</f>
        <v>182</v>
      </c>
      <c r="T18" s="94">
        <f>ДЕКАБРЬ!T18+ЯНВАРЬ!T18+ФЕВРАЛЬ!T18</f>
        <v>-7</v>
      </c>
      <c r="U18" s="93">
        <f t="shared" si="1"/>
        <v>175</v>
      </c>
      <c r="V18" s="94">
        <f>ДЕКАБРЬ!V18+ЯНВАРЬ!V18+ФЕВРАЛЬ!V18</f>
        <v>151034.19</v>
      </c>
      <c r="W18" s="94">
        <f>ДЕКАБРЬ!W18+ЯНВАРЬ!W18+ФЕВРАЛЬ!W18</f>
        <v>-5869</v>
      </c>
      <c r="X18" s="93">
        <f t="shared" si="2"/>
        <v>145165.19</v>
      </c>
      <c r="Y18" s="94">
        <f>ДЕКАБРЬ!Y18+ЯНВАРЬ!Y18+ФЕВРАЛЬ!Y18</f>
        <v>230713.13</v>
      </c>
      <c r="Z18" s="94">
        <f>ДЕКАБРЬ!Z18+ЯНВАРЬ!Z18+ФЕВРАЛЬ!Z18</f>
        <v>-9030</v>
      </c>
      <c r="AA18" s="233">
        <f t="shared" si="3"/>
        <v>221683.13</v>
      </c>
      <c r="AB18" s="93">
        <f t="shared" si="15"/>
        <v>0</v>
      </c>
      <c r="AC18" s="235">
        <f t="shared" si="4"/>
        <v>2.0431551594839805E-2</v>
      </c>
      <c r="AD18" s="93">
        <f t="shared" si="5"/>
        <v>21540.75</v>
      </c>
      <c r="AE18" s="94">
        <f>ДЕКАБРЬ!AE18+ЯНВАРЬ!AE18+ФЕВРАЛЬ!AE18</f>
        <v>82776.350000000006</v>
      </c>
      <c r="AF18" s="235">
        <f t="shared" si="6"/>
        <v>0.37339941023026879</v>
      </c>
      <c r="AG18" s="94">
        <f>ДЕКАБРЬ!AG18+ЯНВАРЬ!AG18+ФЕВРАЛЬ!AG18</f>
        <v>25618.999999999993</v>
      </c>
      <c r="AH18" s="94">
        <f>ДЕКАБРЬ!AH18+ЯНВАРЬ!AH18+ФЕВРАЛЬ!AH18</f>
        <v>23025</v>
      </c>
      <c r="AI18" s="94">
        <f>ДЕКАБРЬ!AI18+ЯНВАРЬ!AI18+ФЕВРАЛЬ!AI18</f>
        <v>13273</v>
      </c>
      <c r="AJ18" s="94">
        <f>ДЕКАБРЬ!AJ18+ЯНВАРЬ!AJ18+ФЕВРАЛЬ!AJ18</f>
        <v>0</v>
      </c>
      <c r="AK18" s="94"/>
      <c r="AL18" s="123">
        <f t="shared" si="7"/>
        <v>0</v>
      </c>
      <c r="AM18" s="94">
        <f>ДЕКАБРЬ!AM18+ЯНВАРЬ!AM18+ФЕВРАЛЬ!AM18</f>
        <v>40</v>
      </c>
      <c r="AN18" s="94">
        <f>ДЕКАБРЬ!AN18+ЯНВАРЬ!AN18+ФЕВРАЛЬ!AN18</f>
        <v>8270.0901816344976</v>
      </c>
      <c r="AO18" s="96">
        <f t="shared" si="17"/>
        <v>47138.939818365499</v>
      </c>
      <c r="AP18" s="97"/>
      <c r="AQ18" s="98">
        <f t="shared" si="8"/>
        <v>1266.760742857143</v>
      </c>
      <c r="AR18" s="99">
        <f t="shared" si="9"/>
        <v>123.09</v>
      </c>
      <c r="AS18" s="99">
        <f t="shared" si="10"/>
        <v>473.00771428571431</v>
      </c>
      <c r="AT18" s="99">
        <f t="shared" si="11"/>
        <v>140.76373626373623</v>
      </c>
      <c r="AU18" s="99">
        <f t="shared" si="16"/>
        <v>199.43956043956044</v>
      </c>
      <c r="AV18" s="99">
        <f t="array" ref="AV18">_xlfn.IFS(U18=0,AO18,U18&lt;0,AO18/-U18,U18&gt;0,AO18/U18)</f>
        <v>269.36537039066002</v>
      </c>
      <c r="AW18" s="235">
        <f t="shared" si="24"/>
        <v>0.2126410783642648</v>
      </c>
      <c r="AX18" s="235">
        <f t="shared" si="25"/>
        <v>2.1883611210550007</v>
      </c>
      <c r="AY18" s="100"/>
      <c r="AZ18" s="95">
        <f t="shared" si="14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2"/>
        <v>0</v>
      </c>
      <c r="F19" s="94"/>
      <c r="G19" s="94"/>
      <c r="H19" s="94"/>
      <c r="I19" s="94"/>
      <c r="J19" s="94"/>
      <c r="K19" s="94">
        <v>123.09</v>
      </c>
      <c r="L19" s="93">
        <f t="shared" si="26"/>
        <v>0</v>
      </c>
      <c r="M19" s="90"/>
      <c r="N19" s="94">
        <f>ДЕКАБРЬ!N19+ЯНВАРЬ!N19+ФЕВРАЛЬ!N19</f>
        <v>0</v>
      </c>
      <c r="O19" s="90"/>
      <c r="P19" s="90"/>
      <c r="Q19" s="234"/>
      <c r="R19" s="93"/>
      <c r="S19" s="94">
        <f>ДЕКАБРЬ!S19+ЯНВАРЬ!S19+ФЕВРАЛЬ!S19</f>
        <v>0</v>
      </c>
      <c r="T19" s="94">
        <f>ДЕКАБРЬ!T19+ЯНВАРЬ!T19+ФЕВРАЛЬ!T19</f>
        <v>0</v>
      </c>
      <c r="U19" s="93">
        <f t="shared" si="1"/>
        <v>0</v>
      </c>
      <c r="V19" s="94">
        <f>ДЕКАБРЬ!V19+ЯНВАРЬ!V19+ФЕВРАЛЬ!V19</f>
        <v>0</v>
      </c>
      <c r="W19" s="94">
        <f>ДЕКАБРЬ!W19+ЯНВАРЬ!W19+ФЕВРАЛЬ!W19</f>
        <v>0</v>
      </c>
      <c r="X19" s="93">
        <f t="shared" si="2"/>
        <v>0</v>
      </c>
      <c r="Y19" s="94">
        <f>ДЕКАБРЬ!Y19+ЯНВАРЬ!Y19+ФЕВРАЛЬ!Y19</f>
        <v>0</v>
      </c>
      <c r="Z19" s="94">
        <f>ДЕКАБРЬ!Z19+ЯНВАРЬ!Z19+ФЕВРАЛЬ!Z19</f>
        <v>0</v>
      </c>
      <c r="AA19" s="233">
        <f t="shared" si="3"/>
        <v>0</v>
      </c>
      <c r="AB19" s="93">
        <f t="shared" si="15"/>
        <v>0</v>
      </c>
      <c r="AC19" s="235">
        <f t="shared" si="4"/>
        <v>0</v>
      </c>
      <c r="AD19" s="93">
        <f t="shared" si="5"/>
        <v>0</v>
      </c>
      <c r="AE19" s="94">
        <f>ДЕКАБРЬ!AE19+ЯНВАРЬ!AE19+ФЕВРАЛЬ!AE19</f>
        <v>0</v>
      </c>
      <c r="AF19" s="235">
        <f t="shared" si="6"/>
        <v>0</v>
      </c>
      <c r="AG19" s="94">
        <f>ДЕКАБРЬ!AG19+ЯНВАРЬ!AG19+ФЕВРАЛЬ!AG19</f>
        <v>0</v>
      </c>
      <c r="AH19" s="94">
        <f>ДЕКАБРЬ!AH19+ЯНВАРЬ!AH19+ФЕВРАЛЬ!AH19</f>
        <v>0</v>
      </c>
      <c r="AI19" s="94">
        <f>ДЕКАБРЬ!AI19+ЯНВАРЬ!AI19+ФЕВРАЛЬ!AI19</f>
        <v>0</v>
      </c>
      <c r="AJ19" s="94">
        <f>ДЕКАБРЬ!AJ19+ЯНВАРЬ!AJ19+ФЕВРАЛЬ!AJ19</f>
        <v>0</v>
      </c>
      <c r="AK19" s="94"/>
      <c r="AL19" s="123">
        <f t="shared" si="7"/>
        <v>0</v>
      </c>
      <c r="AM19" s="94">
        <f>ДЕКАБРЬ!AM19+ЯНВАРЬ!AM19+ФЕВРАЛЬ!AM19</f>
        <v>0</v>
      </c>
      <c r="AN19" s="94">
        <f>ДЕКАБРЬ!AN19+ЯНВАРЬ!AN19+ФЕВРАЛЬ!AN19</f>
        <v>0</v>
      </c>
      <c r="AO19" s="96">
        <f t="shared" si="17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16"/>
        <v>0</v>
      </c>
      <c r="AV19" s="99">
        <f t="array" ref="AV19">_xlfn.IFS(U19=0,AO19,U19&lt;0,AO19/-U19,U19&gt;0,AO19/U19)</f>
        <v>0</v>
      </c>
      <c r="AW19" s="235">
        <f t="shared" si="24"/>
        <v>0</v>
      </c>
      <c r="AX19" s="235">
        <f t="shared" si="25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2"/>
        <v>0</v>
      </c>
      <c r="F20" s="94"/>
      <c r="G20" s="94"/>
      <c r="H20" s="94"/>
      <c r="I20" s="94"/>
      <c r="J20" s="94"/>
      <c r="K20" s="94">
        <v>117.24</v>
      </c>
      <c r="L20" s="93">
        <f t="shared" si="26"/>
        <v>0</v>
      </c>
      <c r="M20" s="90"/>
      <c r="N20" s="94">
        <f>ДЕКАБРЬ!N20+ЯНВАРЬ!N20+ФЕВРАЛЬ!N20</f>
        <v>0</v>
      </c>
      <c r="O20" s="90"/>
      <c r="P20" s="90"/>
      <c r="Q20" s="234"/>
      <c r="R20" s="93"/>
      <c r="S20" s="94">
        <f>ДЕКАБРЬ!S20+ЯНВАРЬ!S20+ФЕВРАЛЬ!S20</f>
        <v>1</v>
      </c>
      <c r="T20" s="94">
        <f>ДЕКАБРЬ!T20+ЯНВАРЬ!T20+ФЕВРАЛЬ!T20</f>
        <v>0</v>
      </c>
      <c r="U20" s="93">
        <f t="shared" si="1"/>
        <v>1</v>
      </c>
      <c r="V20" s="94">
        <f>ДЕКАБРЬ!V20+ЯНВАРЬ!V20+ФЕВРАЛЬ!V20</f>
        <v>781</v>
      </c>
      <c r="W20" s="94">
        <f>ДЕКАБРЬ!W20+ЯНВАРЬ!W20+ФЕВРАЛЬ!W20</f>
        <v>0</v>
      </c>
      <c r="X20" s="93">
        <f t="shared" si="2"/>
        <v>781</v>
      </c>
      <c r="Y20" s="94">
        <f>ДЕКАБРЬ!Y20+ЯНВАРЬ!Y20+ФЕВРАЛЬ!Y20</f>
        <v>918</v>
      </c>
      <c r="Z20" s="94">
        <f>ДЕКАБРЬ!Z20+ЯНВАРЬ!Z20+ФЕВРАЛЬ!Z20</f>
        <v>0</v>
      </c>
      <c r="AA20" s="233">
        <f t="shared" si="3"/>
        <v>918</v>
      </c>
      <c r="AB20" s="93">
        <f t="shared" si="15"/>
        <v>0</v>
      </c>
      <c r="AC20" s="235">
        <f t="shared" si="4"/>
        <v>8.4607991433822421E-5</v>
      </c>
      <c r="AD20" s="93">
        <f t="shared" si="5"/>
        <v>117.24</v>
      </c>
      <c r="AE20" s="94">
        <f>ДЕКАБРЬ!AE20+ЯНВАРЬ!AE20+ФЕВРАЛЬ!AE20</f>
        <v>347.03</v>
      </c>
      <c r="AF20" s="235">
        <f t="shared" si="6"/>
        <v>0.37802832244008711</v>
      </c>
      <c r="AG20" s="94">
        <f>ДЕКАБРЬ!AG20+ЯНВАРЬ!AG20+ФЕВРАЛЬ!AG20</f>
        <v>45.84</v>
      </c>
      <c r="AH20" s="94">
        <f>ДЕКАБРЬ!AH20+ЯНВАРЬ!AH20+ФЕВРАЛЬ!AH20</f>
        <v>0</v>
      </c>
      <c r="AI20" s="94">
        <f>ДЕКАБРЬ!AI20+ЯНВАРЬ!AI20+ФЕВРАЛЬ!AI20</f>
        <v>0</v>
      </c>
      <c r="AJ20" s="94">
        <f>ДЕКАБРЬ!AJ20+ЯНВАРЬ!AJ20+ФЕВРАЛЬ!AJ20</f>
        <v>0</v>
      </c>
      <c r="AK20" s="94"/>
      <c r="AL20" s="123">
        <f t="shared" si="7"/>
        <v>0</v>
      </c>
      <c r="AM20" s="94">
        <f>ДЕКАБРЬ!AM20+ЯНВАРЬ!AM20+ФЕВРАЛЬ!AM20</f>
        <v>0</v>
      </c>
      <c r="AN20" s="94">
        <f>ДЕКАБРЬ!AN20+ЯНВАРЬ!AN20+ФЕВРАЛЬ!AN20</f>
        <v>40.414189026742569</v>
      </c>
      <c r="AO20" s="96">
        <f t="shared" si="17"/>
        <v>367.47581097325741</v>
      </c>
      <c r="AP20" s="97"/>
      <c r="AQ20" s="98">
        <f t="shared" si="8"/>
        <v>918</v>
      </c>
      <c r="AR20" s="99">
        <f>K20</f>
        <v>117.24</v>
      </c>
      <c r="AS20" s="99">
        <f t="shared" si="10"/>
        <v>347.03</v>
      </c>
      <c r="AT20" s="99">
        <f t="shared" si="11"/>
        <v>45.84</v>
      </c>
      <c r="AU20" s="99">
        <f t="shared" si="16"/>
        <v>0</v>
      </c>
      <c r="AV20" s="99">
        <f t="array" ref="AV20">_xlfn.IFS(U20=0,AO20,U20&lt;0,AO20/-U20,U20&gt;0,AO20/U20)</f>
        <v>367.47581097325741</v>
      </c>
      <c r="AW20" s="235">
        <f t="shared" si="24"/>
        <v>0.40030044768328693</v>
      </c>
      <c r="AX20" s="235">
        <f t="shared" si="25"/>
        <v>3.1343893805293197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2"/>
        <v>0</v>
      </c>
      <c r="F21" s="94"/>
      <c r="G21" s="94"/>
      <c r="H21" s="94"/>
      <c r="I21" s="94"/>
      <c r="J21" s="94"/>
      <c r="K21" s="94">
        <v>117.24</v>
      </c>
      <c r="L21" s="93">
        <f t="shared" si="26"/>
        <v>0</v>
      </c>
      <c r="M21" s="90"/>
      <c r="N21" s="94">
        <f>ДЕКАБРЬ!N21+ЯНВАРЬ!N21+ФЕВРАЛЬ!N21</f>
        <v>1</v>
      </c>
      <c r="O21" s="90"/>
      <c r="P21" s="90"/>
      <c r="Q21" s="234"/>
      <c r="R21" s="93"/>
      <c r="S21" s="94">
        <f>ДЕКАБРЬ!S21+ЯНВАРЬ!S21+ФЕВРАЛЬ!S21</f>
        <v>0</v>
      </c>
      <c r="T21" s="94">
        <f>ДЕКАБРЬ!T21+ЯНВАРЬ!T21+ФЕВРАЛЬ!T21</f>
        <v>0</v>
      </c>
      <c r="U21" s="93">
        <f t="shared" si="1"/>
        <v>0</v>
      </c>
      <c r="V21" s="94">
        <f>ДЕКАБРЬ!V21+ЯНВАРЬ!V21+ФЕВРАЛЬ!V21</f>
        <v>0</v>
      </c>
      <c r="W21" s="94">
        <f>ДЕКАБРЬ!W21+ЯНВАРЬ!W21+ФЕВРАЛЬ!W21</f>
        <v>0</v>
      </c>
      <c r="X21" s="93">
        <f t="shared" si="2"/>
        <v>0</v>
      </c>
      <c r="Y21" s="94">
        <f>ДЕКАБРЬ!Y21+ЯНВАРЬ!Y21+ФЕВРАЛЬ!Y21</f>
        <v>0</v>
      </c>
      <c r="Z21" s="94">
        <f>ДЕКАБРЬ!Z21+ЯНВАРЬ!Z21+ФЕВРАЛЬ!Z21</f>
        <v>0</v>
      </c>
      <c r="AA21" s="233">
        <f t="shared" si="3"/>
        <v>0</v>
      </c>
      <c r="AB21" s="93">
        <f t="shared" si="15"/>
        <v>0</v>
      </c>
      <c r="AC21" s="235">
        <f t="shared" si="4"/>
        <v>0</v>
      </c>
      <c r="AD21" s="93">
        <f t="shared" si="5"/>
        <v>0</v>
      </c>
      <c r="AE21" s="94">
        <f>ДЕКАБРЬ!AE21+ЯНВАРЬ!AE21+ФЕВРАЛЬ!AE21</f>
        <v>0</v>
      </c>
      <c r="AF21" s="235">
        <f t="shared" si="6"/>
        <v>0</v>
      </c>
      <c r="AG21" s="94">
        <f>ДЕКАБРЬ!AG21+ЯНВАРЬ!AG21+ФЕВРАЛЬ!AG21</f>
        <v>79.58</v>
      </c>
      <c r="AH21" s="94">
        <f>ДЕКАБРЬ!AH21+ЯНВАРЬ!AH21+ФЕВРАЛЬ!AH21</f>
        <v>0</v>
      </c>
      <c r="AI21" s="94">
        <f>ДЕКАБРЬ!AI21+ЯНВАРЬ!AI21+ФЕВРАЛЬ!AI21</f>
        <v>0</v>
      </c>
      <c r="AJ21" s="94">
        <f>ДЕКАБРЬ!AJ21+ЯНВАРЬ!AJ21+ФЕВРАЛЬ!AJ21</f>
        <v>0</v>
      </c>
      <c r="AK21" s="94"/>
      <c r="AL21" s="123">
        <f t="shared" si="7"/>
        <v>0</v>
      </c>
      <c r="AM21" s="94">
        <f>ДЕКАБРЬ!AM21+ЯНВАРЬ!AM21+ФЕВРАЛЬ!AM21</f>
        <v>0</v>
      </c>
      <c r="AN21" s="94">
        <f>ДЕКАБРЬ!AN21+ЯНВАРЬ!AN21+ФЕВРАЛЬ!AN21</f>
        <v>0</v>
      </c>
      <c r="AO21" s="96">
        <f t="shared" si="17"/>
        <v>-79.58</v>
      </c>
      <c r="AP21" s="97"/>
      <c r="AQ21" s="98">
        <f t="shared" si="8"/>
        <v>0</v>
      </c>
      <c r="AR21" s="99">
        <f t="shared" ref="AR21:AR98" si="27">K21</f>
        <v>117.24</v>
      </c>
      <c r="AS21" s="99">
        <f t="shared" si="10"/>
        <v>0</v>
      </c>
      <c r="AT21" s="99">
        <f t="shared" si="11"/>
        <v>79.58</v>
      </c>
      <c r="AU21" s="99">
        <f t="shared" si="16"/>
        <v>0</v>
      </c>
      <c r="AV21" s="99">
        <f t="array" ref="AV21">_xlfn.IFS(U21=0,AO21,U21&lt;0,AO21/-U21,U21&gt;0,AO21/U21)</f>
        <v>-79.58</v>
      </c>
      <c r="AW21" s="235">
        <f t="shared" si="24"/>
        <v>0</v>
      </c>
      <c r="AX21" s="235">
        <f t="shared" si="25"/>
        <v>-0.67877857386557494</v>
      </c>
      <c r="AY21" s="100"/>
      <c r="AZ21" s="95">
        <f t="shared" si="14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2"/>
        <v>0</v>
      </c>
      <c r="F22" s="94"/>
      <c r="G22" s="94"/>
      <c r="H22" s="94"/>
      <c r="I22" s="94"/>
      <c r="J22" s="94"/>
      <c r="K22" s="94">
        <v>117.24</v>
      </c>
      <c r="L22" s="93">
        <f t="shared" si="26"/>
        <v>0</v>
      </c>
      <c r="M22" s="90"/>
      <c r="N22" s="94">
        <f>ДЕКАБРЬ!N22+ЯНВАРЬ!N22+ФЕВРАЛЬ!N22</f>
        <v>7</v>
      </c>
      <c r="O22" s="90"/>
      <c r="P22" s="90"/>
      <c r="Q22" s="234"/>
      <c r="R22" s="93"/>
      <c r="S22" s="94">
        <f>ДЕКАБРЬ!S22+ЯНВАРЬ!S22+ФЕВРАЛЬ!S22</f>
        <v>2</v>
      </c>
      <c r="T22" s="94">
        <f>ДЕКАБРЬ!T22+ЯНВАРЬ!T22+ФЕВРАЛЬ!T22</f>
        <v>0</v>
      </c>
      <c r="U22" s="93">
        <f t="shared" si="1"/>
        <v>2</v>
      </c>
      <c r="V22" s="94">
        <f>ДЕКАБРЬ!V22+ЯНВАРЬ!V22+ФЕВРАЛЬ!V22</f>
        <v>1058</v>
      </c>
      <c r="W22" s="94">
        <f>ДЕКАБРЬ!W22+ЯНВАРЬ!W22+ФЕВРАЛЬ!W22</f>
        <v>0</v>
      </c>
      <c r="X22" s="93">
        <f t="shared" si="2"/>
        <v>1058</v>
      </c>
      <c r="Y22" s="94">
        <f>ДЕКАБРЬ!Y22+ЯНВАРЬ!Y22+ФЕВРАЛЬ!Y22</f>
        <v>1676</v>
      </c>
      <c r="Z22" s="94">
        <f>ДЕКАБРЬ!Z22+ЯНВАРЬ!Z22+ФЕВРАЛЬ!Z22</f>
        <v>0</v>
      </c>
      <c r="AA22" s="233">
        <f t="shared" si="3"/>
        <v>1676</v>
      </c>
      <c r="AB22" s="93">
        <f t="shared" si="15"/>
        <v>0</v>
      </c>
      <c r="AC22" s="235">
        <f t="shared" si="4"/>
        <v>1.5446949198593286E-4</v>
      </c>
      <c r="AD22" s="93">
        <f t="shared" si="5"/>
        <v>234.48</v>
      </c>
      <c r="AE22" s="94">
        <f>ДЕКАБРЬ!AE22+ЯНВАРЬ!AE22+ФЕВРАЛЬ!AE22</f>
        <v>625.17999999999995</v>
      </c>
      <c r="AF22" s="235">
        <f t="shared" si="6"/>
        <v>0.37301909307875891</v>
      </c>
      <c r="AG22" s="94">
        <f>ДЕКАБРЬ!AG22+ЯНВАРЬ!AG22+ФЕВРАЛЬ!AG22</f>
        <v>497.25</v>
      </c>
      <c r="AH22" s="94">
        <f>ДЕКАБРЬ!AH22+ЯНВАРЬ!AH22+ФЕВРАЛЬ!AH22</f>
        <v>0</v>
      </c>
      <c r="AI22" s="94">
        <f>ДЕКАБРЬ!AI22+ЯНВАРЬ!AI22+ФЕВРАЛЬ!AI22</f>
        <v>0</v>
      </c>
      <c r="AJ22" s="94">
        <f>ДЕКАБРЬ!AJ22+ЯНВАРЬ!AJ22+ФЕВРАЛЬ!AJ22</f>
        <v>0</v>
      </c>
      <c r="AK22" s="94"/>
      <c r="AL22" s="123">
        <f t="shared" si="7"/>
        <v>0</v>
      </c>
      <c r="AM22" s="94">
        <f>ДЕКАБРЬ!AM22+ЯНВАРЬ!AM22+ФЕВРАЛЬ!AM22</f>
        <v>0</v>
      </c>
      <c r="AN22" s="94">
        <f>ДЕКАБРЬ!AN22+ЯНВАРЬ!AN22+ФЕВРАЛЬ!AN22</f>
        <v>60.411799999999999</v>
      </c>
      <c r="AO22" s="96">
        <f t="shared" si="17"/>
        <v>258.67820000000006</v>
      </c>
      <c r="AP22" s="97"/>
      <c r="AQ22" s="98">
        <f t="shared" si="8"/>
        <v>838</v>
      </c>
      <c r="AR22" s="99">
        <f t="shared" si="27"/>
        <v>117.24</v>
      </c>
      <c r="AS22" s="99">
        <f t="shared" si="10"/>
        <v>312.58999999999997</v>
      </c>
      <c r="AT22" s="99">
        <f t="shared" si="11"/>
        <v>248.625</v>
      </c>
      <c r="AU22" s="99">
        <f t="shared" si="16"/>
        <v>0</v>
      </c>
      <c r="AV22" s="99">
        <f t="array" ref="AV22">_xlfn.IFS(U22=0,AO22,U22&lt;0,AO22/-U22,U22&gt;0,AO22/U22)</f>
        <v>129.33910000000003</v>
      </c>
      <c r="AW22" s="235">
        <f t="shared" si="24"/>
        <v>0.15434260143198095</v>
      </c>
      <c r="AX22" s="235">
        <f t="shared" si="25"/>
        <v>1.1031994199931767</v>
      </c>
      <c r="AY22" s="100"/>
      <c r="AZ22" s="95">
        <f t="shared" si="14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2"/>
        <v>0</v>
      </c>
      <c r="F23" s="94"/>
      <c r="G23" s="94"/>
      <c r="H23" s="94"/>
      <c r="I23" s="94"/>
      <c r="J23" s="94"/>
      <c r="K23" s="94">
        <v>117.24</v>
      </c>
      <c r="L23" s="93">
        <f t="shared" si="26"/>
        <v>0</v>
      </c>
      <c r="M23" s="90"/>
      <c r="N23" s="94">
        <f>ДЕКАБРЬ!N23+ЯНВАРЬ!N23+ФЕВРАЛЬ!N23</f>
        <v>0</v>
      </c>
      <c r="O23" s="90"/>
      <c r="P23" s="90"/>
      <c r="Q23" s="234"/>
      <c r="R23" s="93"/>
      <c r="S23" s="94">
        <f>ДЕКАБРЬ!S23+ЯНВАРЬ!S23+ФЕВРАЛЬ!S23</f>
        <v>0</v>
      </c>
      <c r="T23" s="94">
        <f>ДЕКАБРЬ!T23+ЯНВАРЬ!T23+ФЕВРАЛЬ!T23</f>
        <v>0</v>
      </c>
      <c r="U23" s="93">
        <f t="shared" si="1"/>
        <v>0</v>
      </c>
      <c r="V23" s="94">
        <f>ДЕКАБРЬ!V23+ЯНВАРЬ!V23+ФЕВРАЛЬ!V23</f>
        <v>0</v>
      </c>
      <c r="W23" s="94">
        <f>ДЕКАБРЬ!W23+ЯНВАРЬ!W23+ФЕВРАЛЬ!W23</f>
        <v>0</v>
      </c>
      <c r="X23" s="93">
        <f t="shared" si="2"/>
        <v>0</v>
      </c>
      <c r="Y23" s="94">
        <f>ДЕКАБРЬ!Y23+ЯНВАРЬ!Y23+ФЕВРАЛЬ!Y23</f>
        <v>0</v>
      </c>
      <c r="Z23" s="94">
        <f>ДЕКАБРЬ!Z23+ЯНВАРЬ!Z23+ФЕВРАЛЬ!Z23</f>
        <v>0</v>
      </c>
      <c r="AA23" s="233">
        <f t="shared" si="3"/>
        <v>0</v>
      </c>
      <c r="AB23" s="93">
        <f t="shared" si="15"/>
        <v>0</v>
      </c>
      <c r="AC23" s="235">
        <f t="shared" si="4"/>
        <v>0</v>
      </c>
      <c r="AD23" s="93">
        <f t="shared" si="5"/>
        <v>0</v>
      </c>
      <c r="AE23" s="94">
        <f>ДЕКАБРЬ!AE23+ЯНВАРЬ!AE23+ФЕВРАЛЬ!AE23</f>
        <v>0</v>
      </c>
      <c r="AF23" s="235">
        <f t="shared" si="6"/>
        <v>0</v>
      </c>
      <c r="AG23" s="94">
        <f>ДЕКАБРЬ!AG23+ЯНВАРЬ!AG23+ФЕВРАЛЬ!AG23</f>
        <v>0</v>
      </c>
      <c r="AH23" s="94">
        <f>ДЕКАБРЬ!AH23+ЯНВАРЬ!AH23+ФЕВРАЛЬ!AH23</f>
        <v>0</v>
      </c>
      <c r="AI23" s="94">
        <f>ДЕКАБРЬ!AI23+ЯНВАРЬ!AI23+ФЕВРАЛЬ!AI23</f>
        <v>0</v>
      </c>
      <c r="AJ23" s="94">
        <f>ДЕКАБРЬ!AJ23+ЯНВАРЬ!AJ23+ФЕВРАЛЬ!AJ23</f>
        <v>0</v>
      </c>
      <c r="AK23" s="94"/>
      <c r="AL23" s="123">
        <f t="shared" si="7"/>
        <v>0</v>
      </c>
      <c r="AM23" s="94">
        <f>ДЕКАБРЬ!AM23+ЯНВАРЬ!AM23+ФЕВРАЛЬ!AM23</f>
        <v>0</v>
      </c>
      <c r="AN23" s="94">
        <f>ДЕКАБРЬ!AN23+ЯНВАРЬ!AN23+ФЕВРАЛЬ!AN23</f>
        <v>0</v>
      </c>
      <c r="AO23" s="96">
        <f t="shared" si="17"/>
        <v>0</v>
      </c>
      <c r="AP23" s="97"/>
      <c r="AQ23" s="98">
        <f t="shared" si="8"/>
        <v>0</v>
      </c>
      <c r="AR23" s="99">
        <f t="shared" si="27"/>
        <v>117.24</v>
      </c>
      <c r="AS23" s="99">
        <f t="shared" si="10"/>
        <v>0</v>
      </c>
      <c r="AT23" s="99">
        <f t="shared" si="11"/>
        <v>0</v>
      </c>
      <c r="AU23" s="99">
        <f t="shared" si="16"/>
        <v>0</v>
      </c>
      <c r="AV23" s="99">
        <f t="array" ref="AV23">_xlfn.IFS(U23=0,AO23,U23&lt;0,AO23/-U23,U23&gt;0,AO23/U23)</f>
        <v>0</v>
      </c>
      <c r="AW23" s="235">
        <f t="shared" si="24"/>
        <v>0</v>
      </c>
      <c r="AX23" s="235">
        <f t="shared" si="25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2"/>
        <v>0</v>
      </c>
      <c r="F24" s="94"/>
      <c r="G24" s="94"/>
      <c r="H24" s="94"/>
      <c r="I24" s="94"/>
      <c r="J24" s="94"/>
      <c r="K24" s="94">
        <v>117.24</v>
      </c>
      <c r="L24" s="93">
        <f t="shared" si="26"/>
        <v>0</v>
      </c>
      <c r="M24" s="90"/>
      <c r="N24" s="94">
        <f>ДЕКАБРЬ!N24+ЯНВАРЬ!N24+ФЕВРАЛЬ!N24</f>
        <v>4</v>
      </c>
      <c r="O24" s="90"/>
      <c r="P24" s="90"/>
      <c r="Q24" s="234"/>
      <c r="R24" s="93"/>
      <c r="S24" s="94">
        <f>ДЕКАБРЬ!S24+ЯНВАРЬ!S24+ФЕВРАЛЬ!S24</f>
        <v>4</v>
      </c>
      <c r="T24" s="94">
        <f>ДЕКАБРЬ!T24+ЯНВАРЬ!T24+ФЕВРАЛЬ!T24</f>
        <v>0</v>
      </c>
      <c r="U24" s="93">
        <f t="shared" si="1"/>
        <v>4</v>
      </c>
      <c r="V24" s="94">
        <f>ДЕКАБРЬ!V24+ЯНВАРЬ!V24+ФЕВРАЛЬ!V24</f>
        <v>3006</v>
      </c>
      <c r="W24" s="94">
        <f>ДЕКАБРЬ!W24+ЯНВАРЬ!W24+ФЕВРАЛЬ!W24</f>
        <v>0</v>
      </c>
      <c r="X24" s="93">
        <f t="shared" si="2"/>
        <v>3006</v>
      </c>
      <c r="Y24" s="94">
        <f>ДЕКАБРЬ!Y24+ЯНВАРЬ!Y24+ФЕВРАЛЬ!Y24</f>
        <v>3792</v>
      </c>
      <c r="Z24" s="94">
        <f>ДЕКАБРЬ!Z24+ЯНВАРЬ!Z24+ФЕВРАЛЬ!Z24</f>
        <v>0</v>
      </c>
      <c r="AA24" s="233">
        <f t="shared" si="3"/>
        <v>3792</v>
      </c>
      <c r="AB24" s="93">
        <f t="shared" si="15"/>
        <v>0</v>
      </c>
      <c r="AC24" s="235">
        <f t="shared" si="4"/>
        <v>3.4949183389657365E-4</v>
      </c>
      <c r="AD24" s="93">
        <f t="shared" si="5"/>
        <v>468.96</v>
      </c>
      <c r="AE24" s="94">
        <f>ДЕКАБРЬ!AE24+ЯНВАРЬ!AE24+ФЕВРАЛЬ!AE24</f>
        <v>1419.44</v>
      </c>
      <c r="AF24" s="235">
        <f t="shared" si="6"/>
        <v>0.37432489451476797</v>
      </c>
      <c r="AG24" s="94">
        <f>ДЕКАБРЬ!AG24+ЯНВАРЬ!AG24+ФЕВРАЛЬ!AG24</f>
        <v>484.98</v>
      </c>
      <c r="AH24" s="94">
        <f>ДЕКАБРЬ!AH24+ЯНВАРЬ!AH24+ФЕВРАЛЬ!AH24</f>
        <v>0</v>
      </c>
      <c r="AI24" s="94">
        <f>ДЕКАБРЬ!AI24+ЯНВАРЬ!AI24+ФЕВРАЛЬ!AI24</f>
        <v>0</v>
      </c>
      <c r="AJ24" s="94">
        <f>ДЕКАБРЬ!AJ24+ЯНВАРЬ!AJ24+ФЕВРАЛЬ!AJ24</f>
        <v>0</v>
      </c>
      <c r="AK24" s="94"/>
      <c r="AL24" s="123">
        <f t="shared" si="7"/>
        <v>0</v>
      </c>
      <c r="AM24" s="94">
        <f>ДЕКАБРЬ!AM24+ЯНВАРЬ!AM24+ФЕВРАЛЬ!AM24</f>
        <v>0</v>
      </c>
      <c r="AN24" s="94">
        <f>ДЕКАБРЬ!AN24+ЯНВАРЬ!AN24+ФЕВРАЛЬ!AN24</f>
        <v>159.07568507649276</v>
      </c>
      <c r="AO24" s="96">
        <f t="shared" si="17"/>
        <v>1259.544314923507</v>
      </c>
      <c r="AP24" s="97"/>
      <c r="AQ24" s="98">
        <f t="shared" si="8"/>
        <v>948</v>
      </c>
      <c r="AR24" s="99">
        <f t="shared" si="27"/>
        <v>117.24</v>
      </c>
      <c r="AS24" s="99">
        <f t="shared" si="10"/>
        <v>354.86</v>
      </c>
      <c r="AT24" s="99">
        <f t="shared" si="11"/>
        <v>121.245</v>
      </c>
      <c r="AU24" s="99">
        <f t="shared" si="16"/>
        <v>0</v>
      </c>
      <c r="AV24" s="99">
        <f t="array" ref="AV24">_xlfn.IFS(U24=0,AO24,U24&lt;0,AO24/-U24,U24&gt;0,AO24/U24)</f>
        <v>314.88607873087676</v>
      </c>
      <c r="AW24" s="235">
        <f t="shared" si="24"/>
        <v>0.33215831089754932</v>
      </c>
      <c r="AX24" s="235">
        <f t="shared" si="25"/>
        <v>2.6858246224059772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2"/>
        <v>0</v>
      </c>
      <c r="F25" s="94"/>
      <c r="G25" s="94"/>
      <c r="H25" s="94"/>
      <c r="I25" s="94"/>
      <c r="J25" s="94"/>
      <c r="K25" s="94">
        <v>117.24</v>
      </c>
      <c r="L25" s="93">
        <f t="shared" si="26"/>
        <v>0</v>
      </c>
      <c r="M25" s="90"/>
      <c r="N25" s="94">
        <f>ДЕКАБРЬ!N25+ЯНВАРЬ!N25+ФЕВРАЛЬ!N25</f>
        <v>15</v>
      </c>
      <c r="O25" s="90"/>
      <c r="P25" s="90"/>
      <c r="Q25" s="234"/>
      <c r="R25" s="93"/>
      <c r="S25" s="94">
        <f>ДЕКАБРЬ!S25+ЯНВАРЬ!S25+ФЕВРАЛЬ!S25</f>
        <v>12</v>
      </c>
      <c r="T25" s="94">
        <f>ДЕКАБРЬ!T25+ЯНВАРЬ!T25+ФЕВРАЛЬ!T25</f>
        <v>0</v>
      </c>
      <c r="U25" s="93">
        <f t="shared" si="1"/>
        <v>12</v>
      </c>
      <c r="V25" s="94">
        <f>ДЕКАБРЬ!V25+ЯНВАРЬ!V25+ФЕВРАЛЬ!V25</f>
        <v>7525.98</v>
      </c>
      <c r="W25" s="94">
        <f>ДЕКАБРЬ!W25+ЯНВАРЬ!W25+ФЕВРАЛЬ!W25</f>
        <v>0</v>
      </c>
      <c r="X25" s="93">
        <f t="shared" si="2"/>
        <v>7525.98</v>
      </c>
      <c r="Y25" s="94">
        <f>ДЕКАБРЬ!Y25+ЯНВАРЬ!Y25+ФЕВРАЛЬ!Y25</f>
        <v>11000.69</v>
      </c>
      <c r="Z25" s="94">
        <f>ДЕКАБРЬ!Z25+ЯНВАРЬ!Z25+ФЕВРАЛЬ!Z25</f>
        <v>0</v>
      </c>
      <c r="AA25" s="233">
        <f t="shared" si="3"/>
        <v>11000.69</v>
      </c>
      <c r="AB25" s="93">
        <f t="shared" si="15"/>
        <v>0</v>
      </c>
      <c r="AC25" s="235">
        <f t="shared" si="4"/>
        <v>1.0138848423596252E-3</v>
      </c>
      <c r="AD25" s="93">
        <f t="shared" si="5"/>
        <v>1406.8799999999999</v>
      </c>
      <c r="AE25" s="94">
        <f>ДЕКАБРЬ!AE25+ЯНВАРЬ!AE25+ФЕВРАЛЬ!AE25</f>
        <v>4097.170000000001</v>
      </c>
      <c r="AF25" s="235">
        <f t="shared" si="6"/>
        <v>0.37244663743819711</v>
      </c>
      <c r="AG25" s="94">
        <f>ДЕКАБРЬ!AG25+ЯНВАРЬ!AG25+ФЕВРАЛЬ!AG25</f>
        <v>971.49</v>
      </c>
      <c r="AH25" s="94">
        <f>ДЕКАБРЬ!AH25+ЯНВАРЬ!AH25+ФЕВРАЛЬ!AH25</f>
        <v>0</v>
      </c>
      <c r="AI25" s="94">
        <f>ДЕКАБРЬ!AI25+ЯНВАРЬ!AI25+ФЕВРАЛЬ!AI25</f>
        <v>0</v>
      </c>
      <c r="AJ25" s="94">
        <f>ДЕКАБРЬ!AJ25+ЯНВАРЬ!AJ25+ФЕВРАЛЬ!AJ25</f>
        <v>0</v>
      </c>
      <c r="AK25" s="94"/>
      <c r="AL25" s="123">
        <f t="shared" si="7"/>
        <v>0</v>
      </c>
      <c r="AM25" s="94">
        <f>ДЕКАБРЬ!AM25+ЯНВАРЬ!AM25+ФЕВРАЛЬ!AM25</f>
        <v>0</v>
      </c>
      <c r="AN25" s="94">
        <f>ДЕКАБРЬ!AN25+ЯНВАРЬ!AN25+ФЕВРАЛЬ!AN25</f>
        <v>434.44012048960815</v>
      </c>
      <c r="AO25" s="96">
        <f t="shared" si="17"/>
        <v>4090.7098795103925</v>
      </c>
      <c r="AP25" s="97"/>
      <c r="AQ25" s="98">
        <f t="shared" si="8"/>
        <v>916.72416666666675</v>
      </c>
      <c r="AR25" s="99">
        <f t="shared" si="27"/>
        <v>117.24</v>
      </c>
      <c r="AS25" s="99">
        <f t="shared" si="10"/>
        <v>341.4308333333334</v>
      </c>
      <c r="AT25" s="99">
        <f t="shared" si="11"/>
        <v>80.957499999999996</v>
      </c>
      <c r="AU25" s="99">
        <f t="shared" si="16"/>
        <v>0</v>
      </c>
      <c r="AV25" s="99">
        <f t="array" ref="AV25">_xlfn.IFS(U25=0,AO25,U25&lt;0,AO25/-U25,U25&gt;0,AO25/U25)</f>
        <v>340.89248995919939</v>
      </c>
      <c r="AW25" s="235">
        <f t="shared" si="24"/>
        <v>0.37185939059371659</v>
      </c>
      <c r="AX25" s="235">
        <f t="shared" si="25"/>
        <v>2.9076466219651946</v>
      </c>
      <c r="AY25" s="100"/>
      <c r="AZ25" s="95">
        <f t="shared" si="14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2"/>
        <v>0</v>
      </c>
      <c r="F26" s="94"/>
      <c r="G26" s="94"/>
      <c r="H26" s="94"/>
      <c r="I26" s="94"/>
      <c r="J26" s="94"/>
      <c r="K26" s="94">
        <v>123.09</v>
      </c>
      <c r="L26" s="93">
        <f t="shared" si="26"/>
        <v>0</v>
      </c>
      <c r="M26" s="90"/>
      <c r="N26" s="94">
        <f>ДЕКАБРЬ!N26+ЯНВАРЬ!N26+ФЕВРАЛЬ!N26</f>
        <v>560</v>
      </c>
      <c r="O26" s="90"/>
      <c r="P26" s="90"/>
      <c r="Q26" s="234"/>
      <c r="R26" s="93"/>
      <c r="S26" s="94">
        <f>ДЕКАБРЬ!S26+ЯНВАРЬ!S26+ФЕВРАЛЬ!S26</f>
        <v>139</v>
      </c>
      <c r="T26" s="94">
        <f>ДЕКАБРЬ!T26+ЯНВАРЬ!T26+ФЕВРАЛЬ!T26</f>
        <v>-4</v>
      </c>
      <c r="U26" s="93">
        <f t="shared" si="1"/>
        <v>135</v>
      </c>
      <c r="V26" s="94">
        <f>ДЕКАБРЬ!V26+ЯНВАРЬ!V26+ФЕВРАЛЬ!V26</f>
        <v>66087.62</v>
      </c>
      <c r="W26" s="94">
        <f>ДЕКАБРЬ!W26+ЯНВАРЬ!W26+ФЕВРАЛЬ!W26</f>
        <v>-2002</v>
      </c>
      <c r="X26" s="93">
        <f t="shared" si="2"/>
        <v>64085.619999999995</v>
      </c>
      <c r="Y26" s="94">
        <f>ДЕКАБРЬ!Y26+ЯНВАРЬ!Y26+ФЕВРАЛЬ!Y26</f>
        <v>98259.14</v>
      </c>
      <c r="Z26" s="94">
        <f>ДЕКАБРЬ!Z26+ЯНВАРЬ!Z26+ФЕВРАЛЬ!Z26</f>
        <v>-2846</v>
      </c>
      <c r="AA26" s="233">
        <f t="shared" si="3"/>
        <v>95413.14</v>
      </c>
      <c r="AB26" s="93">
        <f t="shared" si="15"/>
        <v>0</v>
      </c>
      <c r="AC26" s="235">
        <f t="shared" si="4"/>
        <v>8.793806243784421E-3</v>
      </c>
      <c r="AD26" s="93">
        <f t="shared" si="5"/>
        <v>16617.150000000001</v>
      </c>
      <c r="AE26" s="94">
        <f>ДЕКАБРЬ!AE26+ЯНВАРЬ!AE26+ФЕВРАЛЬ!AE26</f>
        <v>35762.359999999993</v>
      </c>
      <c r="AF26" s="235">
        <f t="shared" si="6"/>
        <v>0.37481587965766555</v>
      </c>
      <c r="AG26" s="94">
        <f>ДЕКАБРЬ!AG26+ЯНВАРЬ!AG26+ФЕВРАЛЬ!AG26</f>
        <v>37295.969999999987</v>
      </c>
      <c r="AH26" s="94">
        <f>ДЕКАБРЬ!AH26+ЯНВАРЬ!AH26+ФЕВРАЛЬ!AH26</f>
        <v>14500</v>
      </c>
      <c r="AI26" s="94">
        <f>ДЕКАБРЬ!AI26+ЯНВАРЬ!AI26+ФЕВРАЛЬ!AI26</f>
        <v>26500</v>
      </c>
      <c r="AJ26" s="94">
        <f>ДЕКАБРЬ!AJ26+ЯНВАРЬ!AJ26+ФЕВРАЛЬ!AJ26</f>
        <v>0</v>
      </c>
      <c r="AK26" s="94"/>
      <c r="AL26" s="123">
        <f t="shared" si="7"/>
        <v>0</v>
      </c>
      <c r="AM26" s="94">
        <f>ДЕКАБРЬ!AM26+ЯНВАРЬ!AM26+ФЕВРАЛЬ!AM26</f>
        <v>10</v>
      </c>
      <c r="AN26" s="94">
        <f>ДЕКАБРЬ!AN26+ЯНВАРЬ!AN26+ФЕВРАЛЬ!AN26</f>
        <v>3693.6724392498068</v>
      </c>
      <c r="AO26" s="96">
        <f t="shared" si="17"/>
        <v>-38966.012439249796</v>
      </c>
      <c r="AP26" s="97"/>
      <c r="AQ26" s="98">
        <f t="shared" si="8"/>
        <v>706.76400000000001</v>
      </c>
      <c r="AR26" s="99">
        <f t="shared" si="27"/>
        <v>123.09</v>
      </c>
      <c r="AS26" s="99">
        <f t="shared" si="10"/>
        <v>264.90637037037033</v>
      </c>
      <c r="AT26" s="99">
        <f t="shared" si="11"/>
        <v>268.3163309352517</v>
      </c>
      <c r="AU26" s="99">
        <f t="shared" si="16"/>
        <v>294.96402877697841</v>
      </c>
      <c r="AV26" s="99">
        <f t="array" ref="AV26">_xlfn.IFS(U26=0,AO26,U26&lt;0,AO26/-U26,U26&gt;0,AO26/U26)</f>
        <v>-288.63712917962812</v>
      </c>
      <c r="AW26" s="235">
        <f t="shared" si="24"/>
        <v>-0.40839251741688615</v>
      </c>
      <c r="AX26" s="235">
        <f t="shared" si="25"/>
        <v>-2.3449275260348372</v>
      </c>
      <c r="AY26" s="100"/>
      <c r="AZ26" s="95">
        <f t="shared" si="14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2"/>
        <v>0</v>
      </c>
      <c r="F27" s="94"/>
      <c r="G27" s="94"/>
      <c r="H27" s="94"/>
      <c r="I27" s="94"/>
      <c r="J27" s="94"/>
      <c r="K27" s="94">
        <v>181.59</v>
      </c>
      <c r="L27" s="93">
        <f t="shared" si="26"/>
        <v>0</v>
      </c>
      <c r="M27" s="90"/>
      <c r="N27" s="94">
        <f>ДЕКАБРЬ!N27+ЯНВАРЬ!N27+ФЕВРАЛЬ!N27</f>
        <v>66</v>
      </c>
      <c r="O27" s="90"/>
      <c r="P27" s="90"/>
      <c r="Q27" s="234"/>
      <c r="R27" s="93"/>
      <c r="S27" s="94">
        <f>ДЕКАБРЬ!S27+ЯНВАРЬ!S27+ФЕВРАЛЬ!S27</f>
        <v>29</v>
      </c>
      <c r="T27" s="94">
        <f>ДЕКАБРЬ!T27+ЯНВАРЬ!T27+ФЕВРАЛЬ!T27</f>
        <v>0</v>
      </c>
      <c r="U27" s="93">
        <f t="shared" si="1"/>
        <v>29</v>
      </c>
      <c r="V27" s="94">
        <f>ДЕКАБРЬ!V27+ЯНВАРЬ!V27+ФЕВРАЛЬ!V27</f>
        <v>8584.31</v>
      </c>
      <c r="W27" s="94">
        <f>ДЕКАБРЬ!W27+ЯНВАРЬ!W27+ФЕВРАЛЬ!W27</f>
        <v>0</v>
      </c>
      <c r="X27" s="93">
        <f t="shared" si="2"/>
        <v>8584.31</v>
      </c>
      <c r="Y27" s="94">
        <f>ДЕКАБРЬ!Y27+ЯНВАРЬ!Y27+ФЕВРАЛЬ!Y27</f>
        <v>13864.189999999999</v>
      </c>
      <c r="Z27" s="94">
        <f>ДЕКАБРЬ!Z27+ЯНВАРЬ!Z27+ФЕВРАЛЬ!Z27</f>
        <v>0</v>
      </c>
      <c r="AA27" s="233">
        <f t="shared" si="3"/>
        <v>13864.189999999999</v>
      </c>
      <c r="AB27" s="93">
        <f t="shared" si="15"/>
        <v>0</v>
      </c>
      <c r="AC27" s="235">
        <f t="shared" si="4"/>
        <v>1.277800946358264E-3</v>
      </c>
      <c r="AD27" s="93">
        <f t="shared" si="5"/>
        <v>5266.11</v>
      </c>
      <c r="AE27" s="94">
        <f>ДЕКАБРЬ!AE27+ЯНВАРЬ!AE27+ФЕВРАЛЬ!AE27</f>
        <v>5167.03</v>
      </c>
      <c r="AF27" s="235">
        <f t="shared" si="6"/>
        <v>0.37268892016049981</v>
      </c>
      <c r="AG27" s="94">
        <f>ДЕКАБРЬ!AG27+ЯНВАРЬ!AG27+ФЕВРАЛЬ!AG27</f>
        <v>3702.3</v>
      </c>
      <c r="AH27" s="94">
        <f>ДЕКАБРЬ!AH27+ЯНВАРЬ!AH27+ФЕВРАЛЬ!AH27</f>
        <v>2000</v>
      </c>
      <c r="AI27" s="94">
        <f>ДЕКАБРЬ!AI27+ЯНВАРЬ!AI27+ФЕВРАЛЬ!AI27</f>
        <v>2260</v>
      </c>
      <c r="AJ27" s="94">
        <f>ДЕКАБРЬ!AJ27+ЯНВАРЬ!AJ27+ФЕВРАЛЬ!AJ27</f>
        <v>0</v>
      </c>
      <c r="AK27" s="94"/>
      <c r="AL27" s="123">
        <f t="shared" si="7"/>
        <v>0</v>
      </c>
      <c r="AM27" s="94">
        <f>ДЕКАБРЬ!AM27+ЯНВАРЬ!AM27+ФЕВРАЛЬ!AM27</f>
        <v>0</v>
      </c>
      <c r="AN27" s="94">
        <f>ДЕКАБРЬ!AN27+ЯНВАРЬ!AN27+ФЕВРАЛЬ!AN27</f>
        <v>489.48906299012748</v>
      </c>
      <c r="AO27" s="96">
        <f t="shared" si="17"/>
        <v>-5020.7390629901292</v>
      </c>
      <c r="AP27" s="97"/>
      <c r="AQ27" s="98">
        <f t="shared" si="8"/>
        <v>478.07551724137926</v>
      </c>
      <c r="AR27" s="99">
        <f t="shared" si="27"/>
        <v>181.59</v>
      </c>
      <c r="AS27" s="99">
        <f t="shared" si="10"/>
        <v>178.17344827586206</v>
      </c>
      <c r="AT27" s="99">
        <f t="shared" si="11"/>
        <v>127.66551724137932</v>
      </c>
      <c r="AU27" s="99">
        <f t="shared" si="16"/>
        <v>146.89655172413794</v>
      </c>
      <c r="AV27" s="99">
        <f t="array" ref="AV27">_xlfn.IFS(U27=0,AO27,U27&lt;0,AO27/-U27,U27&gt;0,AO27/U27)</f>
        <v>-173.12893320655618</v>
      </c>
      <c r="AW27" s="235">
        <f t="shared" si="24"/>
        <v>-0.36213720837568802</v>
      </c>
      <c r="AX27" s="235">
        <f t="shared" si="25"/>
        <v>-0.95340565673526179</v>
      </c>
      <c r="AY27" s="100"/>
      <c r="AZ27" s="95">
        <f t="shared" si="14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28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6"/>
        <v>0</v>
      </c>
      <c r="M28" s="90"/>
      <c r="N28" s="94">
        <f>ДЕКАБРЬ!N28+ЯНВАРЬ!N28+ФЕВРАЛЬ!N28</f>
        <v>1080</v>
      </c>
      <c r="O28" s="90"/>
      <c r="P28" s="90"/>
      <c r="Q28" s="234"/>
      <c r="R28" s="93"/>
      <c r="S28" s="94">
        <f>ДЕКАБРЬ!S28+ЯНВАРЬ!S28+ФЕВРАЛЬ!S28</f>
        <v>395</v>
      </c>
      <c r="T28" s="94">
        <f>ДЕКАБРЬ!T28+ЯНВАРЬ!T28+ФЕВРАЛЬ!T28</f>
        <v>-11</v>
      </c>
      <c r="U28" s="93">
        <f t="shared" si="1"/>
        <v>384</v>
      </c>
      <c r="V28" s="94">
        <f>ДЕКАБРЬ!V28+ЯНВАРЬ!V28+ФЕВРАЛЬ!V28</f>
        <v>285186.73</v>
      </c>
      <c r="W28" s="94">
        <f>ДЕКАБРЬ!W28+ЯНВАРЬ!W28+ФЕВРАЛЬ!W28</f>
        <v>-7572</v>
      </c>
      <c r="X28" s="93">
        <f t="shared" si="2"/>
        <v>277614.73</v>
      </c>
      <c r="Y28" s="94">
        <f>ДЕКАБРЬ!Y28+ЯНВАРЬ!Y28+ФЕВРАЛЬ!Y28</f>
        <v>443277.15999999992</v>
      </c>
      <c r="Z28" s="94">
        <f>ДЕКАБРЬ!Z28+ЯНВАРЬ!Z28+ФЕВРАЛЬ!Z28</f>
        <v>-12358</v>
      </c>
      <c r="AA28" s="233">
        <f t="shared" si="3"/>
        <v>430919.15999999992</v>
      </c>
      <c r="AB28" s="93">
        <f t="shared" si="15"/>
        <v>0</v>
      </c>
      <c r="AC28" s="235">
        <f t="shared" si="4"/>
        <v>3.9715909148093621E-2</v>
      </c>
      <c r="AD28" s="93">
        <f t="shared" si="5"/>
        <v>51310.080000000002</v>
      </c>
      <c r="AE28" s="94">
        <f>ДЕКАБРЬ!AE28+ЯНВАРЬ!AE28+ФЕВРАЛЬ!AE28</f>
        <v>159097.60000000001</v>
      </c>
      <c r="AF28" s="235">
        <f t="shared" si="6"/>
        <v>0.36920521241153453</v>
      </c>
      <c r="AG28" s="94">
        <f>ДЕКАБРЬ!AG28+ЯНВАРЬ!AG28+ФЕВРАЛЬ!AG28</f>
        <v>74435.919999999955</v>
      </c>
      <c r="AH28" s="94">
        <f>ДЕКАБРЬ!AH28+ЯНВАРЬ!AH28+ФЕВРАЛЬ!AH28</f>
        <v>28439</v>
      </c>
      <c r="AI28" s="94">
        <f>ДЕКАБРЬ!AI28+ЯНВАРЬ!AI28+ФЕВРАЛЬ!AI28</f>
        <v>53282</v>
      </c>
      <c r="AJ28" s="94">
        <f>ДЕКАБРЬ!AJ28+ЯНВАРЬ!AJ28+ФЕВРАЛЬ!AJ28</f>
        <v>0</v>
      </c>
      <c r="AK28" s="94"/>
      <c r="AL28" s="123">
        <f t="shared" si="7"/>
        <v>0</v>
      </c>
      <c r="AM28" s="94">
        <f>ДЕКАБРЬ!AM28+ЯНВАРЬ!AM28+ФЕВРАЛЬ!AM28</f>
        <v>130</v>
      </c>
      <c r="AN28" s="94">
        <f>ДЕКАБРЬ!AN28+ЯНВАРЬ!AN28+ФЕВРАЛЬ!AN28</f>
        <v>15873.021108537747</v>
      </c>
      <c r="AO28" s="96">
        <f t="shared" si="17"/>
        <v>48351.538891462194</v>
      </c>
      <c r="AP28" s="97"/>
      <c r="AQ28" s="98">
        <f t="shared" si="8"/>
        <v>1122.1853124999998</v>
      </c>
      <c r="AR28" s="99">
        <f t="shared" si="27"/>
        <v>133.62</v>
      </c>
      <c r="AS28" s="99">
        <f t="shared" si="10"/>
        <v>414.31666666666666</v>
      </c>
      <c r="AT28" s="99">
        <f t="shared" si="11"/>
        <v>188.44536708860747</v>
      </c>
      <c r="AU28" s="99">
        <f t="shared" si="16"/>
        <v>206.8886075949367</v>
      </c>
      <c r="AV28" s="99">
        <f>_xlfn.IFS(U28=0,AO28,U28&lt;0,AO28/-U28,U28&gt;0,AO28/U28)</f>
        <v>125.9154658631828</v>
      </c>
      <c r="AW28" s="235">
        <f t="shared" si="24"/>
        <v>0.11220559069933722</v>
      </c>
      <c r="AX28" s="235">
        <f t="shared" si="25"/>
        <v>0.94233996305330636</v>
      </c>
      <c r="AY28" s="100"/>
      <c r="AZ28" s="95">
        <f t="shared" si="14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4">
        <f>ДЕКАБРЬ!N29+ЯНВАРЬ!N29+ФЕВРАЛЬ!N29</f>
        <v>7</v>
      </c>
      <c r="O29" s="90"/>
      <c r="P29" s="90"/>
      <c r="Q29" s="234"/>
      <c r="R29" s="93"/>
      <c r="S29" s="94">
        <f>ДЕКАБРЬ!S29+ЯНВАРЬ!S29+ФЕВРАЛЬ!S29</f>
        <v>4</v>
      </c>
      <c r="T29" s="94">
        <f>ДЕКАБРЬ!T29+ЯНВАРЬ!T29+ФЕВРАЛЬ!T29</f>
        <v>0</v>
      </c>
      <c r="U29" s="93">
        <f t="shared" si="1"/>
        <v>4</v>
      </c>
      <c r="V29" s="94">
        <f>ДЕКАБРЬ!V29+ЯНВАРЬ!V29+ФЕВРАЛЬ!V29</f>
        <v>1281</v>
      </c>
      <c r="W29" s="94">
        <f>ДЕКАБРЬ!W29+ЯНВАРЬ!W29+ФЕВРАЛЬ!W29</f>
        <v>0</v>
      </c>
      <c r="X29" s="93">
        <f t="shared" si="2"/>
        <v>1281</v>
      </c>
      <c r="Y29" s="94">
        <f>ДЕКАБРЬ!Y29+ЯНВАРЬ!Y29+ФЕВРАЛЬ!Y29</f>
        <v>1942</v>
      </c>
      <c r="Z29" s="94">
        <f>ДЕКАБРЬ!Z29+ЯНВАРЬ!Z29+ФЕВРАЛЬ!Z29</f>
        <v>0</v>
      </c>
      <c r="AA29" s="233">
        <f t="shared" si="3"/>
        <v>1942</v>
      </c>
      <c r="AB29" s="93">
        <f t="shared" si="15"/>
        <v>0</v>
      </c>
      <c r="AC29" s="235">
        <f t="shared" si="4"/>
        <v>1.7898553307677903E-4</v>
      </c>
      <c r="AD29" s="93">
        <f t="shared" si="5"/>
        <v>445.56</v>
      </c>
      <c r="AE29" s="94">
        <f>ДЕКАБРЬ!AE29+ЯНВАРЬ!AE29+ФЕВРАЛЬ!AE29</f>
        <v>728.3599999999999</v>
      </c>
      <c r="AF29" s="235">
        <f t="shared" si="6"/>
        <v>0.37505664263645722</v>
      </c>
      <c r="AG29" s="94">
        <f>ДЕКАБРЬ!AG29+ЯНВАРЬ!AG29+ФЕВРАЛЬ!AG29</f>
        <v>527.99</v>
      </c>
      <c r="AH29" s="94">
        <f>ДЕКАБРЬ!AH29+ЯНВАРЬ!AH29+ФЕВРАЛЬ!AH29</f>
        <v>0</v>
      </c>
      <c r="AI29" s="94">
        <f>ДЕКАБРЬ!AI29+ЯНВАРЬ!AI29+ФЕВРАЛЬ!AI29</f>
        <v>0</v>
      </c>
      <c r="AJ29" s="94">
        <f>ДЕКАБРЬ!AJ29+ЯНВАРЬ!AJ29+ФЕВРАЛЬ!AJ29</f>
        <v>0</v>
      </c>
      <c r="AK29" s="94"/>
      <c r="AL29" s="123">
        <f t="shared" si="7"/>
        <v>0</v>
      </c>
      <c r="AM29" s="94">
        <f>ДЕКАБРЬ!AM29+ЯНВАРЬ!AM29+ФЕВРАЛЬ!AM29</f>
        <v>0</v>
      </c>
      <c r="AN29" s="94">
        <f>ДЕКАБРЬ!AN29+ЯНВАРЬ!AN29+ФЕВРАЛЬ!AN29</f>
        <v>71.159072156871915</v>
      </c>
      <c r="AO29" s="96">
        <f t="shared" si="17"/>
        <v>168.93092784312825</v>
      </c>
      <c r="AP29" s="97"/>
      <c r="AQ29" s="98">
        <f t="shared" si="8"/>
        <v>485.5</v>
      </c>
      <c r="AR29" s="99">
        <f t="shared" si="27"/>
        <v>111.39</v>
      </c>
      <c r="AS29" s="99">
        <f t="shared" si="10"/>
        <v>182.08999999999997</v>
      </c>
      <c r="AT29" s="99">
        <f t="shared" si="11"/>
        <v>131.9975</v>
      </c>
      <c r="AU29" s="99">
        <f t="shared" si="16"/>
        <v>0</v>
      </c>
      <c r="AV29" s="99">
        <f t="array" ref="AV29">_xlfn.IFS(U29=0,AO29,U29&lt;0,AO29/-U29,U29&gt;0,AO29/U29)</f>
        <v>42.232731960782061</v>
      </c>
      <c r="AW29" s="235">
        <f>IF(AQ29=0,0,AV29/AQ29)</f>
        <v>8.6988119383691165E-2</v>
      </c>
      <c r="AX29" s="235">
        <f>IF(AR29=0,0,AV29/AR29)</f>
        <v>0.37914293887047368</v>
      </c>
      <c r="AY29" s="100"/>
      <c r="AZ29" s="95">
        <f t="shared" si="14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4">
        <f>ДЕКАБРЬ!N30+ЯНВАРЬ!N30+ФЕВРАЛЬ!N30</f>
        <v>52</v>
      </c>
      <c r="O30" s="90"/>
      <c r="P30" s="90"/>
      <c r="Q30" s="234"/>
      <c r="R30" s="93"/>
      <c r="S30" s="94">
        <f>ДЕКАБРЬ!S30+ЯНВАРЬ!S30+ФЕВРАЛЬ!S30</f>
        <v>23</v>
      </c>
      <c r="T30" s="94">
        <f>ДЕКАБРЬ!T30+ЯНВАРЬ!T30+ФЕВРАЛЬ!T30</f>
        <v>0</v>
      </c>
      <c r="U30" s="93">
        <f t="shared" si="1"/>
        <v>23</v>
      </c>
      <c r="V30" s="94">
        <f>ДЕКАБРЬ!V30+ЯНВАРЬ!V30+ФЕВРАЛЬ!V30</f>
        <v>10526.470000000001</v>
      </c>
      <c r="W30" s="94">
        <f>ДЕКАБРЬ!W30+ЯНВАРЬ!W30+ФЕВРАЛЬ!W30</f>
        <v>0</v>
      </c>
      <c r="X30" s="93">
        <f t="shared" si="2"/>
        <v>10526.470000000001</v>
      </c>
      <c r="Y30" s="94">
        <f>ДЕКАБРЬ!Y30+ЯНВАРЬ!Y30+ФЕВРАЛЬ!Y30</f>
        <v>13184.79</v>
      </c>
      <c r="Z30" s="94">
        <f>ДЕКАБРЬ!Z30+ЯНВАРЬ!Z30+ФЕВРАЛЬ!Z30</f>
        <v>0</v>
      </c>
      <c r="AA30" s="233">
        <f t="shared" si="3"/>
        <v>13184.79</v>
      </c>
      <c r="AB30" s="93">
        <f t="shared" si="15"/>
        <v>0</v>
      </c>
      <c r="AC30" s="235">
        <f t="shared" si="4"/>
        <v>1.2151836594517947E-3</v>
      </c>
      <c r="AD30" s="93">
        <f t="shared" si="5"/>
        <v>2561.9699999999998</v>
      </c>
      <c r="AE30" s="94">
        <f>ДЕКАБРЬ!AE30+ЯНВАРЬ!AE30+ФЕВРАЛЬ!AE30</f>
        <v>4982.1000000000004</v>
      </c>
      <c r="AF30" s="235">
        <f t="shared" si="6"/>
        <v>0.37786722427888497</v>
      </c>
      <c r="AG30" s="94">
        <f>ДЕКАБРЬ!AG30+ЯНВАРЬ!AG30+ФЕВРАЛЬ!AG30</f>
        <v>4434.8300000000008</v>
      </c>
      <c r="AH30" s="94">
        <f>ДЕКАБРЬ!AH30+ЯНВАРЬ!AH30+ФЕВРАЛЬ!AH30</f>
        <v>671</v>
      </c>
      <c r="AI30" s="94">
        <f>ДЕКАБРЬ!AI30+ЯНВАРЬ!AI30+ФЕВРАЛЬ!AI30</f>
        <v>182</v>
      </c>
      <c r="AJ30" s="94">
        <f>ДЕКАБРЬ!AJ30+ЯНВАРЬ!AJ30+ФЕВРАЛЬ!AJ30</f>
        <v>1970</v>
      </c>
      <c r="AK30" s="94"/>
      <c r="AL30" s="123">
        <f t="shared" si="7"/>
        <v>0</v>
      </c>
      <c r="AM30" s="94">
        <f>ДЕКАБРЬ!AM30+ЯНВАРЬ!AM30+ФЕВРАЛЬ!AM30</f>
        <v>0</v>
      </c>
      <c r="AN30" s="94">
        <f>ДЕКАБРЬ!AN30+ЯНВАРЬ!AN30+ФЕВРАЛЬ!AN30</f>
        <v>550.57998882417644</v>
      </c>
      <c r="AO30" s="96">
        <f t="shared" si="17"/>
        <v>-197.68998882417611</v>
      </c>
      <c r="AP30" s="97"/>
      <c r="AQ30" s="98">
        <f t="shared" si="8"/>
        <v>573.25173913043477</v>
      </c>
      <c r="AR30" s="99">
        <f t="shared" si="27"/>
        <v>111.39</v>
      </c>
      <c r="AS30" s="99">
        <f t="shared" si="10"/>
        <v>216.61304347826089</v>
      </c>
      <c r="AT30" s="99">
        <f t="shared" si="11"/>
        <v>192.81869565217394</v>
      </c>
      <c r="AU30" s="99">
        <f t="shared" si="16"/>
        <v>122.73913043478261</v>
      </c>
      <c r="AV30" s="99">
        <f t="array" ref="AV30">_xlfn.IFS(U30=0,AO30,U30&lt;0,AO30/-U30,U30&gt;0,AO30/U30)</f>
        <v>-8.5952169053989618</v>
      </c>
      <c r="AW30" s="235">
        <f>IF(AQ30=0,0,AV30/AQ30)</f>
        <v>-1.499379124158793E-2</v>
      </c>
      <c r="AX30" s="235">
        <f>IF(AR30=0,0,AV30/AR30)</f>
        <v>-7.7163272335029731E-2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4">
        <f>ДЕКАБРЬ!N31+ЯНВАРЬ!N31+ФЕВРАЛЬ!N31</f>
        <v>50</v>
      </c>
      <c r="O31" s="90"/>
      <c r="P31" s="90"/>
      <c r="Q31" s="234"/>
      <c r="R31" s="93"/>
      <c r="S31" s="94">
        <f>ДЕКАБРЬ!S31+ЯНВАРЬ!S31+ФЕВРАЛЬ!S31</f>
        <v>20</v>
      </c>
      <c r="T31" s="94">
        <f>ДЕКАБРЬ!T31+ЯНВАРЬ!T31+ФЕВРАЛЬ!T31</f>
        <v>-1</v>
      </c>
      <c r="U31" s="93">
        <f t="shared" si="1"/>
        <v>19</v>
      </c>
      <c r="V31" s="94">
        <f>ДЕКАБРЬ!V31+ЯНВАРЬ!V31+ФЕВРАЛЬ!V31</f>
        <v>7763</v>
      </c>
      <c r="W31" s="94">
        <f>ДЕКАБРЬ!W31+ЯНВАРЬ!W31+ФЕВРАЛЬ!W31</f>
        <v>-342</v>
      </c>
      <c r="X31" s="93">
        <f t="shared" si="2"/>
        <v>7421</v>
      </c>
      <c r="Y31" s="94">
        <f>ДЕКАБРЬ!Y31+ЯНВАРЬ!Y31+ФЕВРАЛЬ!Y31</f>
        <v>10280</v>
      </c>
      <c r="Z31" s="94">
        <f>ДЕКАБРЬ!Z31+ЯНВАРЬ!Z31+ФЕВРАЛЬ!Z31</f>
        <v>-499</v>
      </c>
      <c r="AA31" s="233">
        <f t="shared" si="3"/>
        <v>9781</v>
      </c>
      <c r="AB31" s="93">
        <f t="shared" si="15"/>
        <v>0</v>
      </c>
      <c r="AC31" s="235">
        <f t="shared" si="4"/>
        <v>9.0147142071265475E-4</v>
      </c>
      <c r="AD31" s="93">
        <f t="shared" si="5"/>
        <v>2005.2600000000002</v>
      </c>
      <c r="AE31" s="94">
        <f>ДЕКАБРЬ!AE31+ЯНВАРЬ!AE31+ФЕВРАЛЬ!AE31</f>
        <v>3698.19</v>
      </c>
      <c r="AF31" s="235">
        <f t="shared" si="6"/>
        <v>0.37809937634188734</v>
      </c>
      <c r="AG31" s="94">
        <f>ДЕКАБРЬ!AG31+ЯНВАРЬ!AG31+ФЕВРАЛЬ!AG31</f>
        <v>3909.5900000000006</v>
      </c>
      <c r="AH31" s="94">
        <f>ДЕКАБРЬ!AH31+ЯНВАРЬ!AH31+ФЕВРАЛЬ!AH31</f>
        <v>575</v>
      </c>
      <c r="AI31" s="94">
        <f>ДЕКАБРЬ!AI31+ЯНВАРЬ!AI31+ФЕВРАЛЬ!AI31</f>
        <v>1083</v>
      </c>
      <c r="AJ31" s="94">
        <f>ДЕКАБРЬ!AJ31+ЯНВАРЬ!AJ31+ФЕВРАЛЬ!AJ31</f>
        <v>0</v>
      </c>
      <c r="AK31" s="94"/>
      <c r="AL31" s="123">
        <f t="shared" si="7"/>
        <v>0</v>
      </c>
      <c r="AM31" s="94">
        <f>ДЕКАБРЬ!AM31+ЯНВАРЬ!AM31+ФЕВРАЛЬ!AM31</f>
        <v>0</v>
      </c>
      <c r="AN31" s="94">
        <f>ДЕКАБРЬ!AN31+ЯНВАРЬ!AN31+ФЕВРАЛЬ!AN31</f>
        <v>402.31012648387025</v>
      </c>
      <c r="AO31" s="96">
        <f t="shared" si="17"/>
        <v>-1892.350126483871</v>
      </c>
      <c r="AP31" s="97"/>
      <c r="AQ31" s="98">
        <f t="shared" si="8"/>
        <v>514.78947368421052</v>
      </c>
      <c r="AR31" s="99">
        <f t="shared" si="27"/>
        <v>105.54</v>
      </c>
      <c r="AS31" s="99">
        <f t="shared" si="10"/>
        <v>194.64157894736843</v>
      </c>
      <c r="AT31" s="99">
        <f t="shared" si="11"/>
        <v>195.47950000000003</v>
      </c>
      <c r="AU31" s="99">
        <f t="shared" si="16"/>
        <v>82.9</v>
      </c>
      <c r="AV31" s="99">
        <f t="array" ref="AV31">_xlfn.IFS(U31=0,AO31,U31&lt;0,AO31/-U31,U31&gt;0,AO31/U31)</f>
        <v>-99.59737507809848</v>
      </c>
      <c r="AW31" s="235">
        <f>IF(AQ31=0,0,AV31/AQ31)</f>
        <v>-0.19347205055555375</v>
      </c>
      <c r="AX31" s="235">
        <f>IF(AR31=0,0,AV31/AR31)</f>
        <v>-0.94369315025676026</v>
      </c>
      <c r="AY31" s="100"/>
      <c r="AZ31" s="95">
        <f t="shared" si="14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29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0">E32*K32</f>
        <v>0</v>
      </c>
      <c r="M32" s="90"/>
      <c r="N32" s="94">
        <f>ДЕКАБРЬ!N32+ЯНВАРЬ!N32+ФЕВРАЛЬ!N32</f>
        <v>9</v>
      </c>
      <c r="O32" s="90"/>
      <c r="P32" s="90"/>
      <c r="Q32" s="234"/>
      <c r="R32" s="93"/>
      <c r="S32" s="94">
        <f>ДЕКАБРЬ!S32+ЯНВАРЬ!S32+ФЕВРАЛЬ!S32</f>
        <v>5</v>
      </c>
      <c r="T32" s="94">
        <f>ДЕКАБРЬ!T32+ЯНВАРЬ!T32+ФЕВРАЛЬ!T32</f>
        <v>0</v>
      </c>
      <c r="U32" s="93">
        <f t="shared" si="1"/>
        <v>5</v>
      </c>
      <c r="V32" s="94">
        <f>ДЕКАБРЬ!V32+ЯНВАРЬ!V32+ФЕВРАЛЬ!V32</f>
        <v>2062.7600000000002</v>
      </c>
      <c r="W32" s="94">
        <f>ДЕКАБРЬ!W32+ЯНВАРЬ!W32+ФЕВРАЛЬ!W32</f>
        <v>0</v>
      </c>
      <c r="X32" s="93">
        <f t="shared" si="2"/>
        <v>2062.7600000000002</v>
      </c>
      <c r="Y32" s="94">
        <f>ДЕКАБРЬ!Y32+ЯНВАРЬ!Y32+ФЕВРАЛЬ!Y32</f>
        <v>2694.99</v>
      </c>
      <c r="Z32" s="94">
        <f>ДЕКАБРЬ!Z32+ЯНВАРЬ!Z32+ФЕВРАЛЬ!Z32</f>
        <v>0</v>
      </c>
      <c r="AA32" s="233">
        <f t="shared" si="3"/>
        <v>2694.99</v>
      </c>
      <c r="AB32" s="93">
        <f t="shared" si="15"/>
        <v>0</v>
      </c>
      <c r="AC32" s="235">
        <f t="shared" si="4"/>
        <v>2.4838528413315586E-4</v>
      </c>
      <c r="AD32" s="93">
        <f t="shared" si="5"/>
        <v>703.19999999999993</v>
      </c>
      <c r="AE32" s="94">
        <f>ДЕКАБРЬ!AE32+ЯНВАРЬ!AE32+ФЕВРАЛЬ!AE32</f>
        <v>1012.5599999999997</v>
      </c>
      <c r="AF32" s="235">
        <f t="shared" si="6"/>
        <v>0.37571939042445418</v>
      </c>
      <c r="AG32" s="94">
        <f>ДЕКАБРЬ!AG32+ЯНВАРЬ!AG32+ФЕВРАЛЬ!AG32</f>
        <v>777.66000000000008</v>
      </c>
      <c r="AH32" s="94">
        <f>ДЕКАБРЬ!AH32+ЯНВАРЬ!AH32+ФЕВРАЛЬ!AH32</f>
        <v>0</v>
      </c>
      <c r="AI32" s="94">
        <f>ДЕКАБРЬ!AI32+ЯНВАРЬ!AI32+ФЕВРАЛЬ!AI32</f>
        <v>0</v>
      </c>
      <c r="AJ32" s="94">
        <f>ДЕКАБРЬ!AJ32+ЯНВАРЬ!AJ32+ФЕВРАЛЬ!AJ32</f>
        <v>0</v>
      </c>
      <c r="AK32" s="94"/>
      <c r="AL32" s="123">
        <f t="shared" si="7"/>
        <v>0</v>
      </c>
      <c r="AM32" s="94">
        <f>ДЕКАБРЬ!AM32+ЯНВАРЬ!AM32+ФЕВРАЛЬ!AM32</f>
        <v>0</v>
      </c>
      <c r="AN32" s="94">
        <f>ДЕКАБРЬ!AN32+ЯНВАРЬ!AN32+ФЕВРАЛЬ!AN32</f>
        <v>110.37241114664232</v>
      </c>
      <c r="AO32" s="96">
        <f t="shared" si="17"/>
        <v>91.197588853357843</v>
      </c>
      <c r="AP32" s="97"/>
      <c r="AQ32" s="98">
        <f t="shared" si="8"/>
        <v>538.99799999999993</v>
      </c>
      <c r="AR32" s="99">
        <f t="shared" si="27"/>
        <v>140.63999999999999</v>
      </c>
      <c r="AS32" s="99">
        <f t="shared" si="10"/>
        <v>202.51199999999994</v>
      </c>
      <c r="AT32" s="99">
        <f t="shared" si="11"/>
        <v>155.53200000000001</v>
      </c>
      <c r="AU32" s="99">
        <f t="shared" si="16"/>
        <v>0</v>
      </c>
      <c r="AV32" s="99">
        <f t="array" ref="AV32">_xlfn.IFS(U32=0,AO32,U32&lt;0,AO32/-U32,U32&gt;0,AO32/U32)</f>
        <v>18.239517770671569</v>
      </c>
      <c r="AW32" s="235">
        <f t="shared" ref="AW32" si="31">IF(AQ32=0,0,AV32/AQ32)</f>
        <v>3.3839676159599055E-2</v>
      </c>
      <c r="AX32" s="235">
        <f t="shared" ref="AX32" si="32">IF(AR32=0,0,AV32/AR32)</f>
        <v>0.12968940394391049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4">
        <f>ДЕКАБРЬ!N33+ЯНВАРЬ!N33+ФЕВРАЛЬ!N33</f>
        <v>30</v>
      </c>
      <c r="O33" s="90"/>
      <c r="P33" s="90"/>
      <c r="Q33" s="234"/>
      <c r="R33" s="93"/>
      <c r="S33" s="94">
        <f>ДЕКАБРЬ!S33+ЯНВАРЬ!S33+ФЕВРАЛЬ!S33</f>
        <v>21</v>
      </c>
      <c r="T33" s="94">
        <f>ДЕКАБРЬ!T33+ЯНВАРЬ!T33+ФЕВРАЛЬ!T33</f>
        <v>-2</v>
      </c>
      <c r="U33" s="93">
        <f t="shared" si="1"/>
        <v>19</v>
      </c>
      <c r="V33" s="94">
        <f>ДЕКАБРЬ!V33+ЯНВАРЬ!V33+ФЕВРАЛЬ!V33</f>
        <v>7937.42</v>
      </c>
      <c r="W33" s="94">
        <f>ДЕКАБРЬ!W33+ЯНВАРЬ!W33+ФЕВРАЛЬ!W33</f>
        <v>-492</v>
      </c>
      <c r="X33" s="93">
        <f t="shared" si="2"/>
        <v>7445.42</v>
      </c>
      <c r="Y33" s="94">
        <f>ДЕКАБРЬ!Y33+ЯНВАРЬ!Y33+ФЕВРАЛЬ!Y33</f>
        <v>12677.039999999999</v>
      </c>
      <c r="Z33" s="94">
        <f>ДЕКАБРЬ!Z33+ЯНВАРЬ!Z33+ФЕВРАЛЬ!Z33</f>
        <v>-834</v>
      </c>
      <c r="AA33" s="233">
        <f t="shared" si="3"/>
        <v>11843.039999999999</v>
      </c>
      <c r="AB33" s="93">
        <f t="shared" si="15"/>
        <v>0</v>
      </c>
      <c r="AC33" s="235">
        <f t="shared" si="4"/>
        <v>1.091520508573438E-3</v>
      </c>
      <c r="AD33" s="93">
        <f t="shared" si="5"/>
        <v>2338.71</v>
      </c>
      <c r="AE33" s="94">
        <f>ДЕКАБРЬ!AE33+ЯНВАРЬ!AE33+ФЕВРАЛЬ!AE33</f>
        <v>4432.0099999999993</v>
      </c>
      <c r="AF33" s="235">
        <f t="shared" si="6"/>
        <v>0.37422908307326497</v>
      </c>
      <c r="AG33" s="94">
        <f>ДЕКАБРЬ!AG33+ЯНВАРЬ!AG33+ФЕВРАЛЬ!AG33</f>
        <v>1721.33</v>
      </c>
      <c r="AH33" s="94">
        <f>ДЕКАБРЬ!AH33+ЯНВАРЬ!AH33+ФЕВРАЛЬ!AH33</f>
        <v>2894</v>
      </c>
      <c r="AI33" s="94">
        <f>ДЕКАБРЬ!AI33+ЯНВАРЬ!AI33+ФЕВРАЛЬ!AI33</f>
        <v>3750</v>
      </c>
      <c r="AJ33" s="94">
        <f>ДЕКАБРЬ!AJ33+ЯНВАРЬ!AJ33+ФЕВРАЛЬ!AJ33</f>
        <v>0</v>
      </c>
      <c r="AK33" s="94"/>
      <c r="AL33" s="123">
        <f t="shared" si="7"/>
        <v>0</v>
      </c>
      <c r="AM33" s="94">
        <f>ДЕКАБРЬ!AM33+ЯНВАРЬ!AM33+ФЕВРАЛЬ!AM33</f>
        <v>0</v>
      </c>
      <c r="AN33" s="94">
        <f>ДЕКАБРЬ!AN33+ЯНВАРЬ!AN33+ФЕВРАЛЬ!AN33</f>
        <v>420.9463509015365</v>
      </c>
      <c r="AO33" s="96">
        <f t="shared" si="17"/>
        <v>-3713.9563509015375</v>
      </c>
      <c r="AP33" s="97"/>
      <c r="AQ33" s="98">
        <f t="shared" si="8"/>
        <v>623.31789473684205</v>
      </c>
      <c r="AR33" s="99">
        <f t="shared" si="27"/>
        <v>123.09</v>
      </c>
      <c r="AS33" s="99">
        <f t="shared" si="10"/>
        <v>233.26368421052629</v>
      </c>
      <c r="AT33" s="99">
        <f t="shared" si="11"/>
        <v>81.968095238095231</v>
      </c>
      <c r="AU33" s="99">
        <f t="shared" si="16"/>
        <v>316.38095238095241</v>
      </c>
      <c r="AV33" s="99">
        <f t="array" ref="AV33">_xlfn.IFS(U33=0,AO33,U33&lt;0,AO33/-U33,U33&gt;0,AO33/U33)</f>
        <v>-195.47138688955459</v>
      </c>
      <c r="AW33" s="235">
        <f>IF(AQ33=0,0,AV33/AQ33)</f>
        <v>-0.31359822738938126</v>
      </c>
      <c r="AX33" s="235">
        <f>IF(AR33=0,0,AV33/AR33)</f>
        <v>-1.5880362896218587</v>
      </c>
      <c r="AY33" s="100"/>
      <c r="AZ33" s="95">
        <f t="shared" si="14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4">
        <f>ДЕКАБРЬ!N34+ЯНВАРЬ!N34+ФЕВРАЛЬ!N34</f>
        <v>34</v>
      </c>
      <c r="O34" s="90"/>
      <c r="P34" s="90"/>
      <c r="Q34" s="234"/>
      <c r="R34" s="93"/>
      <c r="S34" s="94">
        <f>ДЕКАБРЬ!S34+ЯНВАРЬ!S34+ФЕВРАЛЬ!S34</f>
        <v>22</v>
      </c>
      <c r="T34" s="94">
        <f>ДЕКАБРЬ!T34+ЯНВАРЬ!T34+ФЕВРАЛЬ!T34</f>
        <v>0</v>
      </c>
      <c r="U34" s="93">
        <f t="shared" si="1"/>
        <v>22</v>
      </c>
      <c r="V34" s="94">
        <f>ДЕКАБРЬ!V34+ЯНВАРЬ!V34+ФЕВРАЛЬ!V34</f>
        <v>5947.64</v>
      </c>
      <c r="W34" s="94">
        <f>ДЕКАБРЬ!W34+ЯНВАРЬ!W34+ФЕВРАЛЬ!W34</f>
        <v>0</v>
      </c>
      <c r="X34" s="93">
        <f t="shared" si="2"/>
        <v>5947.64</v>
      </c>
      <c r="Y34" s="94">
        <f>ДЕКАБРЬ!Y34+ЯНВАРЬ!Y34+ФЕВРАЛЬ!Y34</f>
        <v>9697.4</v>
      </c>
      <c r="Z34" s="94">
        <f>ДЕКАБРЬ!Z34+ЯНВАРЬ!Z34+ФЕВРАЛЬ!Z34</f>
        <v>0</v>
      </c>
      <c r="AA34" s="233">
        <f t="shared" si="3"/>
        <v>9697.4</v>
      </c>
      <c r="AB34" s="93">
        <f t="shared" si="15"/>
        <v>0</v>
      </c>
      <c r="AC34" s="235">
        <f t="shared" si="4"/>
        <v>8.9376637922696021E-4</v>
      </c>
      <c r="AD34" s="93">
        <f t="shared" si="5"/>
        <v>2579.2799999999997</v>
      </c>
      <c r="AE34" s="94">
        <f>ДЕКАБРЬ!AE34+ЯНВАРЬ!AE34+ФЕВРАЛЬ!AE34</f>
        <v>3604.7299999999991</v>
      </c>
      <c r="AF34" s="235">
        <f t="shared" si="6"/>
        <v>0.37172128611792843</v>
      </c>
      <c r="AG34" s="94">
        <f>ДЕКАБРЬ!AG34+ЯНВАРЬ!AG34+ФЕВРАЛЬ!AG34</f>
        <v>2196.56</v>
      </c>
      <c r="AH34" s="94">
        <f>ДЕКАБРЬ!AH34+ЯНВАРЬ!AH34+ФЕВРАЛЬ!AH34</f>
        <v>0</v>
      </c>
      <c r="AI34" s="94">
        <f>ДЕКАБРЬ!AI34+ЯНВАРЬ!AI34+ФЕВРАЛЬ!AI34</f>
        <v>0</v>
      </c>
      <c r="AJ34" s="94">
        <f>ДЕКАБРЬ!AJ34+ЯНВАРЬ!AJ34+ФЕВРАЛЬ!AJ34</f>
        <v>0</v>
      </c>
      <c r="AK34" s="94"/>
      <c r="AL34" s="123">
        <f t="shared" si="7"/>
        <v>0</v>
      </c>
      <c r="AM34" s="94">
        <f>ДЕКАБРЬ!AM34+ЯНВАРЬ!AM34+ФЕВРАЛЬ!AM34</f>
        <v>0</v>
      </c>
      <c r="AN34" s="94">
        <f>ДЕКАБРЬ!AN34+ЯНВАРЬ!AN34+ФЕВРАЛЬ!AN34</f>
        <v>342.11765632901898</v>
      </c>
      <c r="AO34" s="96">
        <f t="shared" si="17"/>
        <v>974.71234367098191</v>
      </c>
      <c r="AP34" s="97"/>
      <c r="AQ34" s="98">
        <f t="shared" si="8"/>
        <v>440.79090909090905</v>
      </c>
      <c r="AR34" s="99">
        <f t="shared" si="27"/>
        <v>117.24</v>
      </c>
      <c r="AS34" s="99">
        <f t="shared" si="10"/>
        <v>163.8513636363636</v>
      </c>
      <c r="AT34" s="99">
        <f t="shared" si="11"/>
        <v>99.843636363636364</v>
      </c>
      <c r="AU34" s="99">
        <f t="shared" si="16"/>
        <v>0</v>
      </c>
      <c r="AV34" s="99">
        <f t="array" ref="AV34">_xlfn.IFS(U34=0,AO34,U34&lt;0,AO34/-U34,U34&gt;0,AO34/U34)</f>
        <v>44.305106530499181</v>
      </c>
      <c r="AW34" s="235">
        <f>IF(AQ34=0,0,AV34/AQ34)</f>
        <v>0.10051275018778044</v>
      </c>
      <c r="AX34" s="235">
        <f>IF(AR34=0,0,AV34/AR34)</f>
        <v>0.37790094277123154</v>
      </c>
      <c r="AY34" s="100"/>
      <c r="AZ34" s="95">
        <f t="shared" si="14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3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4">E35*K35</f>
        <v>0</v>
      </c>
      <c r="M35" s="90"/>
      <c r="N35" s="94">
        <f>ДЕКАБРЬ!N35+ЯНВАРЬ!N35+ФЕВРАЛЬ!N35</f>
        <v>0</v>
      </c>
      <c r="O35" s="90"/>
      <c r="P35" s="90"/>
      <c r="Q35" s="234"/>
      <c r="R35" s="93"/>
      <c r="S35" s="94">
        <f>ДЕКАБРЬ!S35+ЯНВАРЬ!S35+ФЕВРАЛЬ!S35</f>
        <v>0</v>
      </c>
      <c r="T35" s="94">
        <f>ДЕКАБРЬ!T35+ЯНВАРЬ!T35+ФЕВРАЛЬ!T35</f>
        <v>0</v>
      </c>
      <c r="U35" s="93">
        <f t="shared" si="1"/>
        <v>0</v>
      </c>
      <c r="V35" s="94">
        <f>ДЕКАБРЬ!V35+ЯНВАРЬ!V35+ФЕВРАЛЬ!V35</f>
        <v>0</v>
      </c>
      <c r="W35" s="94">
        <f>ДЕКАБРЬ!W35+ЯНВАРЬ!W35+ФЕВРАЛЬ!W35</f>
        <v>0</v>
      </c>
      <c r="X35" s="93">
        <f t="shared" si="2"/>
        <v>0</v>
      </c>
      <c r="Y35" s="94">
        <f>ДЕКАБРЬ!Y35+ЯНВАРЬ!Y35+ФЕВРАЛЬ!Y35</f>
        <v>0</v>
      </c>
      <c r="Z35" s="94">
        <f>ДЕКАБРЬ!Z35+ЯНВАРЬ!Z35+ФЕВРАЛЬ!Z35</f>
        <v>0</v>
      </c>
      <c r="AA35" s="233">
        <f t="shared" si="3"/>
        <v>0</v>
      </c>
      <c r="AB35" s="93">
        <f t="shared" si="15"/>
        <v>0</v>
      </c>
      <c r="AC35" s="235">
        <f t="shared" ref="AC35:AC66" si="35">AA35/$AA$126</f>
        <v>0</v>
      </c>
      <c r="AD35" s="93">
        <f t="shared" si="5"/>
        <v>0</v>
      </c>
      <c r="AE35" s="94">
        <f>ДЕКАБРЬ!AE35+ЯНВАРЬ!AE35+ФЕВРАЛЬ!AE35</f>
        <v>0</v>
      </c>
      <c r="AF35" s="235">
        <f t="shared" si="6"/>
        <v>0</v>
      </c>
      <c r="AG35" s="94">
        <f>ДЕКАБРЬ!AG35+ЯНВАРЬ!AG35+ФЕВРАЛЬ!AG35</f>
        <v>0</v>
      </c>
      <c r="AH35" s="94">
        <f>ДЕКАБРЬ!AH35+ЯНВАРЬ!AH35+ФЕВРАЛЬ!AH35</f>
        <v>0</v>
      </c>
      <c r="AI35" s="94">
        <f>ДЕКАБРЬ!AI35+ЯНВАРЬ!AI35+ФЕВРАЛЬ!AI35</f>
        <v>0</v>
      </c>
      <c r="AJ35" s="94">
        <f>ДЕКАБРЬ!AJ35+ЯНВАРЬ!AJ35+ФЕВРАЛЬ!AJ35</f>
        <v>0</v>
      </c>
      <c r="AK35" s="94"/>
      <c r="AL35" s="123">
        <f t="shared" ref="AL35:AL66" si="36">IFERROR($AL$126*H35/$H$126,0)</f>
        <v>0</v>
      </c>
      <c r="AM35" s="94">
        <f>ДЕКАБРЬ!AM35+ЯНВАРЬ!AM35+ФЕВРАЛЬ!AM35</f>
        <v>0</v>
      </c>
      <c r="AN35" s="94">
        <f>ДЕКАБРЬ!AN35+ЯНВАРЬ!AN35+ФЕВРАЛЬ!AN35</f>
        <v>0</v>
      </c>
      <c r="AO35" s="96">
        <f t="shared" si="17"/>
        <v>0</v>
      </c>
      <c r="AP35" s="97"/>
      <c r="AQ35" s="98">
        <f t="shared" si="8"/>
        <v>0</v>
      </c>
      <c r="AR35" s="99">
        <f t="shared" si="27"/>
        <v>128.94</v>
      </c>
      <c r="AS35" s="99">
        <f t="shared" si="10"/>
        <v>0</v>
      </c>
      <c r="AT35" s="99">
        <f t="shared" si="11"/>
        <v>0</v>
      </c>
      <c r="AU35" s="99">
        <f t="shared" si="16"/>
        <v>0</v>
      </c>
      <c r="AV35" s="99">
        <f t="array" ref="AV35">_xlfn.IFS(U35=0,AO35,U35&lt;0,AO35/-U35,U35&gt;0,AO35/U35)</f>
        <v>0</v>
      </c>
      <c r="AW35" s="235">
        <f t="shared" ref="AW35:AW98" si="37">IF(AQ35=0,0,AV35/AQ35)</f>
        <v>0</v>
      </c>
      <c r="AX35" s="235">
        <f t="shared" ref="AX35:AX98" si="38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3"/>
        <v>0</v>
      </c>
      <c r="F36" s="94"/>
      <c r="G36" s="94"/>
      <c r="H36" s="94"/>
      <c r="I36" s="94"/>
      <c r="J36" s="94"/>
      <c r="K36" s="94">
        <v>169.89</v>
      </c>
      <c r="L36" s="93">
        <f t="shared" si="34"/>
        <v>0</v>
      </c>
      <c r="M36" s="90"/>
      <c r="N36" s="94">
        <f>ДЕКАБРЬ!N36+ЯНВАРЬ!N36+ФЕВРАЛЬ!N36</f>
        <v>0</v>
      </c>
      <c r="O36" s="90"/>
      <c r="P36" s="90"/>
      <c r="Q36" s="234"/>
      <c r="R36" s="93"/>
      <c r="S36" s="94">
        <f>ДЕКАБРЬ!S36+ЯНВАРЬ!S36+ФЕВРАЛЬ!S36</f>
        <v>0</v>
      </c>
      <c r="T36" s="94">
        <f>ДЕКАБРЬ!T36+ЯНВАРЬ!T36+ФЕВРАЛЬ!T36</f>
        <v>0</v>
      </c>
      <c r="U36" s="93">
        <f t="shared" si="1"/>
        <v>0</v>
      </c>
      <c r="V36" s="94">
        <f>ДЕКАБРЬ!V36+ЯНВАРЬ!V36+ФЕВРАЛЬ!V36</f>
        <v>0</v>
      </c>
      <c r="W36" s="94">
        <f>ДЕКАБРЬ!W36+ЯНВАРЬ!W36+ФЕВРАЛЬ!W36</f>
        <v>0</v>
      </c>
      <c r="X36" s="93">
        <f t="shared" si="2"/>
        <v>0</v>
      </c>
      <c r="Y36" s="94">
        <f>ДЕКАБРЬ!Y36+ЯНВАРЬ!Y36+ФЕВРАЛЬ!Y36</f>
        <v>0</v>
      </c>
      <c r="Z36" s="94">
        <f>ДЕКАБРЬ!Z36+ЯНВАРЬ!Z36+ФЕВРАЛЬ!Z36</f>
        <v>0</v>
      </c>
      <c r="AA36" s="233">
        <f t="shared" si="3"/>
        <v>0</v>
      </c>
      <c r="AB36" s="93">
        <f t="shared" si="15"/>
        <v>0</v>
      </c>
      <c r="AC36" s="235">
        <f t="shared" si="35"/>
        <v>0</v>
      </c>
      <c r="AD36" s="93">
        <f t="shared" si="5"/>
        <v>0</v>
      </c>
      <c r="AE36" s="94">
        <f>ДЕКАБРЬ!AE36+ЯНВАРЬ!AE36+ФЕВРАЛЬ!AE36</f>
        <v>0</v>
      </c>
      <c r="AF36" s="235">
        <f t="shared" si="6"/>
        <v>0</v>
      </c>
      <c r="AG36" s="94">
        <f>ДЕКАБРЬ!AG36+ЯНВАРЬ!AG36+ФЕВРАЛЬ!AG36</f>
        <v>0</v>
      </c>
      <c r="AH36" s="94">
        <f>ДЕКАБРЬ!AH36+ЯНВАРЬ!AH36+ФЕВРАЛЬ!AH36</f>
        <v>0</v>
      </c>
      <c r="AI36" s="94">
        <f>ДЕКАБРЬ!AI36+ЯНВАРЬ!AI36+ФЕВРАЛЬ!AI36</f>
        <v>0</v>
      </c>
      <c r="AJ36" s="94">
        <f>ДЕКАБРЬ!AJ36+ЯНВАРЬ!AJ36+ФЕВРАЛЬ!AJ36</f>
        <v>0</v>
      </c>
      <c r="AK36" s="94"/>
      <c r="AL36" s="123">
        <f t="shared" si="36"/>
        <v>0</v>
      </c>
      <c r="AM36" s="94">
        <f>ДЕКАБРЬ!AM36+ЯНВАРЬ!AM36+ФЕВРАЛЬ!AM36</f>
        <v>0</v>
      </c>
      <c r="AN36" s="94">
        <f>ДЕКАБРЬ!AN36+ЯНВАРЬ!AN36+ФЕВРАЛЬ!AN36</f>
        <v>0</v>
      </c>
      <c r="AO36" s="96">
        <f t="shared" si="17"/>
        <v>0</v>
      </c>
      <c r="AP36" s="97"/>
      <c r="AQ36" s="98">
        <f t="shared" si="8"/>
        <v>0</v>
      </c>
      <c r="AR36" s="99">
        <f t="shared" si="27"/>
        <v>169.89</v>
      </c>
      <c r="AS36" s="99">
        <f t="shared" si="10"/>
        <v>0</v>
      </c>
      <c r="AT36" s="99">
        <f t="shared" si="11"/>
        <v>0</v>
      </c>
      <c r="AU36" s="99">
        <f t="shared" si="16"/>
        <v>0</v>
      </c>
      <c r="AV36" s="99">
        <f t="array" ref="AV36">_xlfn.IFS(U36=0,AO36,U36&lt;0,AO36/-U36,U36&gt;0,AO36/U36)</f>
        <v>0</v>
      </c>
      <c r="AW36" s="235">
        <f t="shared" si="37"/>
        <v>0</v>
      </c>
      <c r="AX36" s="235">
        <f t="shared" si="38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3"/>
        <v>0</v>
      </c>
      <c r="F37" s="94"/>
      <c r="G37" s="94"/>
      <c r="H37" s="94"/>
      <c r="I37" s="94"/>
      <c r="J37" s="94"/>
      <c r="K37" s="94">
        <v>169.89</v>
      </c>
      <c r="L37" s="93">
        <f t="shared" si="34"/>
        <v>0</v>
      </c>
      <c r="M37" s="90"/>
      <c r="N37" s="94">
        <f>ДЕКАБРЬ!N37+ЯНВАРЬ!N37+ФЕВРАЛЬ!N37</f>
        <v>26</v>
      </c>
      <c r="O37" s="90"/>
      <c r="P37" s="90"/>
      <c r="Q37" s="234"/>
      <c r="R37" s="93"/>
      <c r="S37" s="94">
        <f>ДЕКАБРЬ!S37+ЯНВАРЬ!S37+ФЕВРАЛЬ!S37</f>
        <v>9</v>
      </c>
      <c r="T37" s="94">
        <f>ДЕКАБРЬ!T37+ЯНВАРЬ!T37+ФЕВРАЛЬ!T37</f>
        <v>0</v>
      </c>
      <c r="U37" s="93">
        <f t="shared" si="1"/>
        <v>9</v>
      </c>
      <c r="V37" s="94">
        <f>ДЕКАБРЬ!V37+ЯНВАРЬ!V37+ФЕВРАЛЬ!V37</f>
        <v>6042</v>
      </c>
      <c r="W37" s="94">
        <f>ДЕКАБРЬ!W37+ЯНВАРЬ!W37+ФЕВРАЛЬ!W37</f>
        <v>0</v>
      </c>
      <c r="X37" s="93">
        <f t="shared" si="2"/>
        <v>6042</v>
      </c>
      <c r="Y37" s="94">
        <f>ДЕКАБРЬ!Y37+ЯНВАРЬ!Y37+ФЕВРАЛЬ!Y37</f>
        <v>8970.619999999999</v>
      </c>
      <c r="Z37" s="94">
        <f>ДЕКАБРЬ!Z37+ЯНВАРЬ!Z37+ФЕВРАЛЬ!Z37</f>
        <v>0</v>
      </c>
      <c r="AA37" s="233">
        <f t="shared" si="3"/>
        <v>8970.619999999999</v>
      </c>
      <c r="AB37" s="93">
        <f t="shared" si="15"/>
        <v>0</v>
      </c>
      <c r="AC37" s="235">
        <f t="shared" si="35"/>
        <v>8.2678228770814374E-4</v>
      </c>
      <c r="AD37" s="93">
        <f t="shared" si="5"/>
        <v>1529.0099999999998</v>
      </c>
      <c r="AE37" s="94">
        <f>ДЕКАБРЬ!AE37+ЯНВАРЬ!AE37+ФЕВРАЛЬ!AE37</f>
        <v>3351.07</v>
      </c>
      <c r="AF37" s="235">
        <f t="shared" si="6"/>
        <v>0.37356057886745847</v>
      </c>
      <c r="AG37" s="94">
        <f>ДЕКАБРЬ!AG37+ЯНВАРЬ!AG37+ФЕВРАЛЬ!AG37</f>
        <v>1622.45</v>
      </c>
      <c r="AH37" s="94">
        <f>ДЕКАБРЬ!AH37+ЯНВАРЬ!AH37+ФЕВРАЛЬ!AH37</f>
        <v>0</v>
      </c>
      <c r="AI37" s="94">
        <f>ДЕКАБРЬ!AI37+ЯНВАРЬ!AI37+ФЕВРАЛЬ!AI37</f>
        <v>0</v>
      </c>
      <c r="AJ37" s="94">
        <f>ДЕКАБРЬ!AJ37+ЯНВАРЬ!AJ37+ФЕВРАЛЬ!AJ37</f>
        <v>0</v>
      </c>
      <c r="AK37" s="94"/>
      <c r="AL37" s="123">
        <f t="shared" si="36"/>
        <v>0</v>
      </c>
      <c r="AM37" s="94">
        <f>ДЕКАБРЬ!AM37+ЯНВАРЬ!AM37+ФЕВРАЛЬ!AM37</f>
        <v>0</v>
      </c>
      <c r="AN37" s="94">
        <f>ДЕКАБРЬ!AN37+ЯНВАРЬ!AN37+ФЕВРАЛЬ!AN37</f>
        <v>341.39223650352301</v>
      </c>
      <c r="AO37" s="96">
        <f t="shared" si="17"/>
        <v>2126.6977634964751</v>
      </c>
      <c r="AP37" s="97"/>
      <c r="AQ37" s="98">
        <f t="shared" si="8"/>
        <v>996.73555555555549</v>
      </c>
      <c r="AR37" s="99">
        <f t="shared" si="27"/>
        <v>169.89</v>
      </c>
      <c r="AS37" s="99">
        <f t="shared" si="10"/>
        <v>372.3411111111111</v>
      </c>
      <c r="AT37" s="99">
        <f t="shared" si="11"/>
        <v>180.27222222222224</v>
      </c>
      <c r="AU37" s="99">
        <f t="shared" si="16"/>
        <v>0</v>
      </c>
      <c r="AV37" s="99">
        <f t="array" ref="AV37">_xlfn.IFS(U37=0,AO37,U37&lt;0,AO37/-U37,U37&gt;0,AO37/U37)</f>
        <v>236.29975149960833</v>
      </c>
      <c r="AW37" s="235">
        <f t="shared" si="37"/>
        <v>0.23707366530925122</v>
      </c>
      <c r="AX37" s="235">
        <f t="shared" si="38"/>
        <v>1.390898531400367</v>
      </c>
      <c r="AY37" s="100"/>
      <c r="AZ37" s="95">
        <f t="shared" si="14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3"/>
        <v>0</v>
      </c>
      <c r="F38" s="94"/>
      <c r="G38" s="94"/>
      <c r="H38" s="94"/>
      <c r="I38" s="94"/>
      <c r="J38" s="94"/>
      <c r="K38" s="93">
        <v>105.54</v>
      </c>
      <c r="L38" s="93">
        <f t="shared" si="34"/>
        <v>0</v>
      </c>
      <c r="M38" s="90"/>
      <c r="N38" s="94">
        <f>ДЕКАБРЬ!N38+ЯНВАРЬ!N38+ФЕВРАЛЬ!N38</f>
        <v>7</v>
      </c>
      <c r="O38" s="90"/>
      <c r="P38" s="90"/>
      <c r="Q38" s="234"/>
      <c r="R38" s="93"/>
      <c r="S38" s="94">
        <f>ДЕКАБРЬ!S38+ЯНВАРЬ!S38+ФЕВРАЛЬ!S38</f>
        <v>0</v>
      </c>
      <c r="T38" s="94">
        <f>ДЕКАБРЬ!T38+ЯНВАРЬ!T38+ФЕВРАЛЬ!T38</f>
        <v>0</v>
      </c>
      <c r="U38" s="93">
        <f t="shared" si="1"/>
        <v>0</v>
      </c>
      <c r="V38" s="94">
        <f>ДЕКАБРЬ!V38+ЯНВАРЬ!V38+ФЕВРАЛЬ!V38</f>
        <v>0</v>
      </c>
      <c r="W38" s="94">
        <f>ДЕКАБРЬ!W38+ЯНВАРЬ!W38+ФЕВРАЛЬ!W38</f>
        <v>0</v>
      </c>
      <c r="X38" s="93">
        <f t="shared" si="2"/>
        <v>0</v>
      </c>
      <c r="Y38" s="94">
        <f>ДЕКАБРЬ!Y38+ЯНВАРЬ!Y38+ФЕВРАЛЬ!Y38</f>
        <v>0</v>
      </c>
      <c r="Z38" s="94">
        <f>ДЕКАБРЬ!Z38+ЯНВАРЬ!Z38+ФЕВРАЛЬ!Z38</f>
        <v>0</v>
      </c>
      <c r="AA38" s="233">
        <f t="shared" si="3"/>
        <v>0</v>
      </c>
      <c r="AB38" s="93">
        <f t="shared" si="15"/>
        <v>0</v>
      </c>
      <c r="AC38" s="235">
        <f t="shared" si="35"/>
        <v>0</v>
      </c>
      <c r="AD38" s="93">
        <f t="shared" si="5"/>
        <v>0</v>
      </c>
      <c r="AE38" s="94">
        <f>ДЕКАБРЬ!AE38+ЯНВАРЬ!AE38+ФЕВРАЛЬ!AE38</f>
        <v>0</v>
      </c>
      <c r="AF38" s="235">
        <f t="shared" si="6"/>
        <v>0</v>
      </c>
      <c r="AG38" s="94">
        <f>ДЕКАБРЬ!AG38+ЯНВАРЬ!AG38+ФЕВРАЛЬ!AG38</f>
        <v>536.63</v>
      </c>
      <c r="AH38" s="94">
        <f>ДЕКАБРЬ!AH38+ЯНВАРЬ!AH38+ФЕВРАЛЬ!AH38</f>
        <v>0</v>
      </c>
      <c r="AI38" s="94">
        <f>ДЕКАБРЬ!AI38+ЯНВАРЬ!AI38+ФЕВРАЛЬ!AI38</f>
        <v>0</v>
      </c>
      <c r="AJ38" s="94">
        <f>ДЕКАБРЬ!AJ38+ЯНВАРЬ!AJ38+ФЕВРАЛЬ!AJ38</f>
        <v>0</v>
      </c>
      <c r="AK38" s="94"/>
      <c r="AL38" s="123">
        <f t="shared" si="36"/>
        <v>0</v>
      </c>
      <c r="AM38" s="94">
        <f>ДЕКАБРЬ!AM38+ЯНВАРЬ!AM38+ФЕВРАЛЬ!AM38</f>
        <v>0</v>
      </c>
      <c r="AN38" s="94">
        <f>ДЕКАБРЬ!AN38+ЯНВАРЬ!AN38+ФЕВРАЛЬ!AN38</f>
        <v>0</v>
      </c>
      <c r="AO38" s="96">
        <f t="shared" si="17"/>
        <v>-536.63</v>
      </c>
      <c r="AP38" s="97"/>
      <c r="AQ38" s="98">
        <f t="shared" si="8"/>
        <v>0</v>
      </c>
      <c r="AR38" s="99">
        <f t="shared" si="27"/>
        <v>105.54</v>
      </c>
      <c r="AS38" s="99">
        <f t="shared" si="10"/>
        <v>0</v>
      </c>
      <c r="AT38" s="99">
        <f t="shared" si="11"/>
        <v>536.63</v>
      </c>
      <c r="AU38" s="99">
        <f t="shared" si="16"/>
        <v>0</v>
      </c>
      <c r="AV38" s="99">
        <f t="array" ref="AV38">_xlfn.IFS(U38=0,AO38,U38&lt;0,AO38/-U38,U38&gt;0,AO38/U38)</f>
        <v>-536.63</v>
      </c>
      <c r="AW38" s="235">
        <f t="shared" si="37"/>
        <v>0</v>
      </c>
      <c r="AX38" s="235">
        <f t="shared" si="38"/>
        <v>-5.0846124692059878</v>
      </c>
      <c r="AY38" s="100"/>
      <c r="AZ38" s="95">
        <f t="shared" si="14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3"/>
        <v>0</v>
      </c>
      <c r="F39" s="94"/>
      <c r="G39" s="94"/>
      <c r="H39" s="94"/>
      <c r="I39" s="94"/>
      <c r="J39" s="94"/>
      <c r="K39" s="93">
        <v>105.54</v>
      </c>
      <c r="L39" s="93">
        <f t="shared" si="34"/>
        <v>0</v>
      </c>
      <c r="M39" s="90"/>
      <c r="N39" s="94">
        <f>ДЕКАБРЬ!N39+ЯНВАРЬ!N39+ФЕВРАЛЬ!N39</f>
        <v>35</v>
      </c>
      <c r="O39" s="90"/>
      <c r="P39" s="90"/>
      <c r="Q39" s="234"/>
      <c r="R39" s="93"/>
      <c r="S39" s="94">
        <f>ДЕКАБРЬ!S39+ЯНВАРЬ!S39+ФЕВРАЛЬ!S39</f>
        <v>11</v>
      </c>
      <c r="T39" s="94">
        <f>ДЕКАБРЬ!T39+ЯНВАРЬ!T39+ФЕВРАЛЬ!T39</f>
        <v>0</v>
      </c>
      <c r="U39" s="93">
        <f t="shared" si="1"/>
        <v>11</v>
      </c>
      <c r="V39" s="94">
        <f>ДЕКАБРЬ!V39+ЯНВАРЬ!V39+ФЕВРАЛЬ!V39</f>
        <v>7442.84</v>
      </c>
      <c r="W39" s="94">
        <f>ДЕКАБРЬ!W39+ЯНВАРЬ!W39+ФЕВРАЛЬ!W39</f>
        <v>0</v>
      </c>
      <c r="X39" s="93">
        <f t="shared" si="2"/>
        <v>7442.84</v>
      </c>
      <c r="Y39" s="94">
        <f>ДЕКАБРЬ!Y39+ЯНВАРЬ!Y39+ФЕВРАЛЬ!Y39</f>
        <v>11814.93</v>
      </c>
      <c r="Z39" s="94">
        <f>ДЕКАБРЬ!Z39+ЯНВАРЬ!Z39+ФЕВРАЛЬ!Z39</f>
        <v>0</v>
      </c>
      <c r="AA39" s="233">
        <f t="shared" si="3"/>
        <v>11814.93</v>
      </c>
      <c r="AB39" s="93">
        <f t="shared" si="15"/>
        <v>0</v>
      </c>
      <c r="AC39" s="235">
        <f t="shared" si="35"/>
        <v>1.0889297344566574E-3</v>
      </c>
      <c r="AD39" s="93">
        <f t="shared" si="5"/>
        <v>1160.94</v>
      </c>
      <c r="AE39" s="94">
        <f>ДЕКАБРЬ!AE39+ЯНВАРЬ!AE39+ФЕВРАЛЬ!AE39</f>
        <v>4413.1100000000006</v>
      </c>
      <c r="AF39" s="235">
        <f t="shared" si="6"/>
        <v>0.37351977540281667</v>
      </c>
      <c r="AG39" s="94">
        <f>ДЕКАБРЬ!AG39+ЯНВАРЬ!AG39+ФЕВРАЛЬ!AG39</f>
        <v>2576.19</v>
      </c>
      <c r="AH39" s="94">
        <f>ДЕКАБРЬ!AH39+ЯНВАРЬ!AH39+ФЕВРАЛЬ!AH39</f>
        <v>3156</v>
      </c>
      <c r="AI39" s="94">
        <f>ДЕКАБРЬ!AI39+ЯНВАРЬ!AI39+ФЕВРАЛЬ!AI39</f>
        <v>4000</v>
      </c>
      <c r="AJ39" s="94">
        <f>ДЕКАБРЬ!AJ39+ЯНВАРЬ!AJ39+ФЕВРАЛЬ!AJ39</f>
        <v>0</v>
      </c>
      <c r="AK39" s="94"/>
      <c r="AL39" s="123">
        <f t="shared" si="36"/>
        <v>0</v>
      </c>
      <c r="AM39" s="94">
        <f>ДЕКАБРЬ!AM39+ЯНВАРЬ!AM39+ФЕВРАЛЬ!AM39</f>
        <v>0</v>
      </c>
      <c r="AN39" s="94">
        <f>ДЕКАБРЬ!AN39+ЯНВАРЬ!AN39+ФЕВРАЛЬ!AN39</f>
        <v>424.98616399999997</v>
      </c>
      <c r="AO39" s="96">
        <f t="shared" si="17"/>
        <v>-3916.2961640000008</v>
      </c>
      <c r="AP39" s="97"/>
      <c r="AQ39" s="98">
        <f t="shared" si="8"/>
        <v>1074.0845454545454</v>
      </c>
      <c r="AR39" s="99">
        <f t="shared" si="27"/>
        <v>105.54</v>
      </c>
      <c r="AS39" s="99">
        <f t="shared" si="10"/>
        <v>401.19181818181823</v>
      </c>
      <c r="AT39" s="99">
        <f t="shared" si="11"/>
        <v>234.19909090909093</v>
      </c>
      <c r="AU39" s="99">
        <f t="shared" si="16"/>
        <v>650.5454545454545</v>
      </c>
      <c r="AV39" s="99">
        <f t="array" ref="AV39">_xlfn.IFS(U39=0,AO39,U39&lt;0,AO39/-U39,U39&gt;0,AO39/U39)</f>
        <v>-356.02692400000007</v>
      </c>
      <c r="AW39" s="235">
        <f t="shared" si="37"/>
        <v>-0.3314701114606689</v>
      </c>
      <c r="AX39" s="235">
        <f t="shared" si="38"/>
        <v>-3.3733837786621192</v>
      </c>
      <c r="AY39" s="100"/>
      <c r="AZ39" s="95">
        <f t="shared" si="14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3"/>
        <v>0</v>
      </c>
      <c r="F40" s="94"/>
      <c r="G40" s="94"/>
      <c r="H40" s="94"/>
      <c r="I40" s="94"/>
      <c r="J40" s="94"/>
      <c r="K40" s="93">
        <v>105.54</v>
      </c>
      <c r="L40" s="93">
        <f t="shared" si="34"/>
        <v>0</v>
      </c>
      <c r="M40" s="90"/>
      <c r="N40" s="94">
        <f>ДЕКАБРЬ!N40+ЯНВАРЬ!N40+ФЕВРАЛЬ!N40</f>
        <v>14</v>
      </c>
      <c r="O40" s="90"/>
      <c r="P40" s="90"/>
      <c r="Q40" s="234"/>
      <c r="R40" s="93"/>
      <c r="S40" s="94">
        <f>ДЕКАБРЬ!S40+ЯНВАРЬ!S40+ФЕВРАЛЬ!S40</f>
        <v>1</v>
      </c>
      <c r="T40" s="94">
        <f>ДЕКАБРЬ!T40+ЯНВАРЬ!T40+ФЕВРАЛЬ!T40</f>
        <v>0</v>
      </c>
      <c r="U40" s="93">
        <f t="shared" si="1"/>
        <v>1</v>
      </c>
      <c r="V40" s="94">
        <f>ДЕКАБРЬ!V40+ЯНВАРЬ!V40+ФЕВРАЛЬ!V40</f>
        <v>848</v>
      </c>
      <c r="W40" s="94">
        <f>ДЕКАБРЬ!W40+ЯНВАРЬ!W40+ФЕВРАЛЬ!W40</f>
        <v>0</v>
      </c>
      <c r="X40" s="93">
        <f t="shared" si="2"/>
        <v>848</v>
      </c>
      <c r="Y40" s="94">
        <f>ДЕКАБРЬ!Y40+ЯНВАРЬ!Y40+ФЕВРАЛЬ!Y40</f>
        <v>1237</v>
      </c>
      <c r="Z40" s="94">
        <f>ДЕКАБРЬ!Z40+ЯНВАРЬ!Z40+ФЕВРАЛЬ!Z40</f>
        <v>0</v>
      </c>
      <c r="AA40" s="233">
        <f t="shared" si="3"/>
        <v>1237</v>
      </c>
      <c r="AB40" s="93">
        <f t="shared" si="15"/>
        <v>0</v>
      </c>
      <c r="AC40" s="235">
        <f t="shared" si="35"/>
        <v>1.1400880762923566E-4</v>
      </c>
      <c r="AD40" s="93">
        <f t="shared" si="5"/>
        <v>105.54</v>
      </c>
      <c r="AE40" s="94">
        <f>ДЕКАБРЬ!AE40+ЯНВАРЬ!AE40+ФЕВРАЛЬ!AE40</f>
        <v>454.28</v>
      </c>
      <c r="AF40" s="235">
        <f t="shared" si="6"/>
        <v>0.36724333063864184</v>
      </c>
      <c r="AG40" s="94">
        <f>ДЕКАБРЬ!AG40+ЯНВАРЬ!AG40+ФЕВРАЛЬ!AG40</f>
        <v>1199.51</v>
      </c>
      <c r="AH40" s="94">
        <f>ДЕКАБРЬ!AH40+ЯНВАРЬ!AH40+ФЕВРАЛЬ!AH40</f>
        <v>0</v>
      </c>
      <c r="AI40" s="94">
        <f>ДЕКАБРЬ!AI40+ЯНВАРЬ!AI40+ФЕВРАЛЬ!AI40</f>
        <v>0</v>
      </c>
      <c r="AJ40" s="94">
        <f>ДЕКАБРЬ!AJ40+ЯНВАРЬ!AJ40+ФЕВРАЛЬ!AJ40</f>
        <v>0</v>
      </c>
      <c r="AK40" s="94"/>
      <c r="AL40" s="123">
        <f t="shared" si="36"/>
        <v>0</v>
      </c>
      <c r="AM40" s="94">
        <f>ДЕКАБРЬ!AM40+ЯНВАРЬ!AM40+ФЕВРАЛЬ!AM40</f>
        <v>0</v>
      </c>
      <c r="AN40" s="94">
        <f>ДЕКАБРЬ!AN40+ЯНВАРЬ!AN40+ФЕВРАЛЬ!AN40</f>
        <v>51.89256920876096</v>
      </c>
      <c r="AO40" s="96">
        <f t="shared" si="17"/>
        <v>-574.22256920876089</v>
      </c>
      <c r="AP40" s="97"/>
      <c r="AQ40" s="98">
        <f t="shared" si="8"/>
        <v>1237</v>
      </c>
      <c r="AR40" s="99">
        <f t="shared" si="27"/>
        <v>105.54</v>
      </c>
      <c r="AS40" s="99">
        <f t="shared" si="10"/>
        <v>454.28</v>
      </c>
      <c r="AT40" s="99">
        <f t="shared" si="11"/>
        <v>1199.51</v>
      </c>
      <c r="AU40" s="99">
        <f t="shared" si="16"/>
        <v>0</v>
      </c>
      <c r="AV40" s="99">
        <f t="array" ref="AV40">_xlfn.IFS(U40=0,AO40,U40&lt;0,AO40/-U40,U40&gt;0,AO40/U40)</f>
        <v>-574.22256920876089</v>
      </c>
      <c r="AW40" s="235">
        <f t="shared" si="37"/>
        <v>-0.46420579564168218</v>
      </c>
      <c r="AX40" s="235">
        <f t="shared" si="38"/>
        <v>-5.4408050900962746</v>
      </c>
      <c r="AY40" s="100"/>
      <c r="AZ40" s="95">
        <f t="shared" si="14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3"/>
        <v>0</v>
      </c>
      <c r="F41" s="94"/>
      <c r="G41" s="94"/>
      <c r="H41" s="94"/>
      <c r="I41" s="94"/>
      <c r="J41" s="94"/>
      <c r="K41" s="93">
        <v>123.09</v>
      </c>
      <c r="L41" s="93">
        <f t="shared" si="34"/>
        <v>0</v>
      </c>
      <c r="M41" s="90"/>
      <c r="N41" s="94">
        <f>ДЕКАБРЬ!N41+ЯНВАРЬ!N41+ФЕВРАЛЬ!N41</f>
        <v>8</v>
      </c>
      <c r="O41" s="90"/>
      <c r="P41" s="90"/>
      <c r="Q41" s="234"/>
      <c r="R41" s="93"/>
      <c r="S41" s="94">
        <f>ДЕКАБРЬ!S41+ЯНВАРЬ!S41+ФЕВРАЛЬ!S41</f>
        <v>3</v>
      </c>
      <c r="T41" s="94">
        <f>ДЕКАБРЬ!T41+ЯНВАРЬ!T41+ФЕВРАЛЬ!T41</f>
        <v>0</v>
      </c>
      <c r="U41" s="93">
        <f t="shared" si="1"/>
        <v>3</v>
      </c>
      <c r="V41" s="94">
        <f>ДЕКАБРЬ!V41+ЯНВАРЬ!V41+ФЕВРАЛЬ!V41</f>
        <v>2595</v>
      </c>
      <c r="W41" s="94">
        <f>ДЕКАБРЬ!W41+ЯНВАРЬ!W41+ФЕВРАЛЬ!W41</f>
        <v>0</v>
      </c>
      <c r="X41" s="93">
        <f t="shared" si="2"/>
        <v>2595</v>
      </c>
      <c r="Y41" s="94">
        <f>ДЕКАБРЬ!Y41+ЯНВАРЬ!Y41+ФЕВРАЛЬ!Y41</f>
        <v>3701.46</v>
      </c>
      <c r="Z41" s="94">
        <f>ДЕКАБРЬ!Z41+ЯНВАРЬ!Z41+ФЕВРАЛЬ!Z41</f>
        <v>0</v>
      </c>
      <c r="AA41" s="233">
        <f t="shared" si="3"/>
        <v>3701.46</v>
      </c>
      <c r="AB41" s="93">
        <f t="shared" si="15"/>
        <v>0</v>
      </c>
      <c r="AC41" s="235">
        <f t="shared" si="35"/>
        <v>3.4114716336888491E-4</v>
      </c>
      <c r="AD41" s="93">
        <f t="shared" si="5"/>
        <v>369.27</v>
      </c>
      <c r="AE41" s="94">
        <f>ДЕКАБРЬ!AE41+ЯНВАРЬ!AE41+ФЕВРАЛЬ!AE41</f>
        <v>1364.3600000000001</v>
      </c>
      <c r="AF41" s="235">
        <f t="shared" si="6"/>
        <v>0.36860049818179857</v>
      </c>
      <c r="AG41" s="94">
        <f>ДЕКАБРЬ!AG41+ЯНВАРЬ!AG41+ФЕВРАЛЬ!AG41</f>
        <v>587.25</v>
      </c>
      <c r="AH41" s="94">
        <f>ДЕКАБРЬ!AH41+ЯНВАРЬ!AH41+ФЕВРАЛЬ!AH41</f>
        <v>0</v>
      </c>
      <c r="AI41" s="94">
        <f>ДЕКАБРЬ!AI41+ЯНВАРЬ!AI41+ФЕВРАЛЬ!AI41</f>
        <v>0</v>
      </c>
      <c r="AJ41" s="94">
        <f>ДЕКАБРЬ!AJ41+ЯНВАРЬ!AJ41+ФЕВРАЛЬ!AJ41</f>
        <v>0</v>
      </c>
      <c r="AK41" s="94"/>
      <c r="AL41" s="123">
        <f t="shared" si="36"/>
        <v>0</v>
      </c>
      <c r="AM41" s="94">
        <f>ДЕКАБРЬ!AM41+ЯНВАРЬ!AM41+ФЕВРАЛЬ!AM41</f>
        <v>0</v>
      </c>
      <c r="AN41" s="94">
        <f>ДЕКАБРЬ!AN41+ЯНВАРЬ!AN41+ФЕВРАЛЬ!AN41</f>
        <v>147.11235400653001</v>
      </c>
      <c r="AO41" s="96">
        <f t="shared" si="17"/>
        <v>1233.4676459934699</v>
      </c>
      <c r="AP41" s="97"/>
      <c r="AQ41" s="98">
        <f t="shared" si="8"/>
        <v>1233.82</v>
      </c>
      <c r="AR41" s="99">
        <f t="shared" si="27"/>
        <v>123.09</v>
      </c>
      <c r="AS41" s="99">
        <f t="shared" si="10"/>
        <v>454.78666666666669</v>
      </c>
      <c r="AT41" s="99">
        <f t="shared" si="11"/>
        <v>195.75</v>
      </c>
      <c r="AU41" s="99">
        <f t="shared" si="16"/>
        <v>0</v>
      </c>
      <c r="AV41" s="99">
        <f t="array" ref="AV41">_xlfn.IFS(U41=0,AO41,U41&lt;0,AO41/-U41,U41&gt;0,AO41/U41)</f>
        <v>411.15588199782331</v>
      </c>
      <c r="AW41" s="235">
        <f t="shared" si="37"/>
        <v>0.3332381400834995</v>
      </c>
      <c r="AX41" s="235">
        <f t="shared" si="38"/>
        <v>3.3402866357772631</v>
      </c>
      <c r="AY41" s="100"/>
      <c r="AZ41" s="95">
        <f t="shared" si="14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3"/>
        <v>0</v>
      </c>
      <c r="F42" s="94"/>
      <c r="G42" s="94"/>
      <c r="H42" s="94"/>
      <c r="I42" s="94"/>
      <c r="J42" s="94"/>
      <c r="K42" s="93">
        <v>123.09</v>
      </c>
      <c r="L42" s="93">
        <f t="shared" si="34"/>
        <v>0</v>
      </c>
      <c r="M42" s="90"/>
      <c r="N42" s="94">
        <f>ДЕКАБРЬ!N42+ЯНВАРЬ!N42+ФЕВРАЛЬ!N42</f>
        <v>11</v>
      </c>
      <c r="O42" s="90"/>
      <c r="P42" s="90"/>
      <c r="Q42" s="234"/>
      <c r="R42" s="93"/>
      <c r="S42" s="94">
        <f>ДЕКАБРЬ!S42+ЯНВАРЬ!S42+ФЕВРАЛЬ!S42</f>
        <v>2</v>
      </c>
      <c r="T42" s="94">
        <f>ДЕКАБРЬ!T42+ЯНВАРЬ!T42+ФЕВРАЛЬ!T42</f>
        <v>0</v>
      </c>
      <c r="U42" s="93">
        <f t="shared" si="1"/>
        <v>2</v>
      </c>
      <c r="V42" s="94">
        <f>ДЕКАБРЬ!V42+ЯНВАРЬ!V42+ФЕВРАЛЬ!V42</f>
        <v>1454</v>
      </c>
      <c r="W42" s="94">
        <f>ДЕКАБРЬ!W42+ЯНВАРЬ!W42+ФЕВРАЛЬ!W42</f>
        <v>0</v>
      </c>
      <c r="X42" s="93">
        <f t="shared" si="2"/>
        <v>1454</v>
      </c>
      <c r="Y42" s="94">
        <f>ДЕКАБРЬ!Y42+ЯНВАРЬ!Y42+ФЕВРАЛЬ!Y42</f>
        <v>2352</v>
      </c>
      <c r="Z42" s="94">
        <f>ДЕКАБРЬ!Z42+ЯНВАРЬ!Z42+ФЕВРАЛЬ!Z42</f>
        <v>0</v>
      </c>
      <c r="AA42" s="233">
        <f t="shared" si="3"/>
        <v>2352</v>
      </c>
      <c r="AB42" s="93">
        <f t="shared" si="15"/>
        <v>0</v>
      </c>
      <c r="AC42" s="235">
        <f t="shared" si="35"/>
        <v>2.1677341596116595E-4</v>
      </c>
      <c r="AD42" s="93">
        <f t="shared" si="5"/>
        <v>246.18</v>
      </c>
      <c r="AE42" s="94">
        <f>ДЕКАБРЬ!AE42+ЯНВАРЬ!AE42+ФЕВРАЛЬ!AE42</f>
        <v>876.33999999999992</v>
      </c>
      <c r="AF42" s="235">
        <f t="shared" si="6"/>
        <v>0.37259353741496593</v>
      </c>
      <c r="AG42" s="94">
        <f>ДЕКАБРЬ!AG42+ЯНВАРЬ!AG42+ФЕВРАЛЬ!AG42</f>
        <v>582.16</v>
      </c>
      <c r="AH42" s="94">
        <f>ДЕКАБРЬ!AH42+ЯНВАРЬ!AH42+ФЕВРАЛЬ!AH42</f>
        <v>0</v>
      </c>
      <c r="AI42" s="94">
        <f>ДЕКАБРЬ!AI42+ЯНВАРЬ!AI42+ФЕВРАЛЬ!AI42</f>
        <v>0</v>
      </c>
      <c r="AJ42" s="94">
        <f>ДЕКАБРЬ!AJ42+ЯНВАРЬ!AJ42+ФЕВРАЛЬ!AJ42</f>
        <v>0</v>
      </c>
      <c r="AK42" s="94"/>
      <c r="AL42" s="123">
        <f t="shared" si="36"/>
        <v>0</v>
      </c>
      <c r="AM42" s="94">
        <f>ДЕКАБРЬ!AM42+ЯНВАРЬ!AM42+ФЕВРАЛЬ!AM42</f>
        <v>0</v>
      </c>
      <c r="AN42" s="94">
        <f>ДЕКАБРЬ!AN42+ЯНВАРЬ!AN42+ФЕВРАЛЬ!AN42</f>
        <v>83.023399999999995</v>
      </c>
      <c r="AO42" s="96">
        <f t="shared" si="17"/>
        <v>564.29660000000024</v>
      </c>
      <c r="AP42" s="97"/>
      <c r="AQ42" s="98">
        <f t="shared" si="8"/>
        <v>1176</v>
      </c>
      <c r="AR42" s="99">
        <f t="shared" si="27"/>
        <v>123.09</v>
      </c>
      <c r="AS42" s="99">
        <f t="shared" si="10"/>
        <v>438.16999999999996</v>
      </c>
      <c r="AT42" s="99">
        <f t="shared" si="11"/>
        <v>291.08</v>
      </c>
      <c r="AU42" s="99">
        <f t="shared" si="16"/>
        <v>0</v>
      </c>
      <c r="AV42" s="99">
        <f t="array" ref="AV42">_xlfn.IFS(U42=0,AO42,U42&lt;0,AO42/-U42,U42&gt;0,AO42/U42)</f>
        <v>282.14830000000012</v>
      </c>
      <c r="AW42" s="235">
        <f t="shared" si="37"/>
        <v>0.2399220238095239</v>
      </c>
      <c r="AX42" s="235">
        <f t="shared" si="38"/>
        <v>2.2922113900398093</v>
      </c>
      <c r="AY42" s="100"/>
      <c r="AZ42" s="95">
        <f t="shared" si="14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3"/>
        <v>0</v>
      </c>
      <c r="F43" s="94"/>
      <c r="G43" s="94"/>
      <c r="H43" s="94"/>
      <c r="I43" s="94"/>
      <c r="J43" s="94"/>
      <c r="K43" s="93">
        <v>123.09</v>
      </c>
      <c r="L43" s="93">
        <f t="shared" si="34"/>
        <v>0</v>
      </c>
      <c r="M43" s="90"/>
      <c r="N43" s="94">
        <f>ДЕКАБРЬ!N43+ЯНВАРЬ!N43+ФЕВРАЛЬ!N43</f>
        <v>48</v>
      </c>
      <c r="O43" s="90"/>
      <c r="P43" s="90"/>
      <c r="Q43" s="234"/>
      <c r="R43" s="93"/>
      <c r="S43" s="94">
        <f>ДЕКАБРЬ!S43+ЯНВАРЬ!S43+ФЕВРАЛЬ!S43</f>
        <v>8</v>
      </c>
      <c r="T43" s="94">
        <f>ДЕКАБРЬ!T43+ЯНВАРЬ!T43+ФЕВРАЛЬ!T43</f>
        <v>-1</v>
      </c>
      <c r="U43" s="93">
        <f t="shared" si="1"/>
        <v>7</v>
      </c>
      <c r="V43" s="94">
        <f>ДЕКАБРЬ!V43+ЯНВАРЬ!V43+ФЕВРАЛЬ!V43</f>
        <v>5915.54</v>
      </c>
      <c r="W43" s="94">
        <f>ДЕКАБРЬ!W43+ЯНВАРЬ!W43+ФЕВРАЛЬ!W43</f>
        <v>-1011</v>
      </c>
      <c r="X43" s="93">
        <f t="shared" si="2"/>
        <v>4904.54</v>
      </c>
      <c r="Y43" s="94">
        <f>ДЕКАБРЬ!Y43+ЯНВАРЬ!Y43+ФЕВРАЛЬ!Y43</f>
        <v>8998.2099999999991</v>
      </c>
      <c r="Z43" s="94">
        <f>ДЕКАБРЬ!Z43+ЯНВАРЬ!Z43+ФЕВРАЛЬ!Z43</f>
        <v>-1260</v>
      </c>
      <c r="AA43" s="233">
        <f t="shared" si="3"/>
        <v>7738.2099999999991</v>
      </c>
      <c r="AB43" s="93">
        <f t="shared" si="15"/>
        <v>0</v>
      </c>
      <c r="AC43" s="235">
        <f t="shared" si="35"/>
        <v>7.1319652003607728E-4</v>
      </c>
      <c r="AD43" s="93">
        <f t="shared" si="5"/>
        <v>861.63</v>
      </c>
      <c r="AE43" s="94">
        <f>ДЕКАБРЬ!AE43+ЯНВАРЬ!AE43+ФЕВРАЛЬ!AE43</f>
        <v>2890.65</v>
      </c>
      <c r="AF43" s="235">
        <f t="shared" si="6"/>
        <v>0.37355538296324348</v>
      </c>
      <c r="AG43" s="94">
        <f>ДЕКАБРЬ!AG43+ЯНВАРЬ!AG43+ФЕВРАЛЬ!AG43</f>
        <v>1978.2799999999997</v>
      </c>
      <c r="AH43" s="94">
        <f>ДЕКАБРЬ!AH43+ЯНВАРЬ!AH43+ФЕВРАЛЬ!AH43</f>
        <v>4000</v>
      </c>
      <c r="AI43" s="94">
        <f>ДЕКАБРЬ!AI43+ЯНВАРЬ!AI43+ФЕВРАЛЬ!AI43</f>
        <v>5000</v>
      </c>
      <c r="AJ43" s="94">
        <f>ДЕКАБРЬ!AJ43+ЯНВАРЬ!AJ43+ФЕВРАЛЬ!AJ43</f>
        <v>0</v>
      </c>
      <c r="AK43" s="94"/>
      <c r="AL43" s="123">
        <f t="shared" si="36"/>
        <v>0</v>
      </c>
      <c r="AM43" s="94">
        <f>ДЕКАБРЬ!AM43+ЯНВАРЬ!AM43+ФЕВРАЛЬ!AM43</f>
        <v>0</v>
      </c>
      <c r="AN43" s="94">
        <f>ДЕКАБРЬ!AN43+ЯНВАРЬ!AN43+ФЕВРАЛЬ!AN43</f>
        <v>332.90666100326501</v>
      </c>
      <c r="AO43" s="96">
        <f t="shared" si="17"/>
        <v>-7325.2566610032654</v>
      </c>
      <c r="AP43" s="97"/>
      <c r="AQ43" s="98">
        <f t="shared" si="8"/>
        <v>1105.4585714285713</v>
      </c>
      <c r="AR43" s="99">
        <f t="shared" si="27"/>
        <v>123.09</v>
      </c>
      <c r="AS43" s="99">
        <f t="shared" si="10"/>
        <v>412.95</v>
      </c>
      <c r="AT43" s="99">
        <f t="shared" si="11"/>
        <v>247.28499999999997</v>
      </c>
      <c r="AU43" s="99">
        <f t="shared" si="16"/>
        <v>1125</v>
      </c>
      <c r="AV43" s="99">
        <f t="array" ref="AV43">_xlfn.IFS(U43=0,AO43,U43&lt;0,AO43/-U43,U43&gt;0,AO43/U43)</f>
        <v>-1046.4652372861808</v>
      </c>
      <c r="AW43" s="235">
        <f t="shared" si="37"/>
        <v>-0.9466345137962483</v>
      </c>
      <c r="AX43" s="235">
        <f t="shared" si="38"/>
        <v>-8.5016267551074893</v>
      </c>
      <c r="AY43" s="100"/>
      <c r="AZ43" s="95">
        <f t="shared" si="14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3"/>
        <v>0</v>
      </c>
      <c r="F44" s="94"/>
      <c r="G44" s="94"/>
      <c r="H44" s="94"/>
      <c r="I44" s="94"/>
      <c r="J44" s="94"/>
      <c r="K44" s="93">
        <v>111.39</v>
      </c>
      <c r="L44" s="93">
        <f t="shared" si="34"/>
        <v>0</v>
      </c>
      <c r="M44" s="90"/>
      <c r="N44" s="94">
        <f>ДЕКАБРЬ!N44+ЯНВАРЬ!N44+ФЕВРАЛЬ!N44</f>
        <v>101</v>
      </c>
      <c r="O44" s="90"/>
      <c r="P44" s="90"/>
      <c r="Q44" s="234"/>
      <c r="R44" s="93"/>
      <c r="S44" s="94">
        <f>ДЕКАБРЬ!S44+ЯНВАРЬ!S44+ФЕВРАЛЬ!S44</f>
        <v>41</v>
      </c>
      <c r="T44" s="94">
        <f>ДЕКАБРЬ!T44+ЯНВАРЬ!T44+ФЕВРАЛЬ!T44</f>
        <v>0</v>
      </c>
      <c r="U44" s="93">
        <f t="shared" si="1"/>
        <v>41</v>
      </c>
      <c r="V44" s="94">
        <f>ДЕКАБРЬ!V44+ЯНВАРЬ!V44+ФЕВРАЛЬ!V44</f>
        <v>27374.800000000003</v>
      </c>
      <c r="W44" s="94">
        <f>ДЕКАБРЬ!W44+ЯНВАРЬ!W44+ФЕВРАЛЬ!W44</f>
        <v>0</v>
      </c>
      <c r="X44" s="93">
        <f t="shared" si="2"/>
        <v>27374.800000000003</v>
      </c>
      <c r="Y44" s="94">
        <f>ДЕКАБРЬ!Y44+ЯНВАРЬ!Y44+ФЕВРАЛЬ!Y44</f>
        <v>41381.72</v>
      </c>
      <c r="Z44" s="94">
        <f>ДЕКАБРЬ!Z44+ЯНВАРЬ!Z44+ФЕВРАЛЬ!Z44</f>
        <v>0</v>
      </c>
      <c r="AA44" s="233">
        <f t="shared" si="3"/>
        <v>41381.72</v>
      </c>
      <c r="AB44" s="93">
        <f t="shared" si="15"/>
        <v>0</v>
      </c>
      <c r="AC44" s="235">
        <f t="shared" si="35"/>
        <v>3.8139697290597361E-3</v>
      </c>
      <c r="AD44" s="93">
        <f t="shared" si="5"/>
        <v>4566.99</v>
      </c>
      <c r="AE44" s="94">
        <f>ДЕКАБРЬ!AE44+ЯНВАРЬ!AE44+ФЕВРАЛЬ!AE44</f>
        <v>15531.329999999998</v>
      </c>
      <c r="AF44" s="235">
        <f t="shared" si="6"/>
        <v>0.37531861894575669</v>
      </c>
      <c r="AG44" s="94">
        <f>ДЕКАБРЬ!AG44+ЯНВАРЬ!AG44+ФЕВРАЛЬ!AG44</f>
        <v>6102.6099999999988</v>
      </c>
      <c r="AH44" s="94">
        <f>ДЕКАБРЬ!AH44+ЯНВАРЬ!AH44+ФЕВРАЛЬ!AH44</f>
        <v>2359</v>
      </c>
      <c r="AI44" s="94">
        <f>ДЕКАБРЬ!AI44+ЯНВАРЬ!AI44+ФЕВРАЛЬ!AI44</f>
        <v>6303</v>
      </c>
      <c r="AJ44" s="94">
        <f>ДЕКАБРЬ!AJ44+ЯНВАРЬ!AJ44+ФЕВРАЛЬ!AJ44</f>
        <v>3527</v>
      </c>
      <c r="AK44" s="94"/>
      <c r="AL44" s="123">
        <f t="shared" si="36"/>
        <v>0</v>
      </c>
      <c r="AM44" s="94">
        <f>ДЕКАБРЬ!AM44+ЯНВАРЬ!AM44+ФЕВРАЛЬ!AM44</f>
        <v>0</v>
      </c>
      <c r="AN44" s="94">
        <f>ДЕКАБРЬ!AN44+ЯНВАРЬ!AN44+ФЕВРАЛЬ!AN44</f>
        <v>1564.1258351582712</v>
      </c>
      <c r="AO44" s="96">
        <f t="shared" si="17"/>
        <v>4954.6641648417353</v>
      </c>
      <c r="AP44" s="97"/>
      <c r="AQ44" s="98">
        <f t="shared" si="8"/>
        <v>1009.3102439024391</v>
      </c>
      <c r="AR44" s="99">
        <f t="shared" si="27"/>
        <v>111.39</v>
      </c>
      <c r="AS44" s="99">
        <f t="shared" si="10"/>
        <v>378.81292682926824</v>
      </c>
      <c r="AT44" s="99">
        <f t="shared" si="11"/>
        <v>148.84414634146339</v>
      </c>
      <c r="AU44" s="99">
        <f t="shared" si="16"/>
        <v>297.29268292682929</v>
      </c>
      <c r="AV44" s="99">
        <f t="array" ref="AV44">_xlfn.IFS(U44=0,AO44,U44&lt;0,AO44/-U44,U44&gt;0,AO44/U44)</f>
        <v>120.84546743516428</v>
      </c>
      <c r="AW44" s="235">
        <f t="shared" si="37"/>
        <v>0.11973074499662496</v>
      </c>
      <c r="AX44" s="235">
        <f t="shared" si="38"/>
        <v>1.0848861426983059</v>
      </c>
      <c r="AY44" s="100"/>
      <c r="AZ44" s="95">
        <f t="shared" si="14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3"/>
        <v>0</v>
      </c>
      <c r="F45" s="94"/>
      <c r="G45" s="94"/>
      <c r="H45" s="94"/>
      <c r="I45" s="94"/>
      <c r="J45" s="94"/>
      <c r="K45" s="93">
        <v>107.88</v>
      </c>
      <c r="L45" s="93">
        <f t="shared" si="34"/>
        <v>0</v>
      </c>
      <c r="M45" s="90"/>
      <c r="N45" s="94">
        <f>ДЕКАБРЬ!N45+ЯНВАРЬ!N45+ФЕВРАЛЬ!N45</f>
        <v>457</v>
      </c>
      <c r="O45" s="90"/>
      <c r="P45" s="90"/>
      <c r="Q45" s="234"/>
      <c r="R45" s="93"/>
      <c r="S45" s="94">
        <f>ДЕКАБРЬ!S45+ЯНВАРЬ!S45+ФЕВРАЛЬ!S45</f>
        <v>189</v>
      </c>
      <c r="T45" s="94">
        <f>ДЕКАБРЬ!T45+ЯНВАРЬ!T45+ФЕВРАЛЬ!T45</f>
        <v>-13</v>
      </c>
      <c r="U45" s="93">
        <f t="shared" si="1"/>
        <v>176</v>
      </c>
      <c r="V45" s="94">
        <f>ДЕКАБРЬ!V45+ЯНВАРЬ!V45+ФЕВРАЛЬ!V45</f>
        <v>141191.20999999996</v>
      </c>
      <c r="W45" s="94">
        <f>ДЕКАБРЬ!W45+ЯНВАРЬ!W45+ФЕВРАЛЬ!W45</f>
        <v>-9730</v>
      </c>
      <c r="X45" s="93">
        <f t="shared" si="2"/>
        <v>131461.20999999996</v>
      </c>
      <c r="Y45" s="94">
        <f>ДЕКАБРЬ!Y45+ЯНВАРЬ!Y45+ФЕВРАЛЬ!Y45</f>
        <v>219313.54</v>
      </c>
      <c r="Z45" s="94">
        <f>ДЕКАБРЬ!Z45+ЯНВАРЬ!Z45+ФЕВРАЛЬ!Z45</f>
        <v>-15382</v>
      </c>
      <c r="AA45" s="233">
        <f t="shared" si="3"/>
        <v>203931.54</v>
      </c>
      <c r="AB45" s="93">
        <f t="shared" si="15"/>
        <v>0</v>
      </c>
      <c r="AC45" s="235">
        <f t="shared" si="35"/>
        <v>1.8795466219396748E-2</v>
      </c>
      <c r="AD45" s="93">
        <f t="shared" si="5"/>
        <v>18986.879999999997</v>
      </c>
      <c r="AE45" s="94">
        <f>ДЕКАБРЬ!AE45+ЯНВАРЬ!AE45+ФЕВРАЛЬ!AE45</f>
        <v>76290.98</v>
      </c>
      <c r="AF45" s="235">
        <f t="shared" si="6"/>
        <v>0.37410093602980682</v>
      </c>
      <c r="AG45" s="94">
        <f>ДЕКАБРЬ!AG45+ЯНВАРЬ!AG45+ФЕВРАЛЬ!AG45</f>
        <v>27980.569999999989</v>
      </c>
      <c r="AH45" s="94">
        <f>ДЕКАБРЬ!AH45+ЯНВАРЬ!AH45+ФЕВРАЛЬ!AH45</f>
        <v>38524</v>
      </c>
      <c r="AI45" s="94">
        <f>ДЕКАБРЬ!AI45+ЯНВАРЬ!AI45+ФЕВРАЛЬ!AI45</f>
        <v>21008</v>
      </c>
      <c r="AJ45" s="94">
        <f>ДЕКАБРЬ!AJ45+ЯНВАРЬ!AJ45+ФЕВРАЛЬ!AJ45</f>
        <v>0</v>
      </c>
      <c r="AK45" s="94"/>
      <c r="AL45" s="123">
        <f t="shared" si="36"/>
        <v>0</v>
      </c>
      <c r="AM45" s="94">
        <f>ДЕКАБРЬ!AM45+ЯНВАРЬ!AM45+ФЕВРАЛЬ!AM45</f>
        <v>0</v>
      </c>
      <c r="AN45" s="94">
        <f>ДЕКАБРЬ!AN45+ЯНВАРЬ!AN45+ФЕВРАЛЬ!AN45</f>
        <v>7554.5402487328756</v>
      </c>
      <c r="AO45" s="96">
        <f t="shared" si="17"/>
        <v>13586.56975126714</v>
      </c>
      <c r="AP45" s="97"/>
      <c r="AQ45" s="98">
        <f t="shared" si="8"/>
        <v>1158.7019318181819</v>
      </c>
      <c r="AR45" s="99">
        <f t="shared" si="27"/>
        <v>107.88</v>
      </c>
      <c r="AS45" s="99">
        <f t="shared" si="10"/>
        <v>433.47147727272727</v>
      </c>
      <c r="AT45" s="99">
        <f t="shared" si="11"/>
        <v>148.04534391534386</v>
      </c>
      <c r="AU45" s="99">
        <f t="shared" si="16"/>
        <v>314.98412698412699</v>
      </c>
      <c r="AV45" s="99">
        <f t="array" ref="AV45">_xlfn.IFS(U45=0,AO45,U45&lt;0,AO45/-U45,U45&gt;0,AO45/U45)</f>
        <v>77.196419041290568</v>
      </c>
      <c r="AW45" s="235">
        <f t="shared" si="37"/>
        <v>6.6623190072840816E-2</v>
      </c>
      <c r="AX45" s="235">
        <f t="shared" si="38"/>
        <v>0.71557674305979391</v>
      </c>
      <c r="AY45" s="100"/>
      <c r="AZ45" s="95">
        <f t="shared" si="14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3"/>
        <v>0</v>
      </c>
      <c r="F46" s="94"/>
      <c r="G46" s="94"/>
      <c r="H46" s="94"/>
      <c r="I46" s="94"/>
      <c r="J46" s="94"/>
      <c r="K46" s="93">
        <v>107.88</v>
      </c>
      <c r="L46" s="93">
        <f t="shared" si="34"/>
        <v>0</v>
      </c>
      <c r="M46" s="90"/>
      <c r="N46" s="94">
        <f>ДЕКАБРЬ!N46+ЯНВАРЬ!N46+ФЕВРАЛЬ!N46</f>
        <v>0</v>
      </c>
      <c r="O46" s="90"/>
      <c r="P46" s="90"/>
      <c r="Q46" s="234"/>
      <c r="R46" s="93"/>
      <c r="S46" s="94">
        <f>ДЕКАБРЬ!S46+ЯНВАРЬ!S46+ФЕВРАЛЬ!S46</f>
        <v>0</v>
      </c>
      <c r="T46" s="94">
        <f>ДЕКАБРЬ!T46+ЯНВАРЬ!T46+ФЕВРАЛЬ!T46</f>
        <v>0</v>
      </c>
      <c r="U46" s="93">
        <f t="shared" si="1"/>
        <v>0</v>
      </c>
      <c r="V46" s="94">
        <f>ДЕКАБРЬ!V46+ЯНВАРЬ!V46+ФЕВРАЛЬ!V46</f>
        <v>0</v>
      </c>
      <c r="W46" s="94">
        <f>ДЕКАБРЬ!W46+ЯНВАРЬ!W46+ФЕВРАЛЬ!W46</f>
        <v>0</v>
      </c>
      <c r="X46" s="93">
        <f t="shared" si="2"/>
        <v>0</v>
      </c>
      <c r="Y46" s="94">
        <f>ДЕКАБРЬ!Y46+ЯНВАРЬ!Y46+ФЕВРАЛЬ!Y46</f>
        <v>0</v>
      </c>
      <c r="Z46" s="94">
        <f>ДЕКАБРЬ!Z46+ЯНВАРЬ!Z46+ФЕВРАЛЬ!Z46</f>
        <v>0</v>
      </c>
      <c r="AA46" s="233">
        <f t="shared" si="3"/>
        <v>0</v>
      </c>
      <c r="AB46" s="93">
        <f t="shared" si="15"/>
        <v>0</v>
      </c>
      <c r="AC46" s="235">
        <f t="shared" si="35"/>
        <v>0</v>
      </c>
      <c r="AD46" s="93">
        <f t="shared" si="5"/>
        <v>0</v>
      </c>
      <c r="AE46" s="94">
        <f>ДЕКАБРЬ!AE46+ЯНВАРЬ!AE46+ФЕВРАЛЬ!AE46</f>
        <v>0</v>
      </c>
      <c r="AF46" s="235">
        <f t="shared" si="6"/>
        <v>0</v>
      </c>
      <c r="AG46" s="94">
        <f>ДЕКАБРЬ!AG46+ЯНВАРЬ!AG46+ФЕВРАЛЬ!AG46</f>
        <v>0</v>
      </c>
      <c r="AH46" s="94">
        <f>ДЕКАБРЬ!AH46+ЯНВАРЬ!AH46+ФЕВРАЛЬ!AH46</f>
        <v>0</v>
      </c>
      <c r="AI46" s="94">
        <f>ДЕКАБРЬ!AI46+ЯНВАРЬ!AI46+ФЕВРАЛЬ!AI46</f>
        <v>0</v>
      </c>
      <c r="AJ46" s="94">
        <f>ДЕКАБРЬ!AJ46+ЯНВАРЬ!AJ46+ФЕВРАЛЬ!AJ46</f>
        <v>0</v>
      </c>
      <c r="AK46" s="94"/>
      <c r="AL46" s="123">
        <f t="shared" si="36"/>
        <v>0</v>
      </c>
      <c r="AM46" s="94">
        <f>ДЕКАБРЬ!AM46+ЯНВАРЬ!AM46+ФЕВРАЛЬ!AM46</f>
        <v>0</v>
      </c>
      <c r="AN46" s="94">
        <f>ДЕКАБРЬ!AN46+ЯНВАРЬ!AN46+ФЕВРАЛЬ!AN46</f>
        <v>0</v>
      </c>
      <c r="AO46" s="96">
        <f t="shared" si="17"/>
        <v>0</v>
      </c>
      <c r="AP46" s="97"/>
      <c r="AQ46" s="98">
        <f t="shared" si="8"/>
        <v>0</v>
      </c>
      <c r="AR46" s="99">
        <f t="shared" si="27"/>
        <v>107.88</v>
      </c>
      <c r="AS46" s="99">
        <f t="shared" si="10"/>
        <v>0</v>
      </c>
      <c r="AT46" s="99">
        <f t="shared" si="11"/>
        <v>0</v>
      </c>
      <c r="AU46" s="99">
        <f t="shared" si="16"/>
        <v>0</v>
      </c>
      <c r="AV46" s="99">
        <f t="array" ref="AV46">_xlfn.IFS(U46=0,AO46,U46&lt;0,AO46/-U46,U46&gt;0,AO46/U46)</f>
        <v>0</v>
      </c>
      <c r="AW46" s="235">
        <f t="shared" si="37"/>
        <v>0</v>
      </c>
      <c r="AX46" s="235">
        <f t="shared" si="38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3"/>
        <v>0</v>
      </c>
      <c r="F47" s="94"/>
      <c r="G47" s="94"/>
      <c r="H47" s="94"/>
      <c r="I47" s="94"/>
      <c r="J47" s="94"/>
      <c r="K47" s="93">
        <v>123.09</v>
      </c>
      <c r="L47" s="93">
        <f t="shared" si="34"/>
        <v>0</v>
      </c>
      <c r="M47" s="90"/>
      <c r="N47" s="94">
        <f>ДЕКАБРЬ!N47+ЯНВАРЬ!N47+ФЕВРАЛЬ!N47</f>
        <v>83</v>
      </c>
      <c r="O47" s="90"/>
      <c r="P47" s="90"/>
      <c r="Q47" s="234"/>
      <c r="R47" s="93"/>
      <c r="S47" s="94">
        <f>ДЕКАБРЬ!S47+ЯНВАРЬ!S47+ФЕВРАЛЬ!S47</f>
        <v>51</v>
      </c>
      <c r="T47" s="94">
        <f>ДЕКАБРЬ!T47+ЯНВАРЬ!T47+ФЕВРАЛЬ!T47</f>
        <v>-1</v>
      </c>
      <c r="U47" s="93">
        <f t="shared" si="1"/>
        <v>50</v>
      </c>
      <c r="V47" s="94">
        <f>ДЕКАБРЬ!V47+ЯНВАРЬ!V47+ФЕВРАЛЬ!V47</f>
        <v>33796.720000000001</v>
      </c>
      <c r="W47" s="94">
        <f>ДЕКАБРЬ!W47+ЯНВАРЬ!W47+ФЕВРАЛЬ!W47</f>
        <v>-614</v>
      </c>
      <c r="X47" s="93">
        <f t="shared" si="2"/>
        <v>33182.720000000001</v>
      </c>
      <c r="Y47" s="94">
        <f>ДЕКАБРЬ!Y47+ЯНВАРЬ!Y47+ФЕВРАЛЬ!Y47</f>
        <v>52111.130000000005</v>
      </c>
      <c r="Z47" s="94">
        <f>ДЕКАБРЬ!Z47+ЯНВАРЬ!Z47+ФЕВРАЛЬ!Z47</f>
        <v>-1027</v>
      </c>
      <c r="AA47" s="233">
        <f t="shared" si="3"/>
        <v>51084.130000000005</v>
      </c>
      <c r="AB47" s="93">
        <f t="shared" si="15"/>
        <v>0</v>
      </c>
      <c r="AC47" s="235">
        <f t="shared" si="35"/>
        <v>4.7081978577824309E-3</v>
      </c>
      <c r="AD47" s="93">
        <f t="shared" si="5"/>
        <v>6154.5</v>
      </c>
      <c r="AE47" s="94">
        <f>ДЕКАБРЬ!AE47+ЯНВАРЬ!AE47+ФЕВРАЛЬ!AE47</f>
        <v>19135.43</v>
      </c>
      <c r="AF47" s="235">
        <f t="shared" si="6"/>
        <v>0.3745865888290551</v>
      </c>
      <c r="AG47" s="94">
        <f>ДЕКАБРЬ!AG47+ЯНВАРЬ!AG47+ФЕВРАЛЬ!AG47</f>
        <v>5148.9699999999993</v>
      </c>
      <c r="AH47" s="94">
        <f>ДЕКАБРЬ!AH47+ЯНВАРЬ!AH47+ФЕВРАЛЬ!AH47</f>
        <v>1000</v>
      </c>
      <c r="AI47" s="94">
        <f>ДЕКАБРЬ!AI47+ЯНВАРЬ!AI47+ФЕВРАЛЬ!AI47</f>
        <v>1000</v>
      </c>
      <c r="AJ47" s="94">
        <f>ДЕКАБРЬ!AJ47+ЯНВАРЬ!AJ47+ФЕВРАЛЬ!AJ47</f>
        <v>0</v>
      </c>
      <c r="AK47" s="94"/>
      <c r="AL47" s="123">
        <f t="shared" si="36"/>
        <v>0</v>
      </c>
      <c r="AM47" s="94">
        <f>ДЕКАБРЬ!AM47+ЯНВАРЬ!AM47+ФЕВРАЛЬ!AM47</f>
        <v>0</v>
      </c>
      <c r="AN47" s="94">
        <f>ДЕКАБРЬ!AN47+ЯНВАРЬ!AN47+ФЕВРАЛЬ!AN47</f>
        <v>1881.9480894060318</v>
      </c>
      <c r="AO47" s="96">
        <f t="shared" si="17"/>
        <v>16763.281910593971</v>
      </c>
      <c r="AP47" s="97"/>
      <c r="AQ47" s="98">
        <f t="shared" si="8"/>
        <v>1021.6826000000001</v>
      </c>
      <c r="AR47" s="99">
        <f t="shared" si="27"/>
        <v>123.09</v>
      </c>
      <c r="AS47" s="99">
        <f t="shared" si="10"/>
        <v>382.70859999999999</v>
      </c>
      <c r="AT47" s="99">
        <f t="shared" si="11"/>
        <v>100.96019607843137</v>
      </c>
      <c r="AU47" s="99">
        <f t="shared" si="16"/>
        <v>39.215686274509807</v>
      </c>
      <c r="AV47" s="99">
        <f t="array" ref="AV47">_xlfn.IFS(U47=0,AO47,U47&lt;0,AO47/-U47,U47&gt;0,AO47/U47)</f>
        <v>335.26563821187943</v>
      </c>
      <c r="AW47" s="235">
        <f t="shared" si="37"/>
        <v>0.32815048255875101</v>
      </c>
      <c r="AX47" s="235">
        <f t="shared" si="38"/>
        <v>2.7237439126807979</v>
      </c>
      <c r="AY47" s="100"/>
      <c r="AZ47" s="95">
        <f t="shared" si="14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3"/>
        <v>0</v>
      </c>
      <c r="F48" s="94"/>
      <c r="G48" s="94"/>
      <c r="H48" s="94"/>
      <c r="I48" s="94"/>
      <c r="J48" s="94"/>
      <c r="K48" s="93">
        <v>107.88</v>
      </c>
      <c r="L48" s="93">
        <f t="shared" si="34"/>
        <v>0</v>
      </c>
      <c r="M48" s="90"/>
      <c r="N48" s="94">
        <f>ДЕКАБРЬ!N48+ЯНВАРЬ!N48+ФЕВРАЛЬ!N48</f>
        <v>244</v>
      </c>
      <c r="O48" s="90"/>
      <c r="P48" s="90"/>
      <c r="Q48" s="234"/>
      <c r="R48" s="93"/>
      <c r="S48" s="94">
        <f>ДЕКАБРЬ!S48+ЯНВАРЬ!S48+ФЕВРАЛЬ!S48</f>
        <v>115</v>
      </c>
      <c r="T48" s="94">
        <f>ДЕКАБРЬ!T48+ЯНВАРЬ!T48+ФЕВРАЛЬ!T48</f>
        <v>-4</v>
      </c>
      <c r="U48" s="93">
        <f t="shared" si="1"/>
        <v>111</v>
      </c>
      <c r="V48" s="94">
        <f>ДЕКАБРЬ!V48+ЯНВАРЬ!V48+ФЕВРАЛЬ!V48</f>
        <v>88168.549999999988</v>
      </c>
      <c r="W48" s="94">
        <f>ДЕКАБРЬ!W48+ЯНВАРЬ!W48+ФЕВРАЛЬ!W48</f>
        <v>-2834</v>
      </c>
      <c r="X48" s="93">
        <f t="shared" si="2"/>
        <v>85334.549999999988</v>
      </c>
      <c r="Y48" s="94">
        <f>ДЕКАБРЬ!Y48+ЯНВАРЬ!Y48+ФЕВРАЛЬ!Y48</f>
        <v>136935.26999999999</v>
      </c>
      <c r="Z48" s="94">
        <f>ДЕКАБРЬ!Z48+ЯНВАРЬ!Z48+ФЕВРАЛЬ!Z48</f>
        <v>-4657.72</v>
      </c>
      <c r="AA48" s="233">
        <f t="shared" si="3"/>
        <v>132277.54999999999</v>
      </c>
      <c r="AB48" s="93">
        <f t="shared" si="15"/>
        <v>0</v>
      </c>
      <c r="AC48" s="235">
        <f t="shared" si="35"/>
        <v>1.2191435530813742E-2</v>
      </c>
      <c r="AD48" s="93">
        <f t="shared" si="5"/>
        <v>11974.68</v>
      </c>
      <c r="AE48" s="94">
        <f>ДЕКАБРЬ!AE48+ЯНВАРЬ!AE48+ФЕВРАЛЬ!AE48</f>
        <v>49292.09</v>
      </c>
      <c r="AF48" s="235">
        <f t="shared" si="6"/>
        <v>0.37264138926068707</v>
      </c>
      <c r="AG48" s="94">
        <f>ДЕКАБРЬ!AG48+ЯНВАРЬ!AG48+ФЕВРАЛЬ!AG48</f>
        <v>16299.349999999995</v>
      </c>
      <c r="AH48" s="94">
        <f>ДЕКАБРЬ!AH48+ЯНВАРЬ!AH48+ФЕВРАЛЬ!AH48</f>
        <v>9000</v>
      </c>
      <c r="AI48" s="94">
        <f>ДЕКАБРЬ!AI48+ЯНВАРЬ!AI48+ФЕВРАЛЬ!AI48</f>
        <v>16903</v>
      </c>
      <c r="AJ48" s="94">
        <f>ДЕКАБРЬ!AJ48+ЯНВАРЬ!AJ48+ФЕВРАЛЬ!AJ48</f>
        <v>0</v>
      </c>
      <c r="AK48" s="94"/>
      <c r="AL48" s="123">
        <f t="shared" si="36"/>
        <v>0</v>
      </c>
      <c r="AM48" s="94">
        <f>ДЕКАБРЬ!AM48+ЯНВАРЬ!AM48+ФЕВРАЛЬ!AM48</f>
        <v>0</v>
      </c>
      <c r="AN48" s="94">
        <f>ДЕКАБРЬ!AN48+ЯНВАРЬ!AN48+ФЕВРАЛЬ!AN48</f>
        <v>4888.3484577340741</v>
      </c>
      <c r="AO48" s="96">
        <f t="shared" si="17"/>
        <v>23920.081542265933</v>
      </c>
      <c r="AP48" s="97"/>
      <c r="AQ48" s="98">
        <f t="shared" si="8"/>
        <v>1191.6896396396396</v>
      </c>
      <c r="AR48" s="99">
        <f t="shared" si="27"/>
        <v>107.88</v>
      </c>
      <c r="AS48" s="99">
        <f t="shared" si="10"/>
        <v>444.07288288288288</v>
      </c>
      <c r="AT48" s="99">
        <f t="shared" si="11"/>
        <v>141.73347826086953</v>
      </c>
      <c r="AU48" s="99">
        <f t="shared" si="16"/>
        <v>225.24347826086955</v>
      </c>
      <c r="AV48" s="99">
        <f t="array" ref="AV48">_xlfn.IFS(U48=0,AO48,U48&lt;0,AO48/-U48,U48&gt;0,AO48/U48)</f>
        <v>215.49623011050389</v>
      </c>
      <c r="AW48" s="235">
        <f t="shared" si="37"/>
        <v>0.18083251120289068</v>
      </c>
      <c r="AX48" s="235">
        <f t="shared" si="38"/>
        <v>1.9975549695078225</v>
      </c>
      <c r="AY48" s="100"/>
      <c r="AZ48" s="95">
        <f t="shared" si="14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3"/>
        <v>0</v>
      </c>
      <c r="F49" s="94"/>
      <c r="G49" s="94"/>
      <c r="H49" s="94"/>
      <c r="I49" s="94"/>
      <c r="J49" s="94"/>
      <c r="K49" s="93">
        <v>123.09</v>
      </c>
      <c r="L49" s="93">
        <f t="shared" si="34"/>
        <v>0</v>
      </c>
      <c r="M49" s="90"/>
      <c r="N49" s="94">
        <f>ДЕКАБРЬ!N49+ЯНВАРЬ!N49+ФЕВРАЛЬ!N49</f>
        <v>375</v>
      </c>
      <c r="O49" s="90"/>
      <c r="P49" s="90"/>
      <c r="Q49" s="234"/>
      <c r="R49" s="93"/>
      <c r="S49" s="94">
        <f>ДЕКАБРЬ!S49+ЯНВАРЬ!S49+ФЕВРАЛЬ!S49</f>
        <v>150</v>
      </c>
      <c r="T49" s="94">
        <f>ДЕКАБРЬ!T49+ЯНВАРЬ!T49+ФЕВРАЛЬ!T49</f>
        <v>-4</v>
      </c>
      <c r="U49" s="93">
        <f t="shared" si="1"/>
        <v>146</v>
      </c>
      <c r="V49" s="94">
        <f>ДЕКАБРЬ!V49+ЯНВАРЬ!V49+ФЕВРАЛЬ!V49</f>
        <v>133831.60999999999</v>
      </c>
      <c r="W49" s="94">
        <f>ДЕКАБРЬ!W49+ЯНВАРЬ!W49+ФЕВРАЛЬ!W49</f>
        <v>-3629</v>
      </c>
      <c r="X49" s="93">
        <f t="shared" si="2"/>
        <v>130202.60999999999</v>
      </c>
      <c r="Y49" s="94">
        <f>ДЕКАБРЬ!Y49+ЯНВАРЬ!Y49+ФЕВРАЛЬ!Y49</f>
        <v>199777.1</v>
      </c>
      <c r="Z49" s="94">
        <f>ДЕКАБРЬ!Z49+ЯНВАРЬ!Z49+ФЕВРАЛЬ!Z49</f>
        <v>-5032</v>
      </c>
      <c r="AA49" s="233">
        <f t="shared" si="3"/>
        <v>194745.1</v>
      </c>
      <c r="AB49" s="93">
        <f t="shared" si="15"/>
        <v>0</v>
      </c>
      <c r="AC49" s="235">
        <f t="shared" si="35"/>
        <v>1.7948792758800534E-2</v>
      </c>
      <c r="AD49" s="93">
        <f t="shared" si="5"/>
        <v>17971.14</v>
      </c>
      <c r="AE49" s="94">
        <f>ДЕКАБРЬ!AE49+ЯНВАРЬ!AE49+ФЕВРАЛЬ!AE49</f>
        <v>72323.7</v>
      </c>
      <c r="AF49" s="235">
        <f t="shared" si="6"/>
        <v>0.37137622461361025</v>
      </c>
      <c r="AG49" s="94">
        <f>ДЕКАБРЬ!AG49+ЯНВАРЬ!AG49+ФЕВРАЛЬ!AG49</f>
        <v>25905.879999999994</v>
      </c>
      <c r="AH49" s="94">
        <f>ДЕКАБРЬ!AH49+ЯНВАРЬ!AH49+ФЕВРАЛЬ!AH49</f>
        <v>17000</v>
      </c>
      <c r="AI49" s="94">
        <f>ДЕКАБРЬ!AI49+ЯНВАРЬ!AI49+ФЕВРАЛЬ!AI49</f>
        <v>30956</v>
      </c>
      <c r="AJ49" s="94">
        <f>ДЕКАБРЬ!AJ49+ЯНВАРЬ!AJ49+ФЕВРАЛЬ!AJ49</f>
        <v>0</v>
      </c>
      <c r="AK49" s="94"/>
      <c r="AL49" s="123">
        <f t="shared" si="36"/>
        <v>0</v>
      </c>
      <c r="AM49" s="94">
        <f>ДЕКАБРЬ!AM49+ЯНВАРЬ!AM49+ФЕВРАЛЬ!AM49</f>
        <v>10</v>
      </c>
      <c r="AN49" s="94">
        <f>ДЕКАБРЬ!AN49+ЯНВАРЬ!AN49+ФЕВРАЛЬ!AN49</f>
        <v>7467.4891447921727</v>
      </c>
      <c r="AO49" s="96">
        <f t="shared" si="17"/>
        <v>23110.890855207861</v>
      </c>
      <c r="AP49" s="97"/>
      <c r="AQ49" s="98">
        <f t="shared" si="8"/>
        <v>1333.8705479452055</v>
      </c>
      <c r="AR49" s="99">
        <f t="shared" si="27"/>
        <v>123.09</v>
      </c>
      <c r="AS49" s="99">
        <f t="shared" si="10"/>
        <v>495.36780821917807</v>
      </c>
      <c r="AT49" s="99">
        <f t="shared" si="11"/>
        <v>172.70586666666662</v>
      </c>
      <c r="AU49" s="99">
        <f t="shared" si="16"/>
        <v>319.70666666666665</v>
      </c>
      <c r="AV49" s="99">
        <f t="array" ref="AV49">_xlfn.IFS(U49=0,AO49,U49&lt;0,AO49/-U49,U49&gt;0,AO49/U49)</f>
        <v>158.29377298087576</v>
      </c>
      <c r="AW49" s="235">
        <f t="shared" si="37"/>
        <v>0.1186725152787303</v>
      </c>
      <c r="AX49" s="235">
        <f t="shared" si="38"/>
        <v>1.2860002679411469</v>
      </c>
      <c r="AY49" s="100"/>
      <c r="AZ49" s="95">
        <f t="shared" si="14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3"/>
        <v>0</v>
      </c>
      <c r="F50" s="94"/>
      <c r="G50" s="94"/>
      <c r="H50" s="94"/>
      <c r="I50" s="94"/>
      <c r="J50" s="94"/>
      <c r="K50" s="93">
        <v>134.79</v>
      </c>
      <c r="L50" s="93">
        <f t="shared" si="34"/>
        <v>0</v>
      </c>
      <c r="M50" s="90"/>
      <c r="N50" s="94">
        <f>ДЕКАБРЬ!N50+ЯНВАРЬ!N50+ФЕВРАЛЬ!N50</f>
        <v>157</v>
      </c>
      <c r="O50" s="90"/>
      <c r="P50" s="90"/>
      <c r="Q50" s="234"/>
      <c r="R50" s="93"/>
      <c r="S50" s="94">
        <f>ДЕКАБРЬ!S50+ЯНВАРЬ!S50+ФЕВРАЛЬ!S50</f>
        <v>73</v>
      </c>
      <c r="T50" s="94">
        <f>ДЕКАБРЬ!T50+ЯНВАРЬ!T50+ФЕВРАЛЬ!T50</f>
        <v>-5</v>
      </c>
      <c r="U50" s="93">
        <f t="shared" si="1"/>
        <v>68</v>
      </c>
      <c r="V50" s="94">
        <f>ДЕКАБРЬ!V50+ЯНВАРЬ!V50+ФЕВРАЛЬ!V50</f>
        <v>59422.759999999995</v>
      </c>
      <c r="W50" s="94">
        <f>ДЕКАБРЬ!W50+ЯНВАРЬ!W50+ФЕВРАЛЬ!W50</f>
        <v>-3905</v>
      </c>
      <c r="X50" s="93">
        <f t="shared" si="2"/>
        <v>55517.759999999995</v>
      </c>
      <c r="Y50" s="94">
        <f>ДЕКАБРЬ!Y50+ЯНВАРЬ!Y50+ФЕВРАЛЬ!Y50</f>
        <v>86066.83</v>
      </c>
      <c r="Z50" s="94">
        <f>ДЕКАБРЬ!Z50+ЯНВАРЬ!Z50+ФЕВРАЛЬ!Z50</f>
        <v>-5964</v>
      </c>
      <c r="AA50" s="233">
        <f t="shared" si="3"/>
        <v>80102.83</v>
      </c>
      <c r="AB50" s="93">
        <f t="shared" si="15"/>
        <v>0</v>
      </c>
      <c r="AC50" s="235">
        <f t="shared" si="35"/>
        <v>7.3827228262145243E-3</v>
      </c>
      <c r="AD50" s="93">
        <f t="shared" si="5"/>
        <v>9165.7199999999993</v>
      </c>
      <c r="AE50" s="94">
        <f>ДЕКАБРЬ!AE50+ЯНВАРЬ!AE50+ФЕВРАЛЬ!AE50</f>
        <v>29737.5</v>
      </c>
      <c r="AF50" s="235">
        <f t="shared" si="6"/>
        <v>0.37124156537290881</v>
      </c>
      <c r="AG50" s="94">
        <f>ДЕКАБРЬ!AG50+ЯНВАРЬ!AG50+ФЕВРАЛЬ!AG50</f>
        <v>10388.259999999998</v>
      </c>
      <c r="AH50" s="94">
        <f>ДЕКАБРЬ!AH50+ЯНВАРЬ!AH50+ФЕВРАЛЬ!AH50</f>
        <v>15299</v>
      </c>
      <c r="AI50" s="94">
        <f>ДЕКАБРЬ!AI50+ЯНВАРЬ!AI50+ФЕВРАЛЬ!AI50</f>
        <v>13458</v>
      </c>
      <c r="AJ50" s="94">
        <f>ДЕКАБРЬ!AJ50+ЯНВАРЬ!AJ50+ФЕВРАЛЬ!AJ50</f>
        <v>0</v>
      </c>
      <c r="AK50" s="94"/>
      <c r="AL50" s="123">
        <f t="shared" si="36"/>
        <v>0</v>
      </c>
      <c r="AM50" s="94">
        <f>ДЕКАБРЬ!AM50+ЯНВАРЬ!AM50+ФЕВРАЛЬ!AM50</f>
        <v>20</v>
      </c>
      <c r="AN50" s="94">
        <f>ДЕКАБРЬ!AN50+ЯНВАРЬ!AN50+ФЕВРАЛЬ!AN50</f>
        <v>3171.48900008603</v>
      </c>
      <c r="AO50" s="96">
        <f t="shared" si="17"/>
        <v>-1137.1390000860279</v>
      </c>
      <c r="AP50" s="97"/>
      <c r="AQ50" s="98">
        <f t="shared" si="8"/>
        <v>1177.982794117647</v>
      </c>
      <c r="AR50" s="99">
        <f t="shared" si="27"/>
        <v>134.79</v>
      </c>
      <c r="AS50" s="99">
        <f t="shared" si="10"/>
        <v>437.31617647058823</v>
      </c>
      <c r="AT50" s="99">
        <f t="shared" si="11"/>
        <v>142.3049315068493</v>
      </c>
      <c r="AU50" s="99">
        <f t="shared" si="16"/>
        <v>393.93150684931504</v>
      </c>
      <c r="AV50" s="99">
        <f t="array" ref="AV50">_xlfn.IFS(U50=0,AO50,U50&lt;0,AO50/-U50,U50&gt;0,AO50/U50)</f>
        <v>-16.722632354206294</v>
      </c>
      <c r="AW50" s="235">
        <f t="shared" si="37"/>
        <v>-1.419599033000492E-2</v>
      </c>
      <c r="AX50" s="235">
        <f t="shared" si="38"/>
        <v>-0.12406433974483488</v>
      </c>
      <c r="AY50" s="100"/>
      <c r="AZ50" s="95">
        <f t="shared" si="14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3"/>
        <v>0</v>
      </c>
      <c r="F51" s="94"/>
      <c r="G51" s="94"/>
      <c r="H51" s="94"/>
      <c r="I51" s="94"/>
      <c r="J51" s="94"/>
      <c r="K51" s="93">
        <v>144.15</v>
      </c>
      <c r="L51" s="93">
        <f t="shared" si="34"/>
        <v>0</v>
      </c>
      <c r="M51" s="90"/>
      <c r="N51" s="94">
        <f>ДЕКАБРЬ!N51+ЯНВАРЬ!N51+ФЕВРАЛЬ!N51</f>
        <v>71</v>
      </c>
      <c r="O51" s="90"/>
      <c r="P51" s="90"/>
      <c r="Q51" s="234"/>
      <c r="R51" s="93"/>
      <c r="S51" s="94">
        <f>ДЕКАБРЬ!S51+ЯНВАРЬ!S51+ФЕВРАЛЬ!S51</f>
        <v>24</v>
      </c>
      <c r="T51" s="94">
        <f>ДЕКАБРЬ!T51+ЯНВАРЬ!T51+ФЕВРАЛЬ!T51</f>
        <v>-2</v>
      </c>
      <c r="U51" s="93">
        <f t="shared" si="1"/>
        <v>22</v>
      </c>
      <c r="V51" s="94">
        <f>ДЕКАБРЬ!V51+ЯНВАРЬ!V51+ФЕВРАЛЬ!V51</f>
        <v>18427.91</v>
      </c>
      <c r="W51" s="94">
        <f>ДЕКАБРЬ!W51+ЯНВАРЬ!W51+ФЕВРАЛЬ!W51</f>
        <v>-1624</v>
      </c>
      <c r="X51" s="93">
        <f t="shared" si="2"/>
        <v>16803.91</v>
      </c>
      <c r="Y51" s="94">
        <f>ДЕКАБРЬ!Y51+ЯНВАРЬ!Y51+ФЕВРАЛЬ!Y51</f>
        <v>27565.5</v>
      </c>
      <c r="Z51" s="94">
        <f>ДЕКАБРЬ!Z51+ЯНВАРЬ!Z51+ФЕВРАЛЬ!Z51</f>
        <v>-2398</v>
      </c>
      <c r="AA51" s="233">
        <f t="shared" si="3"/>
        <v>25167.5</v>
      </c>
      <c r="AB51" s="93">
        <f t="shared" si="15"/>
        <v>0</v>
      </c>
      <c r="AC51" s="235">
        <f t="shared" si="35"/>
        <v>2.3195769329092874E-3</v>
      </c>
      <c r="AD51" s="93">
        <f t="shared" si="5"/>
        <v>3171.3</v>
      </c>
      <c r="AE51" s="94">
        <f>ДЕКАБРЬ!AE51+ЯНВАРЬ!AE51+ФЕВРАЛЬ!AE51</f>
        <v>9389.7099999999991</v>
      </c>
      <c r="AF51" s="235">
        <f t="shared" si="6"/>
        <v>0.37308870567199759</v>
      </c>
      <c r="AG51" s="94">
        <f>ДЕКАБРЬ!AG51+ЯНВАРЬ!AG51+ФЕВРАЛЬ!AG51</f>
        <v>7501.2900000000009</v>
      </c>
      <c r="AH51" s="94">
        <f>ДЕКАБРЬ!AH51+ЯНВАРЬ!AH51+ФЕВРАЛЬ!AH51</f>
        <v>4000</v>
      </c>
      <c r="AI51" s="94">
        <f>ДЕКАБРЬ!AI51+ЯНВАРЬ!AI51+ФЕВРАЛЬ!AI51</f>
        <v>14536</v>
      </c>
      <c r="AJ51" s="94">
        <f>ДЕКАБРЬ!AJ51+ЯНВАРЬ!AJ51+ФЕВРАЛЬ!AJ51</f>
        <v>0</v>
      </c>
      <c r="AK51" s="94"/>
      <c r="AL51" s="123">
        <f t="shared" si="36"/>
        <v>0</v>
      </c>
      <c r="AM51" s="94">
        <f>ДЕКАБРЬ!AM51+ЯНВАРЬ!AM51+ФЕВРАЛЬ!AM51</f>
        <v>80</v>
      </c>
      <c r="AN51" s="94">
        <f>ДЕКАБРЬ!AN51+ЯНВАРЬ!AN51+ФЕВРАЛЬ!AN51</f>
        <v>979.22098895488784</v>
      </c>
      <c r="AO51" s="96">
        <f t="shared" si="17"/>
        <v>-14490.020988954888</v>
      </c>
      <c r="AP51" s="97"/>
      <c r="AQ51" s="98">
        <f t="shared" si="8"/>
        <v>1143.9772727272727</v>
      </c>
      <c r="AR51" s="99">
        <f t="shared" si="27"/>
        <v>144.15</v>
      </c>
      <c r="AS51" s="99">
        <f t="shared" si="10"/>
        <v>426.80499999999995</v>
      </c>
      <c r="AT51" s="99">
        <f t="shared" si="11"/>
        <v>312.55375000000004</v>
      </c>
      <c r="AU51" s="99">
        <f t="shared" si="16"/>
        <v>772.33333333333337</v>
      </c>
      <c r="AV51" s="99">
        <f t="array" ref="AV51">_xlfn.IFS(U51=0,AO51,U51&lt;0,AO51/-U51,U51&gt;0,AO51/U51)</f>
        <v>-658.63731767976765</v>
      </c>
      <c r="AW51" s="235">
        <f t="shared" si="37"/>
        <v>-0.57574335905254348</v>
      </c>
      <c r="AX51" s="235">
        <f t="shared" si="38"/>
        <v>-4.5691107712783046</v>
      </c>
      <c r="AY51" s="100"/>
      <c r="AZ51" s="95">
        <f t="shared" si="14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3"/>
        <v>0</v>
      </c>
      <c r="F52" s="94"/>
      <c r="G52" s="94"/>
      <c r="H52" s="94"/>
      <c r="I52" s="94"/>
      <c r="J52" s="94"/>
      <c r="K52" s="93">
        <v>96.18</v>
      </c>
      <c r="L52" s="93">
        <f t="shared" si="34"/>
        <v>0</v>
      </c>
      <c r="M52" s="90"/>
      <c r="N52" s="94">
        <f>ДЕКАБРЬ!N52+ЯНВАРЬ!N52+ФЕВРАЛЬ!N52</f>
        <v>15</v>
      </c>
      <c r="O52" s="90"/>
      <c r="P52" s="90"/>
      <c r="Q52" s="234"/>
      <c r="R52" s="93"/>
      <c r="S52" s="94">
        <f>ДЕКАБРЬ!S52+ЯНВАРЬ!S52+ФЕВРАЛЬ!S52</f>
        <v>0</v>
      </c>
      <c r="T52" s="94">
        <f>ДЕКАБРЬ!T52+ЯНВАРЬ!T52+ФЕВРАЛЬ!T52</f>
        <v>0</v>
      </c>
      <c r="U52" s="93">
        <f t="shared" si="1"/>
        <v>0</v>
      </c>
      <c r="V52" s="94">
        <f>ДЕКАБРЬ!V52+ЯНВАРЬ!V52+ФЕВРАЛЬ!V52</f>
        <v>0</v>
      </c>
      <c r="W52" s="94">
        <f>ДЕКАБРЬ!W52+ЯНВАРЬ!W52+ФЕВРАЛЬ!W52</f>
        <v>0</v>
      </c>
      <c r="X52" s="93">
        <f t="shared" si="2"/>
        <v>0</v>
      </c>
      <c r="Y52" s="94">
        <f>ДЕКАБРЬ!Y52+ЯНВАРЬ!Y52+ФЕВРАЛЬ!Y52</f>
        <v>0</v>
      </c>
      <c r="Z52" s="94">
        <f>ДЕКАБРЬ!Z52+ЯНВАРЬ!Z52+ФЕВРАЛЬ!Z52</f>
        <v>0</v>
      </c>
      <c r="AA52" s="233">
        <f t="shared" si="3"/>
        <v>0</v>
      </c>
      <c r="AB52" s="93">
        <f t="shared" si="15"/>
        <v>0</v>
      </c>
      <c r="AC52" s="235">
        <f t="shared" si="35"/>
        <v>0</v>
      </c>
      <c r="AD52" s="93">
        <f t="shared" si="5"/>
        <v>0</v>
      </c>
      <c r="AE52" s="94">
        <f>ДЕКАБРЬ!AE52+ЯНВАРЬ!AE52+ФЕВРАЛЬ!AE52</f>
        <v>0</v>
      </c>
      <c r="AF52" s="235">
        <f t="shared" si="6"/>
        <v>0</v>
      </c>
      <c r="AG52" s="94">
        <f>ДЕКАБРЬ!AG52+ЯНВАРЬ!AG52+ФЕВРАЛЬ!AG52</f>
        <v>947.6</v>
      </c>
      <c r="AH52" s="94">
        <f>ДЕКАБРЬ!AH52+ЯНВАРЬ!AH52+ФЕВРАЛЬ!AH52</f>
        <v>0</v>
      </c>
      <c r="AI52" s="94">
        <f>ДЕКАБРЬ!AI52+ЯНВАРЬ!AI52+ФЕВРАЛЬ!AI52</f>
        <v>0</v>
      </c>
      <c r="AJ52" s="94">
        <f>ДЕКАБРЬ!AJ52+ЯНВАРЬ!AJ52+ФЕВРАЛЬ!AJ52</f>
        <v>0</v>
      </c>
      <c r="AK52" s="94"/>
      <c r="AL52" s="123">
        <f t="shared" si="36"/>
        <v>0</v>
      </c>
      <c r="AM52" s="94">
        <f>ДЕКАБРЬ!AM52+ЯНВАРЬ!AM52+ФЕВРАЛЬ!AM52</f>
        <v>0</v>
      </c>
      <c r="AN52" s="94">
        <f>ДЕКАБРЬ!AN52+ЯНВАРЬ!AN52+ФЕВРАЛЬ!AN52</f>
        <v>0</v>
      </c>
      <c r="AO52" s="96">
        <f t="shared" si="17"/>
        <v>-947.6</v>
      </c>
      <c r="AP52" s="97"/>
      <c r="AQ52" s="98">
        <f t="shared" si="8"/>
        <v>0</v>
      </c>
      <c r="AR52" s="99">
        <f t="shared" si="27"/>
        <v>96.18</v>
      </c>
      <c r="AS52" s="99">
        <f t="shared" si="10"/>
        <v>0</v>
      </c>
      <c r="AT52" s="99">
        <f t="shared" si="11"/>
        <v>947.6</v>
      </c>
      <c r="AU52" s="99">
        <f t="shared" si="16"/>
        <v>0</v>
      </c>
      <c r="AV52" s="99">
        <f t="array" ref="AV52">_xlfn.IFS(U52=0,AO52,U52&lt;0,AO52/-U52,U52&gt;0,AO52/U52)</f>
        <v>-947.6</v>
      </c>
      <c r="AW52" s="235">
        <f t="shared" si="37"/>
        <v>0</v>
      </c>
      <c r="AX52" s="235">
        <f t="shared" si="38"/>
        <v>-9.8523601580370137</v>
      </c>
      <c r="AY52" s="100"/>
      <c r="AZ52" s="95">
        <f t="shared" si="14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3"/>
        <v>0</v>
      </c>
      <c r="F53" s="94"/>
      <c r="G53" s="94"/>
      <c r="H53" s="94"/>
      <c r="I53" s="94"/>
      <c r="J53" s="94"/>
      <c r="K53" s="93">
        <v>96.18</v>
      </c>
      <c r="L53" s="93">
        <f t="shared" si="34"/>
        <v>0</v>
      </c>
      <c r="M53" s="90"/>
      <c r="N53" s="94">
        <f>ДЕКАБРЬ!N53+ЯНВАРЬ!N53+ФЕВРАЛЬ!N53</f>
        <v>11</v>
      </c>
      <c r="O53" s="90"/>
      <c r="P53" s="90"/>
      <c r="Q53" s="234"/>
      <c r="R53" s="93"/>
      <c r="S53" s="94">
        <f>ДЕКАБРЬ!S53+ЯНВАРЬ!S53+ФЕВРАЛЬ!S53</f>
        <v>3</v>
      </c>
      <c r="T53" s="94">
        <f>ДЕКАБРЬ!T53+ЯНВАРЬ!T53+ФЕВРАЛЬ!T53</f>
        <v>0</v>
      </c>
      <c r="U53" s="93">
        <f t="shared" si="1"/>
        <v>3</v>
      </c>
      <c r="V53" s="94">
        <f>ДЕКАБРЬ!V53+ЯНВАРЬ!V53+ФЕВРАЛЬ!V53</f>
        <v>2348</v>
      </c>
      <c r="W53" s="94">
        <f>ДЕКАБРЬ!W53+ЯНВАРЬ!W53+ФЕВРАЛЬ!W53</f>
        <v>0</v>
      </c>
      <c r="X53" s="93">
        <f t="shared" si="2"/>
        <v>2348</v>
      </c>
      <c r="Y53" s="94">
        <f>ДЕКАБРЬ!Y53+ЯНВАРЬ!Y53+ФЕВРАЛЬ!Y53</f>
        <v>3403.8199999999997</v>
      </c>
      <c r="Z53" s="94">
        <f>ДЕКАБРЬ!Z53+ЯНВАРЬ!Z53+ФЕВРАЛЬ!Z53</f>
        <v>0</v>
      </c>
      <c r="AA53" s="233">
        <f t="shared" si="3"/>
        <v>3403.8199999999997</v>
      </c>
      <c r="AB53" s="93">
        <f t="shared" si="15"/>
        <v>0</v>
      </c>
      <c r="AC53" s="235">
        <f t="shared" si="35"/>
        <v>3.1371500370618017E-4</v>
      </c>
      <c r="AD53" s="93">
        <f t="shared" si="5"/>
        <v>288.54000000000002</v>
      </c>
      <c r="AE53" s="94">
        <f>ДЕКАБРЬ!AE53+ЯНВАРЬ!AE53+ФЕВРАЛЬ!AE53</f>
        <v>1269.6799999999998</v>
      </c>
      <c r="AF53" s="235">
        <f t="shared" si="6"/>
        <v>0.37301619944650422</v>
      </c>
      <c r="AG53" s="94">
        <f>ДЕКАБРЬ!AG53+ЯНВАРЬ!AG53+ФЕВРАЛЬ!AG53</f>
        <v>995</v>
      </c>
      <c r="AH53" s="94">
        <f>ДЕКАБРЬ!AH53+ЯНВАРЬ!AH53+ФЕВРАЛЬ!AH53</f>
        <v>0</v>
      </c>
      <c r="AI53" s="94">
        <f>ДЕКАБРЬ!AI53+ЯНВАРЬ!AI53+ФЕВРАЛЬ!AI53</f>
        <v>0</v>
      </c>
      <c r="AJ53" s="94">
        <f>ДЕКАБРЬ!AJ53+ЯНВАРЬ!AJ53+ФЕВРАЛЬ!AJ53</f>
        <v>0</v>
      </c>
      <c r="AK53" s="94"/>
      <c r="AL53" s="123">
        <f t="shared" si="36"/>
        <v>0</v>
      </c>
      <c r="AM53" s="94">
        <f>ДЕКАБРЬ!AM53+ЯНВАРЬ!AM53+ФЕВРАЛЬ!AM53</f>
        <v>0</v>
      </c>
      <c r="AN53" s="94">
        <f>ДЕКАБРЬ!AN53+ЯНВАРЬ!AN53+ФЕВРАЛЬ!AN53</f>
        <v>124.99106514206321</v>
      </c>
      <c r="AO53" s="96">
        <f t="shared" si="17"/>
        <v>725.60893485793667</v>
      </c>
      <c r="AP53" s="97"/>
      <c r="AQ53" s="98">
        <f t="shared" si="8"/>
        <v>1134.6066666666666</v>
      </c>
      <c r="AR53" s="99">
        <f t="shared" si="27"/>
        <v>96.18</v>
      </c>
      <c r="AS53" s="99">
        <f t="shared" si="10"/>
        <v>423.22666666666663</v>
      </c>
      <c r="AT53" s="99">
        <f t="shared" si="11"/>
        <v>331.66666666666669</v>
      </c>
      <c r="AU53" s="99">
        <f t="shared" si="16"/>
        <v>0</v>
      </c>
      <c r="AV53" s="99">
        <f t="array" ref="AV53">_xlfn.IFS(U53=0,AO53,U53&lt;0,AO53/-U53,U53&gt;0,AO53/U53)</f>
        <v>241.86964495264556</v>
      </c>
      <c r="AW53" s="235">
        <f t="shared" si="37"/>
        <v>0.21317488435285553</v>
      </c>
      <c r="AX53" s="235">
        <f t="shared" si="38"/>
        <v>2.5147602927078969</v>
      </c>
      <c r="AY53" s="100"/>
      <c r="AZ53" s="95">
        <f t="shared" si="14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39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4"/>
        <v>0</v>
      </c>
      <c r="M54" s="90"/>
      <c r="N54" s="94">
        <f>ДЕКАБРЬ!N54+ЯНВАРЬ!N54+ФЕВРАЛЬ!N54</f>
        <v>18</v>
      </c>
      <c r="O54" s="90"/>
      <c r="P54" s="90"/>
      <c r="Q54" s="234"/>
      <c r="R54" s="93"/>
      <c r="S54" s="94">
        <f>ДЕКАБРЬ!S54+ЯНВАРЬ!S54+ФЕВРАЛЬ!S54</f>
        <v>8</v>
      </c>
      <c r="T54" s="94">
        <f>ДЕКАБРЬ!T54+ЯНВАРЬ!T54+ФЕВРАЛЬ!T54</f>
        <v>0</v>
      </c>
      <c r="U54" s="93">
        <f t="shared" si="1"/>
        <v>8</v>
      </c>
      <c r="V54" s="94">
        <f>ДЕКАБРЬ!V54+ЯНВАРЬ!V54+ФЕВРАЛЬ!V54</f>
        <v>5214</v>
      </c>
      <c r="W54" s="94">
        <f>ДЕКАБРЬ!W54+ЯНВАРЬ!W54+ФЕВРАЛЬ!W54</f>
        <v>0</v>
      </c>
      <c r="X54" s="93">
        <f t="shared" si="2"/>
        <v>5214</v>
      </c>
      <c r="Y54" s="94">
        <f>ДЕКАБРЬ!Y54+ЯНВАРЬ!Y54+ФЕВРАЛЬ!Y54</f>
        <v>7904.119999999999</v>
      </c>
      <c r="Z54" s="94">
        <f>ДЕКАБРЬ!Z54+ЯНВАРЬ!Z54+ФЕВРАЛЬ!Z54</f>
        <v>0</v>
      </c>
      <c r="AA54" s="233">
        <f t="shared" si="3"/>
        <v>7904.119999999999</v>
      </c>
      <c r="AB54" s="93">
        <f t="shared" si="15"/>
        <v>0</v>
      </c>
      <c r="AC54" s="235">
        <f t="shared" si="35"/>
        <v>7.2848770942473239E-4</v>
      </c>
      <c r="AD54" s="93">
        <f t="shared" si="5"/>
        <v>984.72</v>
      </c>
      <c r="AE54" s="94">
        <f>ДЕКАБРЬ!AE54+ЯНВАРЬ!AE54+ФЕВРАЛЬ!AE54</f>
        <v>2979.49</v>
      </c>
      <c r="AF54" s="235">
        <f t="shared" si="6"/>
        <v>0.37695404421997641</v>
      </c>
      <c r="AG54" s="94">
        <f>ДЕКАБРЬ!AG54+ЯНВАРЬ!AG54+ФЕВРАЛЬ!AG54</f>
        <v>1318.83</v>
      </c>
      <c r="AH54" s="94">
        <f>ДЕКАБРЬ!AH54+ЯНВАРЬ!AH54+ФЕВРАЛЬ!AH54</f>
        <v>0</v>
      </c>
      <c r="AI54" s="94">
        <f>ДЕКАБРЬ!AI54+ЯНВАРЬ!AI54+ФЕВРАЛЬ!AI54</f>
        <v>0</v>
      </c>
      <c r="AJ54" s="94">
        <f>ДЕКАБРЬ!AJ54+ЯНВАРЬ!AJ54+ФЕВРАЛЬ!AJ54</f>
        <v>0</v>
      </c>
      <c r="AK54" s="94"/>
      <c r="AL54" s="123">
        <f t="shared" si="36"/>
        <v>0</v>
      </c>
      <c r="AM54" s="94">
        <f>ДЕКАБРЬ!AM54+ЯНВАРЬ!AM54+ФЕВРАЛЬ!AM54</f>
        <v>0</v>
      </c>
      <c r="AN54" s="94">
        <f>ДЕКАБРЬ!AN54+ЯНВАРЬ!AN54+ФЕВРАЛЬ!AN54</f>
        <v>297.84594506728627</v>
      </c>
      <c r="AO54" s="96">
        <f t="shared" si="17"/>
        <v>2323.2340549327128</v>
      </c>
      <c r="AP54" s="97"/>
      <c r="AQ54" s="98">
        <f t="shared" si="8"/>
        <v>988.01499999999987</v>
      </c>
      <c r="AR54" s="99">
        <f t="shared" si="27"/>
        <v>123.09</v>
      </c>
      <c r="AS54" s="99">
        <f t="shared" si="10"/>
        <v>372.43624999999997</v>
      </c>
      <c r="AT54" s="99">
        <f t="shared" si="11"/>
        <v>164.85374999999999</v>
      </c>
      <c r="AU54" s="99">
        <f t="shared" si="16"/>
        <v>0</v>
      </c>
      <c r="AV54" s="99">
        <f t="array" ref="AV54">_xlfn.IFS(U54=0,AO54,U54&lt;0,AO54/-U54,U54&gt;0,AO54/U54)</f>
        <v>290.40425686658909</v>
      </c>
      <c r="AW54" s="235">
        <f t="shared" si="37"/>
        <v>0.29392697162147247</v>
      </c>
      <c r="AX54" s="235">
        <f t="shared" si="38"/>
        <v>2.359283913125267</v>
      </c>
      <c r="AY54" s="100"/>
      <c r="AZ54" s="95">
        <f t="shared" si="14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39"/>
        <v>0</v>
      </c>
      <c r="F55" s="94"/>
      <c r="G55" s="94"/>
      <c r="H55" s="94"/>
      <c r="I55" s="94"/>
      <c r="J55" s="94"/>
      <c r="K55" s="94">
        <v>158.19</v>
      </c>
      <c r="L55" s="93">
        <f t="shared" si="34"/>
        <v>0</v>
      </c>
      <c r="M55" s="90"/>
      <c r="N55" s="94">
        <f>ДЕКАБРЬ!N55+ЯНВАРЬ!N55+ФЕВРАЛЬ!N55</f>
        <v>2</v>
      </c>
      <c r="O55" s="90"/>
      <c r="P55" s="90"/>
      <c r="Q55" s="234"/>
      <c r="R55" s="93"/>
      <c r="S55" s="94">
        <f>ДЕКАБРЬ!S55+ЯНВАРЬ!S55+ФЕВРАЛЬ!S55</f>
        <v>0</v>
      </c>
      <c r="T55" s="94">
        <f>ДЕКАБРЬ!T55+ЯНВАРЬ!T55+ФЕВРАЛЬ!T55</f>
        <v>0</v>
      </c>
      <c r="U55" s="93">
        <f t="shared" si="1"/>
        <v>0</v>
      </c>
      <c r="V55" s="94">
        <f>ДЕКАБРЬ!V55+ЯНВАРЬ!V55+ФЕВРАЛЬ!V55</f>
        <v>0</v>
      </c>
      <c r="W55" s="94">
        <f>ДЕКАБРЬ!W55+ЯНВАРЬ!W55+ФЕВРАЛЬ!W55</f>
        <v>0</v>
      </c>
      <c r="X55" s="93">
        <f t="shared" si="2"/>
        <v>0</v>
      </c>
      <c r="Y55" s="94">
        <f>ДЕКАБРЬ!Y55+ЯНВАРЬ!Y55+ФЕВРАЛЬ!Y55</f>
        <v>0</v>
      </c>
      <c r="Z55" s="94">
        <f>ДЕКАБРЬ!Z55+ЯНВАРЬ!Z55+ФЕВРАЛЬ!Z55</f>
        <v>0</v>
      </c>
      <c r="AA55" s="233">
        <f t="shared" si="3"/>
        <v>0</v>
      </c>
      <c r="AB55" s="93">
        <f t="shared" si="15"/>
        <v>0</v>
      </c>
      <c r="AC55" s="235">
        <f t="shared" si="35"/>
        <v>0</v>
      </c>
      <c r="AD55" s="93">
        <f t="shared" si="5"/>
        <v>0</v>
      </c>
      <c r="AE55" s="94">
        <f>ДЕКАБРЬ!AE55+ЯНВАРЬ!AE55+ФЕВРАЛЬ!AE55</f>
        <v>0</v>
      </c>
      <c r="AF55" s="235">
        <f t="shared" si="6"/>
        <v>0</v>
      </c>
      <c r="AG55" s="94">
        <f>ДЕКАБРЬ!AG55+ЯНВАРЬ!AG55+ФЕВРАЛЬ!AG55</f>
        <v>191.25</v>
      </c>
      <c r="AH55" s="94">
        <f>ДЕКАБРЬ!AH55+ЯНВАРЬ!AH55+ФЕВРАЛЬ!AH55</f>
        <v>0</v>
      </c>
      <c r="AI55" s="94">
        <f>ДЕКАБРЬ!AI55+ЯНВАРЬ!AI55+ФЕВРАЛЬ!AI55</f>
        <v>0</v>
      </c>
      <c r="AJ55" s="94">
        <f>ДЕКАБРЬ!AJ55+ЯНВАРЬ!AJ55+ФЕВРАЛЬ!AJ55</f>
        <v>0</v>
      </c>
      <c r="AK55" s="94"/>
      <c r="AL55" s="123">
        <f t="shared" si="36"/>
        <v>0</v>
      </c>
      <c r="AM55" s="94">
        <f>ДЕКАБРЬ!AM55+ЯНВАРЬ!AM55+ФЕВРАЛЬ!AM55</f>
        <v>0</v>
      </c>
      <c r="AN55" s="94">
        <f>ДЕКАБРЬ!AN55+ЯНВАРЬ!AN55+ФЕВРАЛЬ!AN55</f>
        <v>0</v>
      </c>
      <c r="AO55" s="96">
        <f t="shared" si="17"/>
        <v>-191.25</v>
      </c>
      <c r="AP55" s="97"/>
      <c r="AQ55" s="98">
        <f t="shared" si="8"/>
        <v>0</v>
      </c>
      <c r="AR55" s="99">
        <f t="shared" si="27"/>
        <v>158.19</v>
      </c>
      <c r="AS55" s="99">
        <f t="shared" si="10"/>
        <v>0</v>
      </c>
      <c r="AT55" s="99">
        <f t="shared" si="11"/>
        <v>191.25</v>
      </c>
      <c r="AU55" s="99">
        <f t="shared" si="16"/>
        <v>0</v>
      </c>
      <c r="AV55" s="99">
        <f t="array" ref="AV55">_xlfn.IFS(U55=0,AO55,U55&lt;0,AO55/-U55,U55&gt;0,AO55/U55)</f>
        <v>-191.25</v>
      </c>
      <c r="AW55" s="235">
        <f t="shared" si="37"/>
        <v>0</v>
      </c>
      <c r="AX55" s="235">
        <f t="shared" si="38"/>
        <v>-1.2089891902142993</v>
      </c>
      <c r="AY55" s="100"/>
      <c r="AZ55" s="95">
        <f t="shared" si="14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39"/>
        <v>0</v>
      </c>
      <c r="F56" s="94"/>
      <c r="G56" s="94"/>
      <c r="H56" s="94"/>
      <c r="I56" s="94"/>
      <c r="J56" s="94"/>
      <c r="K56" s="94">
        <v>152.34</v>
      </c>
      <c r="L56" s="93">
        <f t="shared" si="34"/>
        <v>0</v>
      </c>
      <c r="M56" s="90"/>
      <c r="N56" s="94">
        <f>ДЕКАБРЬ!N56+ЯНВАРЬ!N56+ФЕВРАЛЬ!N56</f>
        <v>11</v>
      </c>
      <c r="O56" s="90"/>
      <c r="P56" s="90"/>
      <c r="Q56" s="234"/>
      <c r="R56" s="93"/>
      <c r="S56" s="94">
        <f>ДЕКАБРЬ!S56+ЯНВАРЬ!S56+ФЕВРАЛЬ!S56</f>
        <v>2</v>
      </c>
      <c r="T56" s="94">
        <f>ДЕКАБРЬ!T56+ЯНВАРЬ!T56+ФЕВРАЛЬ!T56</f>
        <v>0</v>
      </c>
      <c r="U56" s="93">
        <f t="shared" si="1"/>
        <v>2</v>
      </c>
      <c r="V56" s="94">
        <f>ДЕКАБРЬ!V56+ЯНВАРЬ!V56+ФЕВРАЛЬ!V56</f>
        <v>1297</v>
      </c>
      <c r="W56" s="94">
        <f>ДЕКАБРЬ!W56+ЯНВАРЬ!W56+ФЕВРАЛЬ!W56</f>
        <v>0</v>
      </c>
      <c r="X56" s="93">
        <f t="shared" si="2"/>
        <v>1297</v>
      </c>
      <c r="Y56" s="94">
        <f>ДЕКАБРЬ!Y56+ЯНВАРЬ!Y56+ФЕВРАЛЬ!Y56</f>
        <v>2098</v>
      </c>
      <c r="Z56" s="94">
        <f>ДЕКАБРЬ!Z56+ЯНВАРЬ!Z56+ФЕВРАЛЬ!Z56</f>
        <v>0</v>
      </c>
      <c r="AA56" s="233">
        <f t="shared" si="3"/>
        <v>2098</v>
      </c>
      <c r="AB56" s="93">
        <f t="shared" si="15"/>
        <v>0</v>
      </c>
      <c r="AC56" s="235">
        <f t="shared" si="35"/>
        <v>1.9336336168644818E-4</v>
      </c>
      <c r="AD56" s="93">
        <f t="shared" si="5"/>
        <v>304.68</v>
      </c>
      <c r="AE56" s="94">
        <f>ДЕКАБРЬ!AE56+ЯНВАРЬ!AE56+ФЕВРАЛЬ!AE56</f>
        <v>786.64</v>
      </c>
      <c r="AF56" s="235">
        <f t="shared" si="6"/>
        <v>0.37494756911344135</v>
      </c>
      <c r="AG56" s="94">
        <f>ДЕКАБРЬ!AG56+ЯНВАРЬ!AG56+ФЕВРАЛЬ!AG56</f>
        <v>1194.44</v>
      </c>
      <c r="AH56" s="94">
        <f>ДЕКАБРЬ!AH56+ЯНВАРЬ!AH56+ФЕВРАЛЬ!AH56</f>
        <v>0</v>
      </c>
      <c r="AI56" s="94">
        <f>ДЕКАБРЬ!AI56+ЯНВАРЬ!AI56+ФЕВРАЛЬ!AI56</f>
        <v>0</v>
      </c>
      <c r="AJ56" s="94">
        <f>ДЕКАБРЬ!AJ56+ЯНВАРЬ!AJ56+ФЕВРАЛЬ!AJ56</f>
        <v>0</v>
      </c>
      <c r="AK56" s="94"/>
      <c r="AL56" s="123">
        <f t="shared" si="36"/>
        <v>0</v>
      </c>
      <c r="AM56" s="94">
        <f>ДЕКАБРЬ!AM56+ЯНВАРЬ!AM56+ФЕВРАЛЬ!AM56</f>
        <v>20</v>
      </c>
      <c r="AN56" s="94">
        <f>ДЕКАБРЬ!AN56+ЯНВАРЬ!AN56+ФЕВРАЛЬ!AN56</f>
        <v>74.058700000000002</v>
      </c>
      <c r="AO56" s="96">
        <f t="shared" si="17"/>
        <v>-281.81870000000009</v>
      </c>
      <c r="AP56" s="97"/>
      <c r="AQ56" s="98">
        <f t="shared" si="8"/>
        <v>1049</v>
      </c>
      <c r="AR56" s="99">
        <f t="shared" si="27"/>
        <v>152.34</v>
      </c>
      <c r="AS56" s="99">
        <f t="shared" si="10"/>
        <v>393.32</v>
      </c>
      <c r="AT56" s="99">
        <f t="shared" si="11"/>
        <v>597.22</v>
      </c>
      <c r="AU56" s="99">
        <f t="shared" si="16"/>
        <v>0</v>
      </c>
      <c r="AV56" s="99">
        <f t="array" ref="AV56">_xlfn.IFS(U56=0,AO56,U56&lt;0,AO56/-U56,U56&gt;0,AO56/U56)</f>
        <v>-140.90935000000005</v>
      </c>
      <c r="AW56" s="235">
        <f t="shared" si="37"/>
        <v>-0.13432731172545287</v>
      </c>
      <c r="AX56" s="235">
        <f t="shared" si="38"/>
        <v>-0.92496619403964841</v>
      </c>
      <c r="AY56" s="100"/>
      <c r="AZ56" s="95">
        <f t="shared" si="14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39"/>
        <v>0</v>
      </c>
      <c r="F57" s="94"/>
      <c r="G57" s="94"/>
      <c r="H57" s="94"/>
      <c r="I57" s="94"/>
      <c r="J57" s="94"/>
      <c r="K57" s="94">
        <v>93.84</v>
      </c>
      <c r="L57" s="93">
        <f t="shared" si="34"/>
        <v>0</v>
      </c>
      <c r="M57" s="90"/>
      <c r="N57" s="94">
        <f>ДЕКАБРЬ!N57+ЯНВАРЬ!N57+ФЕВРАЛЬ!N57</f>
        <v>0</v>
      </c>
      <c r="O57" s="90"/>
      <c r="P57" s="90"/>
      <c r="Q57" s="234"/>
      <c r="R57" s="93"/>
      <c r="S57" s="94">
        <f>ДЕКАБРЬ!S57+ЯНВАРЬ!S57+ФЕВРАЛЬ!S57</f>
        <v>0</v>
      </c>
      <c r="T57" s="94">
        <f>ДЕКАБРЬ!T57+ЯНВАРЬ!T57+ФЕВРАЛЬ!T57</f>
        <v>0</v>
      </c>
      <c r="U57" s="93">
        <f t="shared" si="1"/>
        <v>0</v>
      </c>
      <c r="V57" s="94">
        <f>ДЕКАБРЬ!V57+ЯНВАРЬ!V57+ФЕВРАЛЬ!V57</f>
        <v>0</v>
      </c>
      <c r="W57" s="94">
        <f>ДЕКАБРЬ!W57+ЯНВАРЬ!W57+ФЕВРАЛЬ!W57</f>
        <v>0</v>
      </c>
      <c r="X57" s="93">
        <f t="shared" si="2"/>
        <v>0</v>
      </c>
      <c r="Y57" s="94">
        <f>ДЕКАБРЬ!Y57+ЯНВАРЬ!Y57+ФЕВРАЛЬ!Y57</f>
        <v>0</v>
      </c>
      <c r="Z57" s="94">
        <f>ДЕКАБРЬ!Z57+ЯНВАРЬ!Z57+ФЕВРАЛЬ!Z57</f>
        <v>0</v>
      </c>
      <c r="AA57" s="233">
        <f t="shared" si="3"/>
        <v>0</v>
      </c>
      <c r="AB57" s="93">
        <f t="shared" si="15"/>
        <v>0</v>
      </c>
      <c r="AC57" s="235">
        <f t="shared" si="35"/>
        <v>0</v>
      </c>
      <c r="AD57" s="93">
        <f t="shared" si="5"/>
        <v>0</v>
      </c>
      <c r="AE57" s="94">
        <f>ДЕКАБРЬ!AE57+ЯНВАРЬ!AE57+ФЕВРАЛЬ!AE57</f>
        <v>0</v>
      </c>
      <c r="AF57" s="235">
        <f t="shared" si="6"/>
        <v>0</v>
      </c>
      <c r="AG57" s="94">
        <f>ДЕКАБРЬ!AG57+ЯНВАРЬ!AG57+ФЕВРАЛЬ!AG57</f>
        <v>0</v>
      </c>
      <c r="AH57" s="94">
        <f>ДЕКАБРЬ!AH57+ЯНВАРЬ!AH57+ФЕВРАЛЬ!AH57</f>
        <v>0</v>
      </c>
      <c r="AI57" s="94">
        <f>ДЕКАБРЬ!AI57+ЯНВАРЬ!AI57+ФЕВРАЛЬ!AI57</f>
        <v>0</v>
      </c>
      <c r="AJ57" s="94">
        <f>ДЕКАБРЬ!AJ57+ЯНВАРЬ!AJ57+ФЕВРАЛЬ!AJ57</f>
        <v>0</v>
      </c>
      <c r="AK57" s="94"/>
      <c r="AL57" s="123">
        <f t="shared" si="36"/>
        <v>0</v>
      </c>
      <c r="AM57" s="94">
        <f>ДЕКАБРЬ!AM57+ЯНВАРЬ!AM57+ФЕВРАЛЬ!AM57</f>
        <v>0</v>
      </c>
      <c r="AN57" s="94">
        <f>ДЕКАБРЬ!AN57+ЯНВАРЬ!AN57+ФЕВРАЛЬ!AN57</f>
        <v>0</v>
      </c>
      <c r="AO57" s="96">
        <f t="shared" si="17"/>
        <v>0</v>
      </c>
      <c r="AP57" s="97"/>
      <c r="AQ57" s="98">
        <f t="shared" si="8"/>
        <v>0</v>
      </c>
      <c r="AR57" s="99">
        <f t="shared" si="27"/>
        <v>93.84</v>
      </c>
      <c r="AS57" s="99">
        <f t="shared" si="10"/>
        <v>0</v>
      </c>
      <c r="AT57" s="99">
        <f t="shared" si="11"/>
        <v>0</v>
      </c>
      <c r="AU57" s="99">
        <f t="shared" si="16"/>
        <v>0</v>
      </c>
      <c r="AV57" s="99">
        <f t="array" ref="AV57">_xlfn.IFS(U57=0,AO57,U57&lt;0,AO57/-U57,U57&gt;0,AO57/U57)</f>
        <v>0</v>
      </c>
      <c r="AW57" s="235">
        <f t="shared" si="37"/>
        <v>0</v>
      </c>
      <c r="AX57" s="235">
        <f t="shared" si="38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39"/>
        <v>0</v>
      </c>
      <c r="F58" s="94"/>
      <c r="G58" s="94"/>
      <c r="H58" s="94"/>
      <c r="I58" s="94"/>
      <c r="J58" s="94"/>
      <c r="K58" s="94">
        <v>169.89</v>
      </c>
      <c r="L58" s="93">
        <f t="shared" si="34"/>
        <v>0</v>
      </c>
      <c r="M58" s="90"/>
      <c r="N58" s="94">
        <f>ДЕКАБРЬ!N58+ЯНВАРЬ!N58+ФЕВРАЛЬ!N58</f>
        <v>41</v>
      </c>
      <c r="O58" s="90"/>
      <c r="P58" s="90"/>
      <c r="Q58" s="234"/>
      <c r="R58" s="93"/>
      <c r="S58" s="94">
        <f>ДЕКАБРЬ!S58+ЯНВАРЬ!S58+ФЕВРАЛЬ!S58</f>
        <v>11</v>
      </c>
      <c r="T58" s="94">
        <f>ДЕКАБРЬ!T58+ЯНВАРЬ!T58+ФЕВРАЛЬ!T58</f>
        <v>-1</v>
      </c>
      <c r="U58" s="93">
        <f t="shared" si="1"/>
        <v>10</v>
      </c>
      <c r="V58" s="94">
        <f>ДЕКАБРЬ!V58+ЯНВАРЬ!V58+ФЕВРАЛЬ!V58</f>
        <v>7338.16</v>
      </c>
      <c r="W58" s="94">
        <f>ДЕКАБРЬ!W58+ЯНВАРЬ!W58+ФЕВРАЛЬ!W58</f>
        <v>-616</v>
      </c>
      <c r="X58" s="93">
        <f t="shared" si="2"/>
        <v>6722.16</v>
      </c>
      <c r="Y58" s="94">
        <f>ДЕКАБРЬ!Y58+ЯНВАРЬ!Y58+ФЕВРАЛЬ!Y58</f>
        <v>11429.7</v>
      </c>
      <c r="Z58" s="94">
        <f>ДЕКАБРЬ!Z58+ЯНВАРЬ!Z58+ФЕВРАЛЬ!Z58</f>
        <v>-1039</v>
      </c>
      <c r="AA58" s="233">
        <f t="shared" si="3"/>
        <v>10390.700000000001</v>
      </c>
      <c r="AB58" s="93">
        <f t="shared" si="15"/>
        <v>0</v>
      </c>
      <c r="AC58" s="235">
        <f t="shared" si="35"/>
        <v>9.5766476752877849E-4</v>
      </c>
      <c r="AD58" s="93">
        <f t="shared" si="5"/>
        <v>1698.8999999999999</v>
      </c>
      <c r="AE58" s="94">
        <f>ДЕКАБРЬ!AE58+ЯНВАРЬ!AE58+ФЕВРАЛЬ!AE58</f>
        <v>3873.08</v>
      </c>
      <c r="AF58" s="235">
        <f t="shared" si="6"/>
        <v>0.37274485838297705</v>
      </c>
      <c r="AG58" s="94">
        <f>ДЕКАБРЬ!AG58+ЯНВАРЬ!AG58+ФЕВРАЛЬ!AG58</f>
        <v>2665.1700000000005</v>
      </c>
      <c r="AH58" s="94">
        <f>ДЕКАБРЬ!AH58+ЯНВАРЬ!AH58+ФЕВРАЛЬ!AH58</f>
        <v>4503</v>
      </c>
      <c r="AI58" s="94">
        <f>ДЕКАБРЬ!AI58+ЯНВАРЬ!AI58+ФЕВРАЛЬ!AI58</f>
        <v>3845</v>
      </c>
      <c r="AJ58" s="94">
        <f>ДЕКАБРЬ!AJ58+ЯНВАРЬ!AJ58+ФЕВРАЛЬ!AJ58</f>
        <v>0</v>
      </c>
      <c r="AK58" s="94"/>
      <c r="AL58" s="123">
        <f t="shared" si="36"/>
        <v>0</v>
      </c>
      <c r="AM58" s="94">
        <f>ДЕКАБРЬ!AM58+ЯНВАРЬ!AM58+ФЕВРАЛЬ!AM58</f>
        <v>0</v>
      </c>
      <c r="AN58" s="94">
        <f>ДЕКАБРЬ!AN58+ЯНВАРЬ!AN58+ФЕВРАЛЬ!AN58</f>
        <v>387.2233381082479</v>
      </c>
      <c r="AO58" s="96">
        <f t="shared" si="17"/>
        <v>-6581.6733381082468</v>
      </c>
      <c r="AP58" s="97"/>
      <c r="AQ58" s="98">
        <f t="shared" si="8"/>
        <v>1039.0700000000002</v>
      </c>
      <c r="AR58" s="99">
        <f t="shared" si="27"/>
        <v>169.89</v>
      </c>
      <c r="AS58" s="99">
        <f t="shared" si="10"/>
        <v>387.30799999999999</v>
      </c>
      <c r="AT58" s="99">
        <f t="shared" si="11"/>
        <v>242.28818181818187</v>
      </c>
      <c r="AU58" s="99">
        <f t="shared" si="16"/>
        <v>758.90909090909088</v>
      </c>
      <c r="AV58" s="99">
        <f t="array" ref="AV58">_xlfn.IFS(U58=0,AO58,U58&lt;0,AO58/-U58,U58&gt;0,AO58/U58)</f>
        <v>-658.16733381082463</v>
      </c>
      <c r="AW58" s="235">
        <f t="shared" si="37"/>
        <v>-0.63341962890933678</v>
      </c>
      <c r="AX58" s="235">
        <f t="shared" si="38"/>
        <v>-3.8740793090283399</v>
      </c>
      <c r="AY58" s="100"/>
      <c r="AZ58" s="95">
        <f t="shared" si="14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39"/>
        <v>0</v>
      </c>
      <c r="F59" s="94"/>
      <c r="G59" s="94"/>
      <c r="H59" s="94"/>
      <c r="I59" s="94"/>
      <c r="J59" s="94"/>
      <c r="K59" s="94">
        <v>158.19</v>
      </c>
      <c r="L59" s="93">
        <f t="shared" si="34"/>
        <v>0</v>
      </c>
      <c r="M59" s="90"/>
      <c r="N59" s="94">
        <f>ДЕКАБРЬ!N59+ЯНВАРЬ!N59+ФЕВРАЛЬ!N59</f>
        <v>0</v>
      </c>
      <c r="O59" s="90"/>
      <c r="P59" s="90"/>
      <c r="Q59" s="234"/>
      <c r="R59" s="93"/>
      <c r="S59" s="94">
        <f>ДЕКАБРЬ!S59+ЯНВАРЬ!S59+ФЕВРАЛЬ!S59</f>
        <v>0</v>
      </c>
      <c r="T59" s="94">
        <f>ДЕКАБРЬ!T59+ЯНВАРЬ!T59+ФЕВРАЛЬ!T59</f>
        <v>0</v>
      </c>
      <c r="U59" s="93">
        <f t="shared" si="1"/>
        <v>0</v>
      </c>
      <c r="V59" s="94">
        <f>ДЕКАБРЬ!V59+ЯНВАРЬ!V59+ФЕВРАЛЬ!V59</f>
        <v>0</v>
      </c>
      <c r="W59" s="94">
        <f>ДЕКАБРЬ!W59+ЯНВАРЬ!W59+ФЕВРАЛЬ!W59</f>
        <v>0</v>
      </c>
      <c r="X59" s="93">
        <f t="shared" si="2"/>
        <v>0</v>
      </c>
      <c r="Y59" s="94">
        <f>ДЕКАБРЬ!Y59+ЯНВАРЬ!Y59+ФЕВРАЛЬ!Y59</f>
        <v>0</v>
      </c>
      <c r="Z59" s="94">
        <f>ДЕКАБРЬ!Z59+ЯНВАРЬ!Z59+ФЕВРАЛЬ!Z59</f>
        <v>0</v>
      </c>
      <c r="AA59" s="233">
        <f t="shared" si="3"/>
        <v>0</v>
      </c>
      <c r="AB59" s="93">
        <f t="shared" si="15"/>
        <v>0</v>
      </c>
      <c r="AC59" s="235">
        <f t="shared" si="35"/>
        <v>0</v>
      </c>
      <c r="AD59" s="93">
        <f t="shared" si="5"/>
        <v>0</v>
      </c>
      <c r="AE59" s="94">
        <f>ДЕКАБРЬ!AE59+ЯНВАРЬ!AE59+ФЕВРАЛЬ!AE59</f>
        <v>0</v>
      </c>
      <c r="AF59" s="235">
        <f t="shared" si="6"/>
        <v>0</v>
      </c>
      <c r="AG59" s="94">
        <f>ДЕКАБРЬ!AG59+ЯНВАРЬ!AG59+ФЕВРАЛЬ!AG59</f>
        <v>0</v>
      </c>
      <c r="AH59" s="94">
        <f>ДЕКАБРЬ!AH59+ЯНВАРЬ!AH59+ФЕВРАЛЬ!AH59</f>
        <v>0</v>
      </c>
      <c r="AI59" s="94">
        <f>ДЕКАБРЬ!AI59+ЯНВАРЬ!AI59+ФЕВРАЛЬ!AI59</f>
        <v>0</v>
      </c>
      <c r="AJ59" s="94">
        <f>ДЕКАБРЬ!AJ59+ЯНВАРЬ!AJ59+ФЕВРАЛЬ!AJ59</f>
        <v>0</v>
      </c>
      <c r="AK59" s="94"/>
      <c r="AL59" s="123">
        <f t="shared" si="36"/>
        <v>0</v>
      </c>
      <c r="AM59" s="94">
        <f>ДЕКАБРЬ!AM59+ЯНВАРЬ!AM59+ФЕВРАЛЬ!AM59</f>
        <v>0</v>
      </c>
      <c r="AN59" s="94">
        <f>ДЕКАБРЬ!AN59+ЯНВАРЬ!AN59+ФЕВРАЛЬ!AN59</f>
        <v>0</v>
      </c>
      <c r="AO59" s="96">
        <f t="shared" si="17"/>
        <v>0</v>
      </c>
      <c r="AP59" s="97"/>
      <c r="AQ59" s="98">
        <f t="shared" si="8"/>
        <v>0</v>
      </c>
      <c r="AR59" s="99">
        <f t="shared" si="27"/>
        <v>158.19</v>
      </c>
      <c r="AS59" s="99">
        <f t="shared" si="10"/>
        <v>0</v>
      </c>
      <c r="AT59" s="99">
        <f t="shared" si="11"/>
        <v>0</v>
      </c>
      <c r="AU59" s="99">
        <f t="shared" si="16"/>
        <v>0</v>
      </c>
      <c r="AV59" s="99">
        <f t="array" ref="AV59">_xlfn.IFS(U59=0,AO59,U59&lt;0,AO59/-U59,U59&gt;0,AO59/U59)</f>
        <v>0</v>
      </c>
      <c r="AW59" s="235">
        <f t="shared" si="37"/>
        <v>0</v>
      </c>
      <c r="AX59" s="235">
        <f t="shared" si="38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39"/>
        <v>0</v>
      </c>
      <c r="F60" s="94"/>
      <c r="G60" s="94"/>
      <c r="H60" s="94"/>
      <c r="I60" s="94"/>
      <c r="J60" s="94"/>
      <c r="K60" s="94">
        <v>158.19</v>
      </c>
      <c r="L60" s="93">
        <f t="shared" si="34"/>
        <v>0</v>
      </c>
      <c r="M60" s="90"/>
      <c r="N60" s="94">
        <f>ДЕКАБРЬ!N60+ЯНВАРЬ!N60+ФЕВРАЛЬ!N60</f>
        <v>14</v>
      </c>
      <c r="O60" s="90"/>
      <c r="P60" s="90"/>
      <c r="Q60" s="234"/>
      <c r="R60" s="93"/>
      <c r="S60" s="94">
        <f>ДЕКАБРЬ!S60+ЯНВАРЬ!S60+ФЕВРАЛЬ!S60</f>
        <v>3</v>
      </c>
      <c r="T60" s="94">
        <f>ДЕКАБРЬ!T60+ЯНВАРЬ!T60+ФЕВРАЛЬ!T60</f>
        <v>-1</v>
      </c>
      <c r="U60" s="93">
        <f t="shared" si="1"/>
        <v>2</v>
      </c>
      <c r="V60" s="94">
        <f>ДЕКАБРЬ!V60+ЯНВАРЬ!V60+ФЕВРАЛЬ!V60</f>
        <v>1930</v>
      </c>
      <c r="W60" s="94">
        <f>ДЕКАБРЬ!W60+ЯНВАРЬ!W60+ФЕВРАЛЬ!W60</f>
        <v>-643</v>
      </c>
      <c r="X60" s="93">
        <f t="shared" si="2"/>
        <v>1287</v>
      </c>
      <c r="Y60" s="94">
        <f>ДЕКАБРЬ!Y60+ЯНВАРЬ!Y60+ФЕВРАЛЬ!Y60</f>
        <v>3115.5299999999997</v>
      </c>
      <c r="Z60" s="94">
        <f>ДЕКАБРЬ!Z60+ЯНВАРЬ!Z60+ФЕВРАЛЬ!Z60</f>
        <v>-1049</v>
      </c>
      <c r="AA60" s="233">
        <f t="shared" si="3"/>
        <v>2066.5299999999997</v>
      </c>
      <c r="AB60" s="93">
        <f t="shared" si="15"/>
        <v>0</v>
      </c>
      <c r="AC60" s="235">
        <f t="shared" si="35"/>
        <v>1.9046291126115144E-4</v>
      </c>
      <c r="AD60" s="93">
        <f t="shared" si="5"/>
        <v>316.38</v>
      </c>
      <c r="AE60" s="94">
        <f>ДЕКАБРЬ!AE60+ЯНВАРЬ!AE60+ФЕВРАЛЬ!AE60</f>
        <v>757.34999999999957</v>
      </c>
      <c r="AF60" s="235">
        <f t="shared" si="6"/>
        <v>0.36648391264583607</v>
      </c>
      <c r="AG60" s="94">
        <f>ДЕКАБРЬ!AG60+ЯНВАРЬ!AG60+ФЕВРАЛЬ!AG60</f>
        <v>1207.79</v>
      </c>
      <c r="AH60" s="94">
        <f>ДЕКАБРЬ!AH60+ЯНВАРЬ!AH60+ФЕВРАЛЬ!AH60</f>
        <v>0</v>
      </c>
      <c r="AI60" s="94">
        <f>ДЕКАБРЬ!AI60+ЯНВАРЬ!AI60+ФЕВРАЛЬ!AI60</f>
        <v>0</v>
      </c>
      <c r="AJ60" s="94">
        <f>ДЕКАБРЬ!AJ60+ЯНВАРЬ!AJ60+ФЕВРАЛЬ!AJ60</f>
        <v>0</v>
      </c>
      <c r="AK60" s="94"/>
      <c r="AL60" s="123">
        <f t="shared" si="36"/>
        <v>0</v>
      </c>
      <c r="AM60" s="94">
        <f>ДЕКАБРЬ!AM60+ЯНВАРЬ!AM60+ФЕВРАЛЬ!AM60</f>
        <v>0</v>
      </c>
      <c r="AN60" s="94">
        <f>ДЕКАБРЬ!AN60+ЯНВАРЬ!AN60+ФЕВРАЛЬ!AN60</f>
        <v>73.487700000000004</v>
      </c>
      <c r="AO60" s="96">
        <f t="shared" si="17"/>
        <v>-288.47769999999991</v>
      </c>
      <c r="AP60" s="97"/>
      <c r="AQ60" s="98">
        <f t="shared" si="8"/>
        <v>1033.2649999999999</v>
      </c>
      <c r="AR60" s="99">
        <f t="shared" si="27"/>
        <v>158.19</v>
      </c>
      <c r="AS60" s="99">
        <f t="shared" si="10"/>
        <v>378.67499999999978</v>
      </c>
      <c r="AT60" s="99">
        <f t="shared" si="11"/>
        <v>402.59666666666664</v>
      </c>
      <c r="AU60" s="99">
        <f t="shared" si="16"/>
        <v>0</v>
      </c>
      <c r="AV60" s="99">
        <f t="array" ref="AV60">_xlfn.IFS(U60=0,AO60,U60&lt;0,AO60/-U60,U60&gt;0,AO60/U60)</f>
        <v>-144.23884999999996</v>
      </c>
      <c r="AW60" s="235">
        <f t="shared" si="37"/>
        <v>-0.1395952151674546</v>
      </c>
      <c r="AX60" s="235">
        <f t="shared" si="38"/>
        <v>-0.91180763638662343</v>
      </c>
      <c r="AY60" s="100"/>
      <c r="AZ60" s="95">
        <f t="shared" si="14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39"/>
        <v>0</v>
      </c>
      <c r="F61" s="94"/>
      <c r="G61" s="94"/>
      <c r="H61" s="94"/>
      <c r="I61" s="94"/>
      <c r="J61" s="94"/>
      <c r="K61" s="94">
        <v>128.94</v>
      </c>
      <c r="L61" s="93">
        <f t="shared" si="34"/>
        <v>0</v>
      </c>
      <c r="M61" s="90"/>
      <c r="N61" s="94">
        <f>ДЕКАБРЬ!N61+ЯНВАРЬ!N61+ФЕВРАЛЬ!N61</f>
        <v>3</v>
      </c>
      <c r="O61" s="90"/>
      <c r="P61" s="90"/>
      <c r="Q61" s="234"/>
      <c r="R61" s="93"/>
      <c r="S61" s="94">
        <f>ДЕКАБРЬ!S61+ЯНВАРЬ!S61+ФЕВРАЛЬ!S61</f>
        <v>0</v>
      </c>
      <c r="T61" s="94">
        <f>ДЕКАБРЬ!T61+ЯНВАРЬ!T61+ФЕВРАЛЬ!T61</f>
        <v>0</v>
      </c>
      <c r="U61" s="93">
        <f t="shared" si="1"/>
        <v>0</v>
      </c>
      <c r="V61" s="94">
        <f>ДЕКАБРЬ!V61+ЯНВАРЬ!V61+ФЕВРАЛЬ!V61</f>
        <v>0</v>
      </c>
      <c r="W61" s="94">
        <f>ДЕКАБРЬ!W61+ЯНВАРЬ!W61+ФЕВРАЛЬ!W61</f>
        <v>0</v>
      </c>
      <c r="X61" s="93">
        <f t="shared" si="2"/>
        <v>0</v>
      </c>
      <c r="Y61" s="94">
        <f>ДЕКАБРЬ!Y61+ЯНВАРЬ!Y61+ФЕВРАЛЬ!Y61</f>
        <v>0</v>
      </c>
      <c r="Z61" s="94">
        <f>ДЕКАБРЬ!Z61+ЯНВАРЬ!Z61+ФЕВРАЛЬ!Z61</f>
        <v>0</v>
      </c>
      <c r="AA61" s="233">
        <f t="shared" si="3"/>
        <v>0</v>
      </c>
      <c r="AB61" s="93">
        <f t="shared" si="15"/>
        <v>0</v>
      </c>
      <c r="AC61" s="235">
        <f t="shared" si="35"/>
        <v>0</v>
      </c>
      <c r="AD61" s="93">
        <f t="shared" si="5"/>
        <v>0</v>
      </c>
      <c r="AE61" s="94">
        <f>ДЕКАБРЬ!AE61+ЯНВАРЬ!AE61+ФЕВРАЛЬ!AE61</f>
        <v>0</v>
      </c>
      <c r="AF61" s="235">
        <f t="shared" si="6"/>
        <v>0</v>
      </c>
      <c r="AG61" s="94">
        <f>ДЕКАБРЬ!AG61+ЯНВАРЬ!AG61+ФЕВРАЛЬ!AG61</f>
        <v>283.83000000000004</v>
      </c>
      <c r="AH61" s="94">
        <f>ДЕКАБРЬ!AH61+ЯНВАРЬ!AH61+ФЕВРАЛЬ!AH61</f>
        <v>0</v>
      </c>
      <c r="AI61" s="94">
        <f>ДЕКАБРЬ!AI61+ЯНВАРЬ!AI61+ФЕВРАЛЬ!AI61</f>
        <v>0</v>
      </c>
      <c r="AJ61" s="94">
        <f>ДЕКАБРЬ!AJ61+ЯНВАРЬ!AJ61+ФЕВРАЛЬ!AJ61</f>
        <v>0</v>
      </c>
      <c r="AK61" s="94"/>
      <c r="AL61" s="123">
        <f t="shared" si="36"/>
        <v>0</v>
      </c>
      <c r="AM61" s="94">
        <f>ДЕКАБРЬ!AM61+ЯНВАРЬ!AM61+ФЕВРАЛЬ!AM61</f>
        <v>0</v>
      </c>
      <c r="AN61" s="94">
        <f>ДЕКАБРЬ!AN61+ЯНВАРЬ!AN61+ФЕВРАЛЬ!AN61</f>
        <v>0</v>
      </c>
      <c r="AO61" s="96">
        <f t="shared" si="17"/>
        <v>-283.83000000000004</v>
      </c>
      <c r="AP61" s="97"/>
      <c r="AQ61" s="98">
        <f t="shared" si="8"/>
        <v>0</v>
      </c>
      <c r="AR61" s="99">
        <f t="shared" si="27"/>
        <v>128.94</v>
      </c>
      <c r="AS61" s="99">
        <f t="shared" si="10"/>
        <v>0</v>
      </c>
      <c r="AT61" s="99">
        <f t="shared" si="11"/>
        <v>283.83000000000004</v>
      </c>
      <c r="AU61" s="99">
        <f t="shared" si="16"/>
        <v>0</v>
      </c>
      <c r="AV61" s="99">
        <f t="array" ref="AV61">_xlfn.IFS(U61=0,AO61,U61&lt;0,AO61/-U61,U61&gt;0,AO61/U61)</f>
        <v>-283.83000000000004</v>
      </c>
      <c r="AW61" s="235">
        <f t="shared" si="37"/>
        <v>0</v>
      </c>
      <c r="AX61" s="235">
        <f t="shared" si="38"/>
        <v>-2.2012563983248028</v>
      </c>
      <c r="AY61" s="100"/>
      <c r="AZ61" s="95">
        <f t="shared" si="14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39"/>
        <v>0</v>
      </c>
      <c r="F62" s="94"/>
      <c r="G62" s="94"/>
      <c r="H62" s="94"/>
      <c r="I62" s="94"/>
      <c r="J62" s="94"/>
      <c r="K62" s="94">
        <v>175.74</v>
      </c>
      <c r="L62" s="93">
        <f t="shared" si="34"/>
        <v>0</v>
      </c>
      <c r="M62" s="90"/>
      <c r="N62" s="94">
        <f>ДЕКАБРЬ!N62+ЯНВАРЬ!N62+ФЕВРАЛЬ!N62</f>
        <v>0</v>
      </c>
      <c r="O62" s="90"/>
      <c r="P62" s="90"/>
      <c r="Q62" s="234"/>
      <c r="R62" s="93"/>
      <c r="S62" s="94">
        <f>ДЕКАБРЬ!S62+ЯНВАРЬ!S62+ФЕВРАЛЬ!S62</f>
        <v>0</v>
      </c>
      <c r="T62" s="94">
        <f>ДЕКАБРЬ!T62+ЯНВАРЬ!T62+ФЕВРАЛЬ!T62</f>
        <v>0</v>
      </c>
      <c r="U62" s="93">
        <f t="shared" si="1"/>
        <v>0</v>
      </c>
      <c r="V62" s="94">
        <f>ДЕКАБРЬ!V62+ЯНВАРЬ!V62+ФЕВРАЛЬ!V62</f>
        <v>0</v>
      </c>
      <c r="W62" s="94">
        <f>ДЕКАБРЬ!W62+ЯНВАРЬ!W62+ФЕВРАЛЬ!W62</f>
        <v>0</v>
      </c>
      <c r="X62" s="93">
        <f t="shared" si="2"/>
        <v>0</v>
      </c>
      <c r="Y62" s="94">
        <f>ДЕКАБРЬ!Y62+ЯНВАРЬ!Y62+ФЕВРАЛЬ!Y62</f>
        <v>0</v>
      </c>
      <c r="Z62" s="94">
        <f>ДЕКАБРЬ!Z62+ЯНВАРЬ!Z62+ФЕВРАЛЬ!Z62</f>
        <v>0</v>
      </c>
      <c r="AA62" s="233">
        <f t="shared" si="3"/>
        <v>0</v>
      </c>
      <c r="AB62" s="93">
        <f t="shared" si="15"/>
        <v>0</v>
      </c>
      <c r="AC62" s="235">
        <f t="shared" si="35"/>
        <v>0</v>
      </c>
      <c r="AD62" s="93">
        <f t="shared" si="5"/>
        <v>0</v>
      </c>
      <c r="AE62" s="94">
        <f>ДЕКАБРЬ!AE62+ЯНВАРЬ!AE62+ФЕВРАЛЬ!AE62</f>
        <v>0</v>
      </c>
      <c r="AF62" s="235">
        <f t="shared" si="6"/>
        <v>0</v>
      </c>
      <c r="AG62" s="94">
        <f>ДЕКАБРЬ!AG62+ЯНВАРЬ!AG62+ФЕВРАЛЬ!AG62</f>
        <v>0</v>
      </c>
      <c r="AH62" s="94">
        <f>ДЕКАБРЬ!AH62+ЯНВАРЬ!AH62+ФЕВРАЛЬ!AH62</f>
        <v>0</v>
      </c>
      <c r="AI62" s="94">
        <f>ДЕКАБРЬ!AI62+ЯНВАРЬ!AI62+ФЕВРАЛЬ!AI62</f>
        <v>0</v>
      </c>
      <c r="AJ62" s="94">
        <f>ДЕКАБРЬ!AJ62+ЯНВАРЬ!AJ62+ФЕВРАЛЬ!AJ62</f>
        <v>0</v>
      </c>
      <c r="AK62" s="94"/>
      <c r="AL62" s="123">
        <f t="shared" si="36"/>
        <v>0</v>
      </c>
      <c r="AM62" s="94">
        <f>ДЕКАБРЬ!AM62+ЯНВАРЬ!AM62+ФЕВРАЛЬ!AM62</f>
        <v>0</v>
      </c>
      <c r="AN62" s="94">
        <f>ДЕКАБРЬ!AN62+ЯНВАРЬ!AN62+ФЕВРАЛЬ!AN62</f>
        <v>0</v>
      </c>
      <c r="AO62" s="96">
        <f t="shared" si="17"/>
        <v>0</v>
      </c>
      <c r="AP62" s="97"/>
      <c r="AQ62" s="98">
        <f t="shared" si="8"/>
        <v>0</v>
      </c>
      <c r="AR62" s="99">
        <f t="shared" si="27"/>
        <v>175.74</v>
      </c>
      <c r="AS62" s="99">
        <f t="shared" si="10"/>
        <v>0</v>
      </c>
      <c r="AT62" s="99">
        <f t="shared" si="11"/>
        <v>0</v>
      </c>
      <c r="AU62" s="99">
        <f t="shared" si="16"/>
        <v>0</v>
      </c>
      <c r="AV62" s="99">
        <f t="array" ref="AV62">_xlfn.IFS(U62=0,AO62,U62&lt;0,AO62/-U62,U62&gt;0,AO62/U62)</f>
        <v>0</v>
      </c>
      <c r="AW62" s="235">
        <f t="shared" si="37"/>
        <v>0</v>
      </c>
      <c r="AX62" s="235">
        <f t="shared" si="38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39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4"/>
        <v>0</v>
      </c>
      <c r="M63" s="90"/>
      <c r="N63" s="94">
        <f>ДЕКАБРЬ!N63+ЯНВАРЬ!N63+ФЕВРАЛЬ!N63</f>
        <v>0</v>
      </c>
      <c r="O63" s="90"/>
      <c r="P63" s="90"/>
      <c r="Q63" s="234"/>
      <c r="R63" s="93"/>
      <c r="S63" s="94">
        <f>ДЕКАБРЬ!S63+ЯНВАРЬ!S63+ФЕВРАЛЬ!S63</f>
        <v>0</v>
      </c>
      <c r="T63" s="94">
        <f>ДЕКАБРЬ!T63+ЯНВАРЬ!T63+ФЕВРАЛЬ!T63</f>
        <v>0</v>
      </c>
      <c r="U63" s="93">
        <f t="shared" si="1"/>
        <v>0</v>
      </c>
      <c r="V63" s="94">
        <f>ДЕКАБРЬ!V63+ЯНВАРЬ!V63+ФЕВРАЛЬ!V63</f>
        <v>0</v>
      </c>
      <c r="W63" s="94">
        <f>ДЕКАБРЬ!W63+ЯНВАРЬ!W63+ФЕВРАЛЬ!W63</f>
        <v>0</v>
      </c>
      <c r="X63" s="93">
        <f t="shared" si="2"/>
        <v>0</v>
      </c>
      <c r="Y63" s="94">
        <f>ДЕКАБРЬ!Y63+ЯНВАРЬ!Y63+ФЕВРАЛЬ!Y63</f>
        <v>0</v>
      </c>
      <c r="Z63" s="94">
        <f>ДЕКАБРЬ!Z63+ЯНВАРЬ!Z63+ФЕВРАЛЬ!Z63</f>
        <v>0</v>
      </c>
      <c r="AA63" s="233">
        <f t="shared" si="3"/>
        <v>0</v>
      </c>
      <c r="AB63" s="93">
        <f t="shared" si="15"/>
        <v>0</v>
      </c>
      <c r="AC63" s="235">
        <f t="shared" si="35"/>
        <v>0</v>
      </c>
      <c r="AD63" s="93">
        <f t="shared" si="5"/>
        <v>0</v>
      </c>
      <c r="AE63" s="94">
        <f>ДЕКАБРЬ!AE63+ЯНВАРЬ!AE63+ФЕВРАЛЬ!AE63</f>
        <v>0</v>
      </c>
      <c r="AF63" s="235">
        <f t="shared" si="6"/>
        <v>0</v>
      </c>
      <c r="AG63" s="94">
        <f>ДЕКАБРЬ!AG63+ЯНВАРЬ!AG63+ФЕВРАЛЬ!AG63</f>
        <v>0</v>
      </c>
      <c r="AH63" s="94">
        <f>ДЕКАБРЬ!AH63+ЯНВАРЬ!AH63+ФЕВРАЛЬ!AH63</f>
        <v>0</v>
      </c>
      <c r="AI63" s="94">
        <f>ДЕКАБРЬ!AI63+ЯНВАРЬ!AI63+ФЕВРАЛЬ!AI63</f>
        <v>0</v>
      </c>
      <c r="AJ63" s="94">
        <f>ДЕКАБРЬ!AJ63+ЯНВАРЬ!AJ63+ФЕВРАЛЬ!AJ63</f>
        <v>0</v>
      </c>
      <c r="AK63" s="94"/>
      <c r="AL63" s="123">
        <f t="shared" si="36"/>
        <v>0</v>
      </c>
      <c r="AM63" s="94">
        <f>ДЕКАБРЬ!AM63+ЯНВАРЬ!AM63+ФЕВРАЛЬ!AM63</f>
        <v>0</v>
      </c>
      <c r="AN63" s="94">
        <f>ДЕКАБРЬ!AN63+ЯНВАРЬ!AN63+ФЕВРАЛЬ!AN63</f>
        <v>0</v>
      </c>
      <c r="AO63" s="96">
        <f t="shared" si="17"/>
        <v>0</v>
      </c>
      <c r="AP63" s="97"/>
      <c r="AQ63" s="98">
        <f t="shared" si="8"/>
        <v>0</v>
      </c>
      <c r="AR63" s="99">
        <f t="shared" si="27"/>
        <v>140.63999999999999</v>
      </c>
      <c r="AS63" s="99">
        <f t="shared" si="10"/>
        <v>0</v>
      </c>
      <c r="AT63" s="99">
        <f t="shared" si="11"/>
        <v>0</v>
      </c>
      <c r="AU63" s="99">
        <f t="shared" si="16"/>
        <v>0</v>
      </c>
      <c r="AV63" s="99">
        <f t="array" ref="AV63">_xlfn.IFS(U63=0,AO63,U63&lt;0,AO63/-U63,U63&gt;0,AO63/U63)</f>
        <v>0</v>
      </c>
      <c r="AW63" s="235">
        <f t="shared" si="37"/>
        <v>0</v>
      </c>
      <c r="AX63" s="235">
        <f t="shared" si="38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39"/>
        <v>0</v>
      </c>
      <c r="F64" s="94"/>
      <c r="G64" s="94"/>
      <c r="H64" s="94"/>
      <c r="I64" s="94"/>
      <c r="J64" s="94"/>
      <c r="K64" s="94">
        <v>99.69</v>
      </c>
      <c r="L64" s="93">
        <f t="shared" si="34"/>
        <v>0</v>
      </c>
      <c r="M64" s="90"/>
      <c r="N64" s="94">
        <f>ДЕКАБРЬ!N64+ЯНВАРЬ!N64+ФЕВРАЛЬ!N64</f>
        <v>0</v>
      </c>
      <c r="O64" s="90"/>
      <c r="P64" s="90"/>
      <c r="Q64" s="234"/>
      <c r="R64" s="93"/>
      <c r="S64" s="94">
        <f>ДЕКАБРЬ!S64+ЯНВАРЬ!S64+ФЕВРАЛЬ!S64</f>
        <v>0</v>
      </c>
      <c r="T64" s="94">
        <f>ДЕКАБРЬ!T64+ЯНВАРЬ!T64+ФЕВРАЛЬ!T64</f>
        <v>0</v>
      </c>
      <c r="U64" s="93">
        <f t="shared" si="1"/>
        <v>0</v>
      </c>
      <c r="V64" s="94">
        <f>ДЕКАБРЬ!V64+ЯНВАРЬ!V64+ФЕВРАЛЬ!V64</f>
        <v>0</v>
      </c>
      <c r="W64" s="94">
        <f>ДЕКАБРЬ!W64+ЯНВАРЬ!W64+ФЕВРАЛЬ!W64</f>
        <v>0</v>
      </c>
      <c r="X64" s="93">
        <f t="shared" si="2"/>
        <v>0</v>
      </c>
      <c r="Y64" s="94">
        <f>ДЕКАБРЬ!Y64+ЯНВАРЬ!Y64+ФЕВРАЛЬ!Y64</f>
        <v>0</v>
      </c>
      <c r="Z64" s="94">
        <f>ДЕКАБРЬ!Z64+ЯНВАРЬ!Z64+ФЕВРАЛЬ!Z64</f>
        <v>0</v>
      </c>
      <c r="AA64" s="233">
        <f t="shared" si="3"/>
        <v>0</v>
      </c>
      <c r="AB64" s="93">
        <f t="shared" si="15"/>
        <v>0</v>
      </c>
      <c r="AC64" s="235">
        <f t="shared" si="35"/>
        <v>0</v>
      </c>
      <c r="AD64" s="93">
        <f t="shared" si="5"/>
        <v>0</v>
      </c>
      <c r="AE64" s="94">
        <f>ДЕКАБРЬ!AE64+ЯНВАРЬ!AE64+ФЕВРАЛЬ!AE64</f>
        <v>0</v>
      </c>
      <c r="AF64" s="235">
        <f t="shared" si="6"/>
        <v>0</v>
      </c>
      <c r="AG64" s="94">
        <f>ДЕКАБРЬ!AG64+ЯНВАРЬ!AG64+ФЕВРАЛЬ!AG64</f>
        <v>0</v>
      </c>
      <c r="AH64" s="94">
        <f>ДЕКАБРЬ!AH64+ЯНВАРЬ!AH64+ФЕВРАЛЬ!AH64</f>
        <v>0</v>
      </c>
      <c r="AI64" s="94">
        <f>ДЕКАБРЬ!AI64+ЯНВАРЬ!AI64+ФЕВРАЛЬ!AI64</f>
        <v>0</v>
      </c>
      <c r="AJ64" s="94">
        <f>ДЕКАБРЬ!AJ64+ЯНВАРЬ!AJ64+ФЕВРАЛЬ!AJ64</f>
        <v>0</v>
      </c>
      <c r="AK64" s="94"/>
      <c r="AL64" s="123">
        <f t="shared" si="36"/>
        <v>0</v>
      </c>
      <c r="AM64" s="94">
        <f>ДЕКАБРЬ!AM64+ЯНВАРЬ!AM64+ФЕВРАЛЬ!AM64</f>
        <v>0</v>
      </c>
      <c r="AN64" s="94">
        <f>ДЕКАБРЬ!AN64+ЯНВАРЬ!AN64+ФЕВРАЛЬ!AN64</f>
        <v>0</v>
      </c>
      <c r="AO64" s="96">
        <f t="shared" si="17"/>
        <v>0</v>
      </c>
      <c r="AP64" s="97"/>
      <c r="AQ64" s="98">
        <f t="shared" si="8"/>
        <v>0</v>
      </c>
      <c r="AR64" s="99">
        <f t="shared" si="27"/>
        <v>99.69</v>
      </c>
      <c r="AS64" s="99">
        <f t="shared" si="10"/>
        <v>0</v>
      </c>
      <c r="AT64" s="99">
        <f t="shared" si="11"/>
        <v>0</v>
      </c>
      <c r="AU64" s="99">
        <f t="shared" si="16"/>
        <v>0</v>
      </c>
      <c r="AV64" s="99">
        <f t="array" ref="AV64">_xlfn.IFS(U64=0,AO64,U64&lt;0,AO64/-U64,U64&gt;0,AO64/U64)</f>
        <v>0</v>
      </c>
      <c r="AW64" s="235">
        <f t="shared" si="37"/>
        <v>0</v>
      </c>
      <c r="AX64" s="235">
        <f t="shared" si="38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39"/>
        <v>0</v>
      </c>
      <c r="F65" s="94"/>
      <c r="G65" s="94"/>
      <c r="H65" s="94"/>
      <c r="I65" s="94"/>
      <c r="J65" s="94"/>
      <c r="K65" s="94">
        <v>99.69</v>
      </c>
      <c r="L65" s="93">
        <f t="shared" si="34"/>
        <v>0</v>
      </c>
      <c r="M65" s="90"/>
      <c r="N65" s="94">
        <f>ДЕКАБРЬ!N65+ЯНВАРЬ!N65+ФЕВРАЛЬ!N65</f>
        <v>3</v>
      </c>
      <c r="O65" s="90"/>
      <c r="P65" s="90"/>
      <c r="Q65" s="234"/>
      <c r="R65" s="93"/>
      <c r="S65" s="94">
        <f>ДЕКАБРЬ!S65+ЯНВАРЬ!S65+ФЕВРАЛЬ!S65</f>
        <v>0</v>
      </c>
      <c r="T65" s="94">
        <f>ДЕКАБРЬ!T65+ЯНВАРЬ!T65+ФЕВРАЛЬ!T65</f>
        <v>0</v>
      </c>
      <c r="U65" s="93">
        <f t="shared" si="1"/>
        <v>0</v>
      </c>
      <c r="V65" s="94">
        <f>ДЕКАБРЬ!V65+ЯНВАРЬ!V65+ФЕВРАЛЬ!V65</f>
        <v>0</v>
      </c>
      <c r="W65" s="94">
        <f>ДЕКАБРЬ!W65+ЯНВАРЬ!W65+ФЕВРАЛЬ!W65</f>
        <v>0</v>
      </c>
      <c r="X65" s="93">
        <f t="shared" si="2"/>
        <v>0</v>
      </c>
      <c r="Y65" s="94">
        <f>ДЕКАБРЬ!Y65+ЯНВАРЬ!Y65+ФЕВРАЛЬ!Y65</f>
        <v>0</v>
      </c>
      <c r="Z65" s="94">
        <f>ДЕКАБРЬ!Z65+ЯНВАРЬ!Z65+ФЕВРАЛЬ!Z65</f>
        <v>0</v>
      </c>
      <c r="AA65" s="233">
        <f t="shared" si="3"/>
        <v>0</v>
      </c>
      <c r="AB65" s="93">
        <f t="shared" si="15"/>
        <v>0</v>
      </c>
      <c r="AC65" s="235">
        <f t="shared" si="35"/>
        <v>0</v>
      </c>
      <c r="AD65" s="93">
        <f t="shared" si="5"/>
        <v>0</v>
      </c>
      <c r="AE65" s="94">
        <f>ДЕКАБРЬ!AE65+ЯНВАРЬ!AE65+ФЕВРАЛЬ!AE65</f>
        <v>0</v>
      </c>
      <c r="AF65" s="235">
        <f t="shared" si="6"/>
        <v>0</v>
      </c>
      <c r="AG65" s="94">
        <f>ДЕКАБРЬ!AG65+ЯНВАРЬ!AG65+ФЕВРАЛЬ!AG65</f>
        <v>193.26</v>
      </c>
      <c r="AH65" s="94">
        <f>ДЕКАБРЬ!AH65+ЯНВАРЬ!AH65+ФЕВРАЛЬ!AH65</f>
        <v>0</v>
      </c>
      <c r="AI65" s="94">
        <f>ДЕКАБРЬ!AI65+ЯНВАРЬ!AI65+ФЕВРАЛЬ!AI65</f>
        <v>0</v>
      </c>
      <c r="AJ65" s="94">
        <f>ДЕКАБРЬ!AJ65+ЯНВАРЬ!AJ65+ФЕВРАЛЬ!AJ65</f>
        <v>0</v>
      </c>
      <c r="AK65" s="94"/>
      <c r="AL65" s="123">
        <f t="shared" si="36"/>
        <v>0</v>
      </c>
      <c r="AM65" s="94">
        <f>ДЕКАБРЬ!AM65+ЯНВАРЬ!AM65+ФЕВРАЛЬ!AM65</f>
        <v>0</v>
      </c>
      <c r="AN65" s="94">
        <f>ДЕКАБРЬ!AN65+ЯНВАРЬ!AN65+ФЕВРАЛЬ!AN65</f>
        <v>0</v>
      </c>
      <c r="AO65" s="96">
        <f t="shared" si="17"/>
        <v>-193.26</v>
      </c>
      <c r="AP65" s="97"/>
      <c r="AQ65" s="98">
        <f t="shared" si="8"/>
        <v>0</v>
      </c>
      <c r="AR65" s="99">
        <f t="shared" si="27"/>
        <v>99.69</v>
      </c>
      <c r="AS65" s="99">
        <f t="shared" si="10"/>
        <v>0</v>
      </c>
      <c r="AT65" s="99">
        <f t="shared" si="11"/>
        <v>193.26</v>
      </c>
      <c r="AU65" s="99">
        <f t="shared" si="16"/>
        <v>0</v>
      </c>
      <c r="AV65" s="99">
        <f t="array" ref="AV65">_xlfn.IFS(U65=0,AO65,U65&lt;0,AO65/-U65,U65&gt;0,AO65/U65)</f>
        <v>-193.26</v>
      </c>
      <c r="AW65" s="235">
        <f t="shared" si="37"/>
        <v>0</v>
      </c>
      <c r="AX65" s="235">
        <f t="shared" si="38"/>
        <v>-1.9386096900391212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39"/>
        <v>0</v>
      </c>
      <c r="F66" s="94"/>
      <c r="G66" s="94"/>
      <c r="H66" s="94"/>
      <c r="I66" s="94"/>
      <c r="J66" s="94"/>
      <c r="K66" s="94">
        <v>97.35</v>
      </c>
      <c r="L66" s="93">
        <f t="shared" si="34"/>
        <v>0</v>
      </c>
      <c r="M66" s="90"/>
      <c r="N66" s="94">
        <f>ДЕКАБРЬ!N66+ЯНВАРЬ!N66+ФЕВРАЛЬ!N66</f>
        <v>2</v>
      </c>
      <c r="O66" s="90"/>
      <c r="P66" s="90"/>
      <c r="Q66" s="234"/>
      <c r="R66" s="93"/>
      <c r="S66" s="94">
        <f>ДЕКАБРЬ!S66+ЯНВАРЬ!S66+ФЕВРАЛЬ!S66</f>
        <v>0</v>
      </c>
      <c r="T66" s="94">
        <f>ДЕКАБРЬ!T66+ЯНВАРЬ!T66+ФЕВРАЛЬ!T66</f>
        <v>0</v>
      </c>
      <c r="U66" s="93">
        <f t="shared" si="1"/>
        <v>0</v>
      </c>
      <c r="V66" s="94">
        <f>ДЕКАБРЬ!V66+ЯНВАРЬ!V66+ФЕВРАЛЬ!V66</f>
        <v>0</v>
      </c>
      <c r="W66" s="94">
        <f>ДЕКАБРЬ!W66+ЯНВАРЬ!W66+ФЕВРАЛЬ!W66</f>
        <v>0</v>
      </c>
      <c r="X66" s="93">
        <f t="shared" si="2"/>
        <v>0</v>
      </c>
      <c r="Y66" s="94">
        <f>ДЕКАБРЬ!Y66+ЯНВАРЬ!Y66+ФЕВРАЛЬ!Y66</f>
        <v>0</v>
      </c>
      <c r="Z66" s="94">
        <f>ДЕКАБРЬ!Z66+ЯНВАРЬ!Z66+ФЕВРАЛЬ!Z66</f>
        <v>0</v>
      </c>
      <c r="AA66" s="233">
        <f t="shared" si="3"/>
        <v>0</v>
      </c>
      <c r="AB66" s="93">
        <f t="shared" si="15"/>
        <v>0</v>
      </c>
      <c r="AC66" s="235">
        <f t="shared" si="35"/>
        <v>0</v>
      </c>
      <c r="AD66" s="93">
        <f t="shared" si="5"/>
        <v>0</v>
      </c>
      <c r="AE66" s="94">
        <f>ДЕКАБРЬ!AE66+ЯНВАРЬ!AE66+ФЕВРАЛЬ!AE66</f>
        <v>0</v>
      </c>
      <c r="AF66" s="235">
        <f t="shared" si="6"/>
        <v>0</v>
      </c>
      <c r="AG66" s="94">
        <f>ДЕКАБРЬ!AG66+ЯНВАРЬ!AG66+ФЕВРАЛЬ!AG66</f>
        <v>195.75</v>
      </c>
      <c r="AH66" s="94">
        <f>ДЕКАБРЬ!AH66+ЯНВАРЬ!AH66+ФЕВРАЛЬ!AH66</f>
        <v>0</v>
      </c>
      <c r="AI66" s="94">
        <f>ДЕКАБРЬ!AI66+ЯНВАРЬ!AI66+ФЕВРАЛЬ!AI66</f>
        <v>0</v>
      </c>
      <c r="AJ66" s="94">
        <f>ДЕКАБРЬ!AJ66+ЯНВАРЬ!AJ66+ФЕВРАЛЬ!AJ66</f>
        <v>0</v>
      </c>
      <c r="AK66" s="94"/>
      <c r="AL66" s="123">
        <f t="shared" si="36"/>
        <v>0</v>
      </c>
      <c r="AM66" s="94">
        <f>ДЕКАБРЬ!AM66+ЯНВАРЬ!AM66+ФЕВРАЛЬ!AM66</f>
        <v>0</v>
      </c>
      <c r="AN66" s="94">
        <f>ДЕКАБРЬ!AN66+ЯНВАРЬ!AN66+ФЕВРАЛЬ!AN66</f>
        <v>0</v>
      </c>
      <c r="AO66" s="96">
        <f t="shared" si="17"/>
        <v>-195.75</v>
      </c>
      <c r="AP66" s="97"/>
      <c r="AQ66" s="98">
        <f t="shared" si="8"/>
        <v>0</v>
      </c>
      <c r="AR66" s="99">
        <f t="shared" si="27"/>
        <v>97.35</v>
      </c>
      <c r="AS66" s="99">
        <f t="shared" si="10"/>
        <v>0</v>
      </c>
      <c r="AT66" s="99">
        <f t="shared" si="11"/>
        <v>195.75</v>
      </c>
      <c r="AU66" s="99">
        <f t="shared" si="16"/>
        <v>0</v>
      </c>
      <c r="AV66" s="99">
        <f t="array" ref="AV66">_xlfn.IFS(U66=0,AO66,U66&lt;0,AO66/-U66,U66&gt;0,AO66/U66)</f>
        <v>-195.75</v>
      </c>
      <c r="AW66" s="235">
        <f t="shared" si="37"/>
        <v>0</v>
      </c>
      <c r="AX66" s="235">
        <f t="shared" si="38"/>
        <v>-2.0107858243451466</v>
      </c>
      <c r="AY66" s="100"/>
      <c r="AZ66" s="95">
        <f t="shared" si="14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39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4"/>
        <v>0</v>
      </c>
      <c r="M67" s="90"/>
      <c r="N67" s="94">
        <f>ДЕКАБРЬ!N67+ЯНВАРЬ!N67+ФЕВРАЛЬ!N67</f>
        <v>19</v>
      </c>
      <c r="O67" s="90"/>
      <c r="P67" s="90"/>
      <c r="Q67" s="234"/>
      <c r="R67" s="93"/>
      <c r="S67" s="94">
        <f>ДЕКАБРЬ!S67+ЯНВАРЬ!S67+ФЕВРАЛЬ!S67</f>
        <v>11</v>
      </c>
      <c r="T67" s="94">
        <f>ДЕКАБРЬ!T67+ЯНВАРЬ!T67+ФЕВРАЛЬ!T67</f>
        <v>-2</v>
      </c>
      <c r="U67" s="93">
        <f t="shared" ref="U67:U103" si="40">S67+T67</f>
        <v>9</v>
      </c>
      <c r="V67" s="94">
        <f>ДЕКАБРЬ!V67+ЯНВАРЬ!V67+ФЕВРАЛЬ!V67</f>
        <v>7382</v>
      </c>
      <c r="W67" s="94">
        <f>ДЕКАБРЬ!W67+ЯНВАРЬ!W67+ФЕВРАЛЬ!W67</f>
        <v>-1418</v>
      </c>
      <c r="X67" s="93">
        <f t="shared" ref="X67:X103" si="41">V67+W67</f>
        <v>5964</v>
      </c>
      <c r="Y67" s="94">
        <f>ДЕКАБРЬ!Y67+ЯНВАРЬ!Y67+ФЕВРАЛЬ!Y67</f>
        <v>11507.529999999999</v>
      </c>
      <c r="Z67" s="94">
        <f>ДЕКАБРЬ!Z67+ЯНВАРЬ!Z67+ФЕВРАЛЬ!Z67</f>
        <v>-2098</v>
      </c>
      <c r="AA67" s="233">
        <f t="shared" ref="AA67:AA103" si="42">Y67+Z67</f>
        <v>9409.5299999999988</v>
      </c>
      <c r="AB67" s="93">
        <f t="shared" si="15"/>
        <v>0</v>
      </c>
      <c r="AC67" s="235">
        <f t="shared" ref="AC67:AC98" si="43">AA67/$AA$126</f>
        <v>8.6723467716371999E-4</v>
      </c>
      <c r="AD67" s="93">
        <f t="shared" ref="AD67:AD103" si="44">U67*K67</f>
        <v>1455.3</v>
      </c>
      <c r="AE67" s="94">
        <f>ДЕКАБРЬ!AE67+ЯНВАРЬ!AE67+ФЕВРАЛЬ!AE67</f>
        <v>3510.65</v>
      </c>
      <c r="AF67" s="235">
        <f t="shared" ref="AF67:AF103" si="45">IF(AA67=0,0,AE67/AA67)</f>
        <v>0.3730951492795071</v>
      </c>
      <c r="AG67" s="94">
        <f>ДЕКАБРЬ!AG67+ЯНВАРЬ!AG67+ФЕВРАЛЬ!AG67</f>
        <v>1316.0500000000002</v>
      </c>
      <c r="AH67" s="94">
        <f>ДЕКАБРЬ!AH67+ЯНВАРЬ!AH67+ФЕВРАЛЬ!AH67</f>
        <v>0</v>
      </c>
      <c r="AI67" s="94">
        <f>ДЕКАБРЬ!AI67+ЯНВАРЬ!AI67+ФЕВРАЛЬ!AI67</f>
        <v>0</v>
      </c>
      <c r="AJ67" s="94">
        <f>ДЕКАБРЬ!AJ67+ЯНВАРЬ!AJ67+ФЕВРАЛЬ!AJ67</f>
        <v>0</v>
      </c>
      <c r="AK67" s="94"/>
      <c r="AL67" s="123">
        <f t="shared" ref="AL67:AL98" si="46">IFERROR($AL$126*H67/$H$126,0)</f>
        <v>0</v>
      </c>
      <c r="AM67" s="94">
        <f>ДЕКАБРЬ!AM67+ЯНВАРЬ!AM67+ФЕВРАЛЬ!AM67</f>
        <v>0</v>
      </c>
      <c r="AN67" s="94">
        <f>ДЕКАБРЬ!AN67+ЯНВАРЬ!AN67+ФЕВРАЛЬ!AN67</f>
        <v>397.17192198865075</v>
      </c>
      <c r="AO67" s="96">
        <f t="shared" si="17"/>
        <v>2730.3580780113471</v>
      </c>
      <c r="AP67" s="97"/>
      <c r="AQ67" s="98">
        <f t="shared" si="8"/>
        <v>1045.5033333333331</v>
      </c>
      <c r="AR67" s="99">
        <f t="shared" si="27"/>
        <v>161.69999999999999</v>
      </c>
      <c r="AS67" s="99">
        <f t="shared" si="10"/>
        <v>390.07222222222225</v>
      </c>
      <c r="AT67" s="99">
        <f t="shared" si="11"/>
        <v>119.6409090909091</v>
      </c>
      <c r="AU67" s="99">
        <f t="shared" si="16"/>
        <v>0</v>
      </c>
      <c r="AV67" s="99">
        <f t="array" ref="AV67">_xlfn.IFS(U67=0,AO67,U67&lt;0,AO67/-U67,U67&gt;0,AO67/U67)</f>
        <v>303.37311977903857</v>
      </c>
      <c r="AW67" s="235">
        <f t="shared" si="37"/>
        <v>0.29016944289580326</v>
      </c>
      <c r="AX67" s="235">
        <f t="shared" si="38"/>
        <v>1.8761479268957242</v>
      </c>
      <c r="AY67" s="100"/>
      <c r="AZ67" s="95">
        <f t="shared" si="14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39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4"/>
        <v>0</v>
      </c>
      <c r="M68" s="90"/>
      <c r="N68" s="94">
        <f>ДЕКАБРЬ!N68+ЯНВАРЬ!N68+ФЕВРАЛЬ!N68</f>
        <v>0</v>
      </c>
      <c r="O68" s="90"/>
      <c r="P68" s="90"/>
      <c r="Q68" s="234"/>
      <c r="R68" s="93"/>
      <c r="S68" s="94">
        <f>ДЕКАБРЬ!S68+ЯНВАРЬ!S68+ФЕВРАЛЬ!S68</f>
        <v>0</v>
      </c>
      <c r="T68" s="94">
        <f>ДЕКАБРЬ!T68+ЯНВАРЬ!T68+ФЕВРАЛЬ!T68</f>
        <v>0</v>
      </c>
      <c r="U68" s="93">
        <f t="shared" si="40"/>
        <v>0</v>
      </c>
      <c r="V68" s="94">
        <f>ДЕКАБРЬ!V68+ЯНВАРЬ!V68+ФЕВРАЛЬ!V68</f>
        <v>0</v>
      </c>
      <c r="W68" s="94">
        <f>ДЕКАБРЬ!W68+ЯНВАРЬ!W68+ФЕВРАЛЬ!W68</f>
        <v>0</v>
      </c>
      <c r="X68" s="93">
        <f t="shared" si="41"/>
        <v>0</v>
      </c>
      <c r="Y68" s="94">
        <f>ДЕКАБРЬ!Y68+ЯНВАРЬ!Y68+ФЕВРАЛЬ!Y68</f>
        <v>0</v>
      </c>
      <c r="Z68" s="94">
        <f>ДЕКАБРЬ!Z68+ЯНВАРЬ!Z68+ФЕВРАЛЬ!Z68</f>
        <v>0</v>
      </c>
      <c r="AA68" s="233">
        <f t="shared" si="42"/>
        <v>0</v>
      </c>
      <c r="AB68" s="93">
        <f t="shared" ref="AB68:AB103" si="47">N68*O68*P68/100</f>
        <v>0</v>
      </c>
      <c r="AC68" s="235">
        <f t="shared" si="43"/>
        <v>0</v>
      </c>
      <c r="AD68" s="93">
        <f t="shared" si="44"/>
        <v>0</v>
      </c>
      <c r="AE68" s="94">
        <f>ДЕКАБРЬ!AE68+ЯНВАРЬ!AE68+ФЕВРАЛЬ!AE68</f>
        <v>0</v>
      </c>
      <c r="AF68" s="235">
        <f t="shared" si="45"/>
        <v>0</v>
      </c>
      <c r="AG68" s="94">
        <f>ДЕКАБРЬ!AG68+ЯНВАРЬ!AG68+ФЕВРАЛЬ!AG68</f>
        <v>0</v>
      </c>
      <c r="AH68" s="94">
        <f>ДЕКАБРЬ!AH68+ЯНВАРЬ!AH68+ФЕВРАЛЬ!AH68</f>
        <v>0</v>
      </c>
      <c r="AI68" s="94">
        <f>ДЕКАБРЬ!AI68+ЯНВАРЬ!AI68+ФЕВРАЛЬ!AI68</f>
        <v>0</v>
      </c>
      <c r="AJ68" s="94">
        <f>ДЕКАБРЬ!AJ68+ЯНВАРЬ!AJ68+ФЕВРАЛЬ!AJ68</f>
        <v>0</v>
      </c>
      <c r="AK68" s="94"/>
      <c r="AL68" s="123">
        <f t="shared" si="46"/>
        <v>0</v>
      </c>
      <c r="AM68" s="94">
        <f>ДЕКАБРЬ!AM68+ЯНВАРЬ!AM68+ФЕВРАЛЬ!AM68</f>
        <v>0</v>
      </c>
      <c r="AN68" s="94">
        <f>ДЕКАБРЬ!AN68+ЯНВАРЬ!AN68+ФЕВРАЛЬ!AN68</f>
        <v>0</v>
      </c>
      <c r="AO68" s="96">
        <f t="shared" si="17"/>
        <v>0</v>
      </c>
      <c r="AP68" s="97"/>
      <c r="AQ68" s="98">
        <f t="shared" si="8"/>
        <v>0</v>
      </c>
      <c r="AR68" s="99">
        <f t="shared" si="27"/>
        <v>161.69999999999999</v>
      </c>
      <c r="AS68" s="99">
        <f t="shared" si="10"/>
        <v>0</v>
      </c>
      <c r="AT68" s="99">
        <f t="shared" si="11"/>
        <v>0</v>
      </c>
      <c r="AU68" s="99">
        <f t="shared" si="16"/>
        <v>0</v>
      </c>
      <c r="AV68" s="99">
        <f t="array" ref="AV68">_xlfn.IFS(U68=0,AO68,U68&lt;0,AO68/-U68,U68&gt;0,AO68/U68)</f>
        <v>0</v>
      </c>
      <c r="AW68" s="235">
        <f t="shared" si="37"/>
        <v>0</v>
      </c>
      <c r="AX68" s="235">
        <f t="shared" si="38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39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4"/>
        <v>0</v>
      </c>
      <c r="M69" s="90"/>
      <c r="N69" s="94">
        <f>ДЕКАБРЬ!N69+ЯНВАРЬ!N69+ФЕВРАЛЬ!N69</f>
        <v>3</v>
      </c>
      <c r="O69" s="90"/>
      <c r="P69" s="90"/>
      <c r="Q69" s="234"/>
      <c r="R69" s="93"/>
      <c r="S69" s="94">
        <f>ДЕКАБРЬ!S69+ЯНВАРЬ!S69+ФЕВРАЛЬ!S69</f>
        <v>1</v>
      </c>
      <c r="T69" s="94">
        <f>ДЕКАБРЬ!T69+ЯНВАРЬ!T69+ФЕВРАЛЬ!T69</f>
        <v>-1</v>
      </c>
      <c r="U69" s="93">
        <f t="shared" si="40"/>
        <v>0</v>
      </c>
      <c r="V69" s="94">
        <f>ДЕКАБРЬ!V69+ЯНВАРЬ!V69+ФЕВРАЛЬ!V69</f>
        <v>640</v>
      </c>
      <c r="W69" s="94">
        <f>ДЕКАБРЬ!W69+ЯНВАРЬ!W69+ФЕВРАЛЬ!W69</f>
        <v>-640</v>
      </c>
      <c r="X69" s="93">
        <f t="shared" si="41"/>
        <v>0</v>
      </c>
      <c r="Y69" s="94">
        <f>ДЕКАБРЬ!Y69+ЯНВАРЬ!Y69+ФЕВРАЛЬ!Y69</f>
        <v>998</v>
      </c>
      <c r="Z69" s="94">
        <f>ДЕКАБРЬ!Z69+ЯНВАРЬ!Z69+ФЕВРАЛЬ!Z69</f>
        <v>-998</v>
      </c>
      <c r="AA69" s="233">
        <f t="shared" si="42"/>
        <v>0</v>
      </c>
      <c r="AB69" s="93">
        <f t="shared" si="47"/>
        <v>0</v>
      </c>
      <c r="AC69" s="235">
        <f t="shared" si="43"/>
        <v>0</v>
      </c>
      <c r="AD69" s="93">
        <f t="shared" si="44"/>
        <v>0</v>
      </c>
      <c r="AE69" s="94">
        <f>ДЕКАБРЬ!AE69+ЯНВАРЬ!AE69+ФЕВРАЛЬ!AE69</f>
        <v>0</v>
      </c>
      <c r="AF69" s="235">
        <f t="shared" si="45"/>
        <v>0</v>
      </c>
      <c r="AG69" s="94">
        <f>ДЕКАБРЬ!AG69+ЯНВАРЬ!AG69+ФЕВРАЛЬ!AG69</f>
        <v>220.98000000000002</v>
      </c>
      <c r="AH69" s="94">
        <f>ДЕКАБРЬ!AH69+ЯНВАРЬ!AH69+ФЕВРАЛЬ!AH69</f>
        <v>0</v>
      </c>
      <c r="AI69" s="94">
        <f>ДЕКАБРЬ!AI69+ЯНВАРЬ!AI69+ФЕВРАЛЬ!AI69</f>
        <v>0</v>
      </c>
      <c r="AJ69" s="94">
        <f>ДЕКАБРЬ!AJ69+ЯНВАРЬ!AJ69+ФЕВРАЛЬ!AJ69</f>
        <v>0</v>
      </c>
      <c r="AK69" s="94"/>
      <c r="AL69" s="123">
        <f t="shared" si="46"/>
        <v>0</v>
      </c>
      <c r="AM69" s="94">
        <f>ДЕКАБРЬ!AM69+ЯНВАРЬ!AM69+ФЕВРАЛЬ!AM69</f>
        <v>0</v>
      </c>
      <c r="AN69" s="94">
        <f>ДЕКАБРЬ!AN69+ЯНВАРЬ!AN69+ФЕВРАЛЬ!AN69</f>
        <v>0</v>
      </c>
      <c r="AO69" s="96">
        <f t="shared" ref="AO69:AO103" si="48">AA69-AD69-AE69-AG69-AH69-AI69-AK69-AL69-AN69-AM69</f>
        <v>-220.98000000000002</v>
      </c>
      <c r="AP69" s="97"/>
      <c r="AQ69" s="98">
        <f t="shared" si="8"/>
        <v>0</v>
      </c>
      <c r="AR69" s="99">
        <f t="shared" si="27"/>
        <v>140.63999999999999</v>
      </c>
      <c r="AS69" s="99">
        <f t="shared" si="10"/>
        <v>0</v>
      </c>
      <c r="AT69" s="99">
        <f t="shared" si="11"/>
        <v>220.98000000000002</v>
      </c>
      <c r="AU69" s="99">
        <f t="shared" si="16"/>
        <v>0</v>
      </c>
      <c r="AV69" s="99">
        <f t="array" ref="AV69">_xlfn.IFS(U69=0,AO69,U69&lt;0,AO69/-U69,U69&gt;0,AO69/U69)</f>
        <v>-220.98000000000002</v>
      </c>
      <c r="AW69" s="235">
        <f t="shared" si="37"/>
        <v>0</v>
      </c>
      <c r="AX69" s="235">
        <f t="shared" si="38"/>
        <v>-1.5712457337883963</v>
      </c>
      <c r="AY69" s="100"/>
      <c r="AZ69" s="95">
        <f t="shared" si="14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39"/>
        <v>0</v>
      </c>
      <c r="F70" s="94"/>
      <c r="G70" s="94"/>
      <c r="H70" s="94"/>
      <c r="I70" s="94"/>
      <c r="J70" s="94"/>
      <c r="K70" s="94">
        <v>117.24</v>
      </c>
      <c r="L70" s="93">
        <f t="shared" si="34"/>
        <v>0</v>
      </c>
      <c r="M70" s="90"/>
      <c r="N70" s="94">
        <f>ДЕКАБРЬ!N70+ЯНВАРЬ!N70+ФЕВРАЛЬ!N70</f>
        <v>11</v>
      </c>
      <c r="O70" s="90"/>
      <c r="P70" s="90"/>
      <c r="Q70" s="234"/>
      <c r="R70" s="93"/>
      <c r="S70" s="94">
        <f>ДЕКАБРЬ!S70+ЯНВАРЬ!S70+ФЕВРАЛЬ!S70</f>
        <v>4</v>
      </c>
      <c r="T70" s="94">
        <f>ДЕКАБРЬ!T70+ЯНВАРЬ!T70+ФЕВРАЛЬ!T70</f>
        <v>0</v>
      </c>
      <c r="U70" s="93">
        <f t="shared" si="40"/>
        <v>4</v>
      </c>
      <c r="V70" s="94">
        <f>ДЕКАБРЬ!V70+ЯНВАРЬ!V70+ФЕВРАЛЬ!V70</f>
        <v>2877</v>
      </c>
      <c r="W70" s="94">
        <f>ДЕКАБРЬ!W70+ЯНВАРЬ!W70+ФЕВРАЛЬ!W70</f>
        <v>0</v>
      </c>
      <c r="X70" s="93">
        <f t="shared" si="41"/>
        <v>2877</v>
      </c>
      <c r="Y70" s="94">
        <f>ДЕКАБРЬ!Y70+ЯНВАРЬ!Y70+ФЕВРАЛЬ!Y70</f>
        <v>4242</v>
      </c>
      <c r="Z70" s="94">
        <f>ДЕКАБРЬ!Z70+ЯНВАРЬ!Z70+ФЕВРАЛЬ!Z70</f>
        <v>0</v>
      </c>
      <c r="AA70" s="233">
        <f t="shared" si="42"/>
        <v>4242</v>
      </c>
      <c r="AB70" s="93">
        <f t="shared" si="47"/>
        <v>0</v>
      </c>
      <c r="AC70" s="235">
        <f t="shared" si="43"/>
        <v>3.9096633950138856E-4</v>
      </c>
      <c r="AD70" s="93">
        <f t="shared" si="44"/>
        <v>468.96</v>
      </c>
      <c r="AE70" s="94">
        <f>ДЕКАБРЬ!AE70+ЯНВАРЬ!AE70+ФЕВРАЛЬ!AE70</f>
        <v>1583.94</v>
      </c>
      <c r="AF70" s="235">
        <f t="shared" si="45"/>
        <v>0.37339462517680339</v>
      </c>
      <c r="AG70" s="94">
        <f>ДЕКАБРЬ!AG70+ЯНВАРЬ!AG70+ФЕВРАЛЬ!AG70</f>
        <v>683.13000000000011</v>
      </c>
      <c r="AH70" s="94">
        <f>ДЕКАБРЬ!AH70+ЯНВАРЬ!AH70+ФЕВРАЛЬ!AH70</f>
        <v>0</v>
      </c>
      <c r="AI70" s="94">
        <f>ДЕКАБРЬ!AI70+ЯНВАРЬ!AI70+ФЕВРАЛЬ!AI70</f>
        <v>0</v>
      </c>
      <c r="AJ70" s="94">
        <f>ДЕКАБРЬ!AJ70+ЯНВАРЬ!AJ70+ФЕВРАЛЬ!AJ70</f>
        <v>0</v>
      </c>
      <c r="AK70" s="94"/>
      <c r="AL70" s="123">
        <f t="shared" si="46"/>
        <v>0</v>
      </c>
      <c r="AM70" s="94">
        <f>ДЕКАБРЬ!AM70+ЯНВАРЬ!AM70+ФЕВРАЛЬ!AM70</f>
        <v>0</v>
      </c>
      <c r="AN70" s="94">
        <f>ДЕКАБРЬ!AN70+ЯНВАРЬ!AN70+ФЕВРАЛЬ!AN70</f>
        <v>164.65512726111643</v>
      </c>
      <c r="AO70" s="96">
        <f t="shared" si="48"/>
        <v>1341.3148727388834</v>
      </c>
      <c r="AP70" s="97"/>
      <c r="AQ70" s="98">
        <f t="shared" si="8"/>
        <v>1060.5</v>
      </c>
      <c r="AR70" s="99">
        <f t="shared" si="27"/>
        <v>117.24</v>
      </c>
      <c r="AS70" s="99">
        <f t="shared" si="10"/>
        <v>395.98500000000001</v>
      </c>
      <c r="AT70" s="99">
        <f t="shared" si="11"/>
        <v>170.78250000000003</v>
      </c>
      <c r="AU70" s="99">
        <f t="shared" si="16"/>
        <v>0</v>
      </c>
      <c r="AV70" s="99">
        <f t="array" ref="AV70">_xlfn.IFS(U70=0,AO70,U70&lt;0,AO70/-U70,U70&gt;0,AO70/U70)</f>
        <v>335.32871818472086</v>
      </c>
      <c r="AW70" s="235">
        <f t="shared" si="37"/>
        <v>0.31619869701529546</v>
      </c>
      <c r="AX70" s="235">
        <f t="shared" si="38"/>
        <v>2.8601903632268924</v>
      </c>
      <c r="AY70" s="100"/>
      <c r="AZ70" s="95">
        <f t="shared" si="14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39"/>
        <v>0</v>
      </c>
      <c r="F71" s="94"/>
      <c r="G71" s="94"/>
      <c r="H71" s="94"/>
      <c r="I71" s="94"/>
      <c r="J71" s="94"/>
      <c r="K71" s="94">
        <v>123.09</v>
      </c>
      <c r="L71" s="93">
        <f t="shared" si="34"/>
        <v>0</v>
      </c>
      <c r="M71" s="90"/>
      <c r="N71" s="94">
        <f>ДЕКАБРЬ!N71+ЯНВАРЬ!N71+ФЕВРАЛЬ!N71</f>
        <v>40</v>
      </c>
      <c r="O71" s="90"/>
      <c r="P71" s="90"/>
      <c r="Q71" s="234"/>
      <c r="R71" s="93"/>
      <c r="S71" s="94">
        <f>ДЕКАБРЬ!S71+ЯНВАРЬ!S71+ФЕВРАЛЬ!S71</f>
        <v>8</v>
      </c>
      <c r="T71" s="94">
        <f>ДЕКАБРЬ!T71+ЯНВАРЬ!T71+ФЕВРАЛЬ!T71</f>
        <v>-2</v>
      </c>
      <c r="U71" s="93">
        <f t="shared" si="40"/>
        <v>6</v>
      </c>
      <c r="V71" s="94">
        <f>ДЕКАБРЬ!V71+ЯНВАРЬ!V71+ФЕВРАЛЬ!V71</f>
        <v>3962.65</v>
      </c>
      <c r="W71" s="94">
        <f>ДЕКАБРЬ!W71+ЯНВАРЬ!W71+ФЕВРАЛЬ!W71</f>
        <v>-998</v>
      </c>
      <c r="X71" s="93">
        <f t="shared" si="41"/>
        <v>2964.65</v>
      </c>
      <c r="Y71" s="94">
        <f>ДЕКАБРЬ!Y71+ЯНВАРЬ!Y71+ФЕВРАЛЬ!Y71</f>
        <v>5804.84</v>
      </c>
      <c r="Z71" s="94">
        <f>ДЕКАБРЬ!Z71+ЯНВАРЬ!Z71+ФЕВРАЛЬ!Z71</f>
        <v>-1509</v>
      </c>
      <c r="AA71" s="233">
        <f t="shared" si="42"/>
        <v>4295.84</v>
      </c>
      <c r="AB71" s="93">
        <f t="shared" si="47"/>
        <v>0</v>
      </c>
      <c r="AC71" s="235">
        <f t="shared" si="43"/>
        <v>3.9592853368308463E-4</v>
      </c>
      <c r="AD71" s="93">
        <f t="shared" si="44"/>
        <v>738.54</v>
      </c>
      <c r="AE71" s="94">
        <f>ДЕКАБРЬ!AE71+ЯНВАРЬ!AE71+ФЕВРАЛЬ!AE71</f>
        <v>1595.2700000000002</v>
      </c>
      <c r="AF71" s="235">
        <f t="shared" si="45"/>
        <v>0.37135228500130363</v>
      </c>
      <c r="AG71" s="94">
        <f>ДЕКАБРЬ!AG71+ЯНВАРЬ!AG71+ФЕВРАЛЬ!AG71</f>
        <v>3447.7500000000005</v>
      </c>
      <c r="AH71" s="94">
        <f>ДЕКАБРЬ!AH71+ЯНВАРЬ!AH71+ФЕВРАЛЬ!AH71</f>
        <v>0</v>
      </c>
      <c r="AI71" s="94">
        <f>ДЕКАБРЬ!AI71+ЯНВАРЬ!AI71+ФЕВРАЛЬ!AI71</f>
        <v>0</v>
      </c>
      <c r="AJ71" s="94">
        <f>ДЕКАБРЬ!AJ71+ЯНВАРЬ!AJ71+ФЕВРАЛЬ!AJ71</f>
        <v>0</v>
      </c>
      <c r="AK71" s="94"/>
      <c r="AL71" s="123">
        <f t="shared" si="46"/>
        <v>0</v>
      </c>
      <c r="AM71" s="94">
        <f>ДЕКАБРЬ!AM71+ЯНВАРЬ!AM71+ФЕВРАЛЬ!AM71</f>
        <v>0</v>
      </c>
      <c r="AN71" s="94">
        <f>ДЕКАБРЬ!AN71+ЯНВАРЬ!AN71+ФЕВРАЛЬ!AN71</f>
        <v>170.5313384854245</v>
      </c>
      <c r="AO71" s="96">
        <f t="shared" si="48"/>
        <v>-1656.2513384854251</v>
      </c>
      <c r="AP71" s="97"/>
      <c r="AQ71" s="98">
        <f t="shared" si="8"/>
        <v>715.97333333333336</v>
      </c>
      <c r="AR71" s="99">
        <f t="shared" si="27"/>
        <v>123.09</v>
      </c>
      <c r="AS71" s="99">
        <f t="shared" si="10"/>
        <v>265.87833333333339</v>
      </c>
      <c r="AT71" s="99">
        <f t="shared" si="11"/>
        <v>430.96875000000006</v>
      </c>
      <c r="AU71" s="99">
        <f t="shared" ref="AU71:AU103" si="49">IF(S71=0,0,(AH71+AI71+AJ71)/S71)</f>
        <v>0</v>
      </c>
      <c r="AV71" s="99">
        <f t="array" ref="AV71">_xlfn.IFS(U71=0,AO71,U71&lt;0,AO71/-U71,U71&gt;0,AO71/U71)</f>
        <v>-276.04188974757085</v>
      </c>
      <c r="AW71" s="235">
        <f t="shared" si="37"/>
        <v>-0.38554772488859573</v>
      </c>
      <c r="AX71" s="235">
        <f t="shared" si="38"/>
        <v>-2.2426020777282543</v>
      </c>
      <c r="AY71" s="100"/>
      <c r="AZ71" s="95">
        <f t="shared" si="14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39"/>
        <v>0</v>
      </c>
      <c r="F72" s="94"/>
      <c r="G72" s="94"/>
      <c r="H72" s="94"/>
      <c r="I72" s="94"/>
      <c r="J72" s="94"/>
      <c r="K72" s="94">
        <v>123.09</v>
      </c>
      <c r="L72" s="93">
        <f t="shared" si="34"/>
        <v>0</v>
      </c>
      <c r="M72" s="90"/>
      <c r="N72" s="94">
        <f>ДЕКАБРЬ!N72+ЯНВАРЬ!N72+ФЕВРАЛЬ!N72</f>
        <v>39</v>
      </c>
      <c r="O72" s="90"/>
      <c r="P72" s="90"/>
      <c r="Q72" s="234"/>
      <c r="R72" s="93"/>
      <c r="S72" s="94">
        <f>ДЕКАБРЬ!S72+ЯНВАРЬ!S72+ФЕВРАЛЬ!S72</f>
        <v>8</v>
      </c>
      <c r="T72" s="94">
        <f>ДЕКАБРЬ!T72+ЯНВАРЬ!T72+ФЕВРАЛЬ!T72</f>
        <v>0</v>
      </c>
      <c r="U72" s="93">
        <f t="shared" si="40"/>
        <v>8</v>
      </c>
      <c r="V72" s="94">
        <f>ДЕКАБРЬ!V72+ЯНВАРЬ!V72+ФЕВРАЛЬ!V72</f>
        <v>4688</v>
      </c>
      <c r="W72" s="94">
        <f>ДЕКАБРЬ!W72+ЯНВАРЬ!W72+ФЕВРАЛЬ!W72</f>
        <v>0</v>
      </c>
      <c r="X72" s="93">
        <f t="shared" si="41"/>
        <v>4688</v>
      </c>
      <c r="Y72" s="94">
        <f>ДЕКАБРЬ!Y72+ЯНВАРЬ!Y72+ФЕВРАЛЬ!Y72</f>
        <v>6756</v>
      </c>
      <c r="Z72" s="94">
        <f>ДЕКАБРЬ!Z72+ЯНВАРЬ!Z72+ФЕВРАЛЬ!Z72</f>
        <v>0</v>
      </c>
      <c r="AA72" s="233">
        <f t="shared" si="42"/>
        <v>6756</v>
      </c>
      <c r="AB72" s="93">
        <f t="shared" si="47"/>
        <v>0</v>
      </c>
      <c r="AC72" s="235">
        <f t="shared" si="43"/>
        <v>6.2267057748028785E-4</v>
      </c>
      <c r="AD72" s="93">
        <f t="shared" si="44"/>
        <v>984.72</v>
      </c>
      <c r="AE72" s="94">
        <f>ДЕКАБРЬ!AE72+ЯНВАРЬ!AE72+ФЕВРАЛЬ!AE72</f>
        <v>2533.54</v>
      </c>
      <c r="AF72" s="235">
        <f t="shared" si="45"/>
        <v>0.37500592066311428</v>
      </c>
      <c r="AG72" s="94">
        <f>ДЕКАБРЬ!AG72+ЯНВАРЬ!AG72+ФЕВРАЛЬ!AG72</f>
        <v>3069.0600000000004</v>
      </c>
      <c r="AH72" s="94">
        <f>ДЕКАБРЬ!AH72+ЯНВАРЬ!AH72+ФЕВРАЛЬ!AH72</f>
        <v>0</v>
      </c>
      <c r="AI72" s="94">
        <f>ДЕКАБРЬ!AI72+ЯНВАРЬ!AI72+ФЕВРАЛЬ!AI72</f>
        <v>0</v>
      </c>
      <c r="AJ72" s="94">
        <f>ДЕКАБРЬ!AJ72+ЯНВАРЬ!AJ72+ФЕВРАЛЬ!AJ72</f>
        <v>0</v>
      </c>
      <c r="AK72" s="94"/>
      <c r="AL72" s="123">
        <f t="shared" si="46"/>
        <v>0</v>
      </c>
      <c r="AM72" s="94">
        <f>ДЕКАБРЬ!AM72+ЯНВАРЬ!AM72+ФЕВРАЛЬ!AM72</f>
        <v>0</v>
      </c>
      <c r="AN72" s="94">
        <f>ДЕКАБРЬ!AN72+ЯНВАРЬ!AN72+ФЕВРАЛЬ!AN72</f>
        <v>257.80298763782662</v>
      </c>
      <c r="AO72" s="96">
        <f t="shared" si="48"/>
        <v>-89.122987637827237</v>
      </c>
      <c r="AP72" s="97"/>
      <c r="AQ72" s="98">
        <f t="shared" si="8"/>
        <v>844.5</v>
      </c>
      <c r="AR72" s="99">
        <f t="shared" si="27"/>
        <v>123.09</v>
      </c>
      <c r="AS72" s="99">
        <f t="shared" si="10"/>
        <v>316.6925</v>
      </c>
      <c r="AT72" s="99">
        <f t="shared" si="11"/>
        <v>383.63250000000005</v>
      </c>
      <c r="AU72" s="99">
        <f t="shared" si="49"/>
        <v>0</v>
      </c>
      <c r="AV72" s="99">
        <f t="array" ref="AV72">_xlfn.IFS(U72=0,AO72,U72&lt;0,AO72/-U72,U72&gt;0,AO72/U72)</f>
        <v>-11.140373454728405</v>
      </c>
      <c r="AW72" s="235">
        <f t="shared" si="37"/>
        <v>-1.3191679638517945E-2</v>
      </c>
      <c r="AX72" s="235">
        <f t="shared" si="38"/>
        <v>-9.0505918065873783E-2</v>
      </c>
      <c r="AY72" s="100"/>
      <c r="AZ72" s="95">
        <f t="shared" si="14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39"/>
        <v>0</v>
      </c>
      <c r="F73" s="94"/>
      <c r="G73" s="94"/>
      <c r="H73" s="94"/>
      <c r="I73" s="94"/>
      <c r="J73" s="94"/>
      <c r="K73" s="94">
        <v>123.09</v>
      </c>
      <c r="L73" s="93">
        <f t="shared" si="34"/>
        <v>0</v>
      </c>
      <c r="M73" s="90"/>
      <c r="N73" s="94">
        <f>ДЕКАБРЬ!N73+ЯНВАРЬ!N73+ФЕВРАЛЬ!N73</f>
        <v>35</v>
      </c>
      <c r="O73" s="90"/>
      <c r="P73" s="90"/>
      <c r="Q73" s="234"/>
      <c r="R73" s="93"/>
      <c r="S73" s="94">
        <f>ДЕКАБРЬ!S73+ЯНВАРЬ!S73+ФЕВРАЛЬ!S73</f>
        <v>8</v>
      </c>
      <c r="T73" s="94">
        <f>ДЕКАБРЬ!T73+ЯНВАРЬ!T73+ФЕВРАЛЬ!T73</f>
        <v>0</v>
      </c>
      <c r="U73" s="93">
        <f t="shared" si="40"/>
        <v>8</v>
      </c>
      <c r="V73" s="94">
        <f>ДЕКАБРЬ!V73+ЯНВАРЬ!V73+ФЕВРАЛЬ!V73</f>
        <v>4299.76</v>
      </c>
      <c r="W73" s="94">
        <f>ДЕКАБРЬ!W73+ЯНВАРЬ!W73+ФЕВРАЛЬ!W73</f>
        <v>0</v>
      </c>
      <c r="X73" s="93">
        <f t="shared" si="41"/>
        <v>4299.76</v>
      </c>
      <c r="Y73" s="94">
        <f>ДЕКАБРЬ!Y73+ЯНВАРЬ!Y73+ФЕВРАЛЬ!Y73</f>
        <v>6432.07</v>
      </c>
      <c r="Z73" s="94">
        <f>ДЕКАБРЬ!Z73+ЯНВАРЬ!Z73+ФЕВРАЛЬ!Z73</f>
        <v>0</v>
      </c>
      <c r="AA73" s="233">
        <f t="shared" si="42"/>
        <v>6432.07</v>
      </c>
      <c r="AB73" s="93">
        <f t="shared" si="47"/>
        <v>0</v>
      </c>
      <c r="AC73" s="235">
        <f t="shared" si="43"/>
        <v>5.9281538503458181E-4</v>
      </c>
      <c r="AD73" s="93">
        <f t="shared" si="44"/>
        <v>984.72</v>
      </c>
      <c r="AE73" s="94">
        <f>ДЕКАБРЬ!AE73+ЯНВАРЬ!AE73+ФЕВРАЛЬ!AE73</f>
        <v>2401.1999999999998</v>
      </c>
      <c r="AF73" s="235">
        <f t="shared" si="45"/>
        <v>0.3733168326837239</v>
      </c>
      <c r="AG73" s="94">
        <f>ДЕКАБРЬ!AG73+ЯНВАРЬ!AG73+ФЕВРАЛЬ!AG73</f>
        <v>2342.4399999999996</v>
      </c>
      <c r="AH73" s="94">
        <f>ДЕКАБРЬ!AH73+ЯНВАРЬ!AH73+ФЕВРАЛЬ!AH73</f>
        <v>0</v>
      </c>
      <c r="AI73" s="94">
        <f>ДЕКАБРЬ!AI73+ЯНВАРЬ!AI73+ФЕВРАЛЬ!AI73</f>
        <v>0</v>
      </c>
      <c r="AJ73" s="94">
        <f>ДЕКАБРЬ!AJ73+ЯНВАРЬ!AJ73+ФЕВРАЛЬ!AJ73</f>
        <v>0</v>
      </c>
      <c r="AK73" s="94"/>
      <c r="AL73" s="123">
        <f t="shared" si="46"/>
        <v>0</v>
      </c>
      <c r="AM73" s="94">
        <f>ДЕКАБРЬ!AM73+ЯНВАРЬ!AM73+ФЕВРАЛЬ!AM73</f>
        <v>0</v>
      </c>
      <c r="AN73" s="94">
        <f>ДЕКАБРЬ!AN73+ЯНВАРЬ!AN73+ФЕВРАЛЬ!AN73</f>
        <v>245.4528194854245</v>
      </c>
      <c r="AO73" s="96">
        <f t="shared" si="48"/>
        <v>458.25718051457557</v>
      </c>
      <c r="AP73" s="97"/>
      <c r="AQ73" s="98">
        <f t="shared" si="8"/>
        <v>804.00874999999996</v>
      </c>
      <c r="AR73" s="99">
        <f t="shared" si="27"/>
        <v>123.09</v>
      </c>
      <c r="AS73" s="99">
        <f t="shared" si="10"/>
        <v>300.14999999999998</v>
      </c>
      <c r="AT73" s="99">
        <f t="shared" si="11"/>
        <v>292.80499999999995</v>
      </c>
      <c r="AU73" s="99">
        <f t="shared" si="49"/>
        <v>0</v>
      </c>
      <c r="AV73" s="99">
        <f t="array" ref="AV73">_xlfn.IFS(U73=0,AO73,U73&lt;0,AO73/-U73,U73&gt;0,AO73/U73)</f>
        <v>57.282147564321946</v>
      </c>
      <c r="AW73" s="235">
        <f t="shared" si="37"/>
        <v>7.1245676821703685E-2</v>
      </c>
      <c r="AX73" s="235">
        <f t="shared" si="38"/>
        <v>0.46536800360973224</v>
      </c>
      <c r="AY73" s="100"/>
      <c r="AZ73" s="95">
        <f t="shared" si="14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39"/>
        <v>0</v>
      </c>
      <c r="F74" s="94"/>
      <c r="G74" s="94"/>
      <c r="H74" s="94"/>
      <c r="I74" s="94"/>
      <c r="J74" s="94"/>
      <c r="K74" s="94">
        <v>134.79</v>
      </c>
      <c r="L74" s="93">
        <f t="shared" si="34"/>
        <v>0</v>
      </c>
      <c r="M74" s="90"/>
      <c r="N74" s="94">
        <f>ДЕКАБРЬ!N74+ЯНВАРЬ!N74+ФЕВРАЛЬ!N74</f>
        <v>12</v>
      </c>
      <c r="O74" s="90"/>
      <c r="P74" s="90"/>
      <c r="Q74" s="234"/>
      <c r="R74" s="93"/>
      <c r="S74" s="94">
        <f>ДЕКАБРЬ!S74+ЯНВАРЬ!S74+ФЕВРАЛЬ!S74</f>
        <v>7</v>
      </c>
      <c r="T74" s="94">
        <f>ДЕКАБРЬ!T74+ЯНВАРЬ!T74+ФЕВРАЛЬ!T74</f>
        <v>0</v>
      </c>
      <c r="U74" s="93">
        <f t="shared" si="40"/>
        <v>7</v>
      </c>
      <c r="V74" s="94">
        <f>ДЕКАБРЬ!V74+ЯНВАРЬ!V74+ФЕВРАЛЬ!V74</f>
        <v>4293.8899999999994</v>
      </c>
      <c r="W74" s="94">
        <f>ДЕКАБРЬ!W74+ЯНВАРЬ!W74+ФЕВРАЛЬ!W74</f>
        <v>0</v>
      </c>
      <c r="X74" s="93">
        <f t="shared" si="41"/>
        <v>4293.8899999999994</v>
      </c>
      <c r="Y74" s="94">
        <f>ДЕКАБРЬ!Y74+ЯНВАРЬ!Y74+ФЕВРАЛЬ!Y74</f>
        <v>5611.6200000000008</v>
      </c>
      <c r="Z74" s="94">
        <f>ДЕКАБРЬ!Z74+ЯНВАРЬ!Z74+ФЕВРАЛЬ!Z74</f>
        <v>0</v>
      </c>
      <c r="AA74" s="233">
        <f t="shared" si="42"/>
        <v>5611.6200000000008</v>
      </c>
      <c r="AB74" s="93">
        <f t="shared" si="47"/>
        <v>0</v>
      </c>
      <c r="AC74" s="235">
        <f t="shared" si="43"/>
        <v>5.1719814476020335E-4</v>
      </c>
      <c r="AD74" s="93">
        <f t="shared" si="44"/>
        <v>943.53</v>
      </c>
      <c r="AE74" s="94">
        <f>ДЕКАБРЬ!AE74+ЯНВАРЬ!AE74+ФЕВРАЛЬ!AE74</f>
        <v>2110.3300000000008</v>
      </c>
      <c r="AF74" s="235">
        <f t="shared" si="45"/>
        <v>0.3760643094151066</v>
      </c>
      <c r="AG74" s="94">
        <f>ДЕКАБРЬ!AG74+ЯНВАРЬ!AG74+ФЕВРАЛЬ!AG74</f>
        <v>760.30000000000007</v>
      </c>
      <c r="AH74" s="94">
        <f>ДЕКАБРЬ!AH74+ЯНВАРЬ!AH74+ФЕВРАЛЬ!AH74</f>
        <v>0</v>
      </c>
      <c r="AI74" s="94">
        <f>ДЕКАБРЬ!AI74+ЯНВАРЬ!AI74+ФЕВРАЛЬ!AI74</f>
        <v>0</v>
      </c>
      <c r="AJ74" s="94">
        <f>ДЕКАБРЬ!AJ74+ЯНВАРЬ!AJ74+ФЕВРАЛЬ!AJ74</f>
        <v>0</v>
      </c>
      <c r="AK74" s="94"/>
      <c r="AL74" s="123">
        <f t="shared" si="46"/>
        <v>0</v>
      </c>
      <c r="AM74" s="94">
        <f>ДЕКАБРЬ!AM74+ЯНВАРЬ!AM74+ФЕВРАЛЬ!AM74</f>
        <v>0</v>
      </c>
      <c r="AN74" s="94">
        <f>ДЕКАБРЬ!AN74+ЯНВАРЬ!AN74+ФЕВРАЛЬ!AN74</f>
        <v>231.31034605596193</v>
      </c>
      <c r="AO74" s="96">
        <f t="shared" si="48"/>
        <v>1566.1496539440382</v>
      </c>
      <c r="AP74" s="97"/>
      <c r="AQ74" s="98">
        <f t="shared" si="8"/>
        <v>801.66000000000008</v>
      </c>
      <c r="AR74" s="99">
        <f t="shared" si="27"/>
        <v>134.79</v>
      </c>
      <c r="AS74" s="99">
        <f t="shared" si="10"/>
        <v>301.47571428571439</v>
      </c>
      <c r="AT74" s="99">
        <f t="shared" si="11"/>
        <v>108.61428571428573</v>
      </c>
      <c r="AU74" s="99">
        <f t="shared" si="49"/>
        <v>0</v>
      </c>
      <c r="AV74" s="99">
        <f t="array" ref="AV74">_xlfn.IFS(U74=0,AO74,U74&lt;0,AO74/-U74,U74&gt;0,AO74/U74)</f>
        <v>223.73566484914832</v>
      </c>
      <c r="AW74" s="235">
        <f t="shared" si="37"/>
        <v>0.27909046833963064</v>
      </c>
      <c r="AX74" s="235">
        <f t="shared" si="38"/>
        <v>1.6598832617341668</v>
      </c>
      <c r="AY74" s="100"/>
      <c r="AZ74" s="95">
        <f t="shared" si="14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39"/>
        <v>0</v>
      </c>
      <c r="F75" s="94"/>
      <c r="G75" s="94"/>
      <c r="H75" s="94"/>
      <c r="I75" s="94"/>
      <c r="J75" s="94"/>
      <c r="K75" s="94">
        <v>134.79</v>
      </c>
      <c r="L75" s="93">
        <f t="shared" si="34"/>
        <v>0</v>
      </c>
      <c r="M75" s="90"/>
      <c r="N75" s="94">
        <f>ДЕКАБРЬ!N75+ЯНВАРЬ!N75+ФЕВРАЛЬ!N75</f>
        <v>52</v>
      </c>
      <c r="O75" s="90"/>
      <c r="P75" s="90"/>
      <c r="Q75" s="234"/>
      <c r="R75" s="93"/>
      <c r="S75" s="94">
        <f>ДЕКАБРЬ!S75+ЯНВАРЬ!S75+ФЕВРАЛЬ!S75</f>
        <v>27</v>
      </c>
      <c r="T75" s="94">
        <f>ДЕКАБРЬ!T75+ЯНВАРЬ!T75+ФЕВРАЛЬ!T75</f>
        <v>-3</v>
      </c>
      <c r="U75" s="93">
        <f t="shared" si="40"/>
        <v>24</v>
      </c>
      <c r="V75" s="94">
        <f>ДЕКАБРЬ!V75+ЯНВАРЬ!V75+ФЕВРАЛЬ!V75</f>
        <v>17474</v>
      </c>
      <c r="W75" s="94">
        <f>ДЕКАБРЬ!W75+ЯНВАРЬ!W75+ФЕВРАЛЬ!W75</f>
        <v>-1657</v>
      </c>
      <c r="X75" s="93">
        <f t="shared" si="41"/>
        <v>15817</v>
      </c>
      <c r="Y75" s="94">
        <f>ДЕКАБРЬ!Y75+ЯНВАРЬ!Y75+ФЕВРАЛЬ!Y75</f>
        <v>23033.530000000006</v>
      </c>
      <c r="Z75" s="94">
        <f>ДЕКАБРЬ!Z75+ЯНВАРЬ!Z75+ФЕВРАЛЬ!Z75</f>
        <v>-2243.2200000000003</v>
      </c>
      <c r="AA75" s="233">
        <f t="shared" si="42"/>
        <v>20790.310000000005</v>
      </c>
      <c r="AB75" s="93">
        <f t="shared" si="47"/>
        <v>0</v>
      </c>
      <c r="AC75" s="235">
        <f t="shared" si="43"/>
        <v>1.9161507302685326E-3</v>
      </c>
      <c r="AD75" s="93">
        <f t="shared" si="44"/>
        <v>3234.96</v>
      </c>
      <c r="AE75" s="94">
        <f>ДЕКАБРЬ!AE75+ЯНВАРЬ!AE75+ФЕВРАЛЬ!AE75</f>
        <v>7772.5800000000027</v>
      </c>
      <c r="AF75" s="235">
        <f t="shared" si="45"/>
        <v>0.3738558972906128</v>
      </c>
      <c r="AG75" s="94">
        <f>ДЕКАБРЬ!AG75+ЯНВАРЬ!AG75+ФЕВРАЛЬ!AG75</f>
        <v>4114.92</v>
      </c>
      <c r="AH75" s="94">
        <f>ДЕКАБРЬ!AH75+ЯНВАРЬ!AH75+ФЕВРАЛЬ!AH75</f>
        <v>0</v>
      </c>
      <c r="AI75" s="94">
        <f>ДЕКАБРЬ!AI75+ЯНВАРЬ!AI75+ФЕВРАЛЬ!AI75</f>
        <v>4124</v>
      </c>
      <c r="AJ75" s="94">
        <f>ДЕКАБРЬ!AJ75+ЯНВАРЬ!AJ75+ФЕВРАЛЬ!AJ75</f>
        <v>0</v>
      </c>
      <c r="AK75" s="94"/>
      <c r="AL75" s="123">
        <f t="shared" si="46"/>
        <v>0</v>
      </c>
      <c r="AM75" s="94">
        <f>ДЕКАБРЬ!AM75+ЯНВАРЬ!AM75+ФЕВРАЛЬ!AM75</f>
        <v>0</v>
      </c>
      <c r="AN75" s="94">
        <f>ДЕКАБРЬ!AN75+ЯНВАРЬ!AN75+ФЕВРАЛЬ!AN75</f>
        <v>930.20625873312849</v>
      </c>
      <c r="AO75" s="96">
        <f t="shared" si="48"/>
        <v>613.64374126687551</v>
      </c>
      <c r="AP75" s="97"/>
      <c r="AQ75" s="98">
        <f t="shared" si="8"/>
        <v>866.26291666666691</v>
      </c>
      <c r="AR75" s="99">
        <f t="shared" si="27"/>
        <v>134.79</v>
      </c>
      <c r="AS75" s="99">
        <f t="shared" si="10"/>
        <v>323.85750000000013</v>
      </c>
      <c r="AT75" s="99">
        <f t="shared" si="11"/>
        <v>152.40444444444444</v>
      </c>
      <c r="AU75" s="99">
        <f t="shared" si="49"/>
        <v>152.74074074074073</v>
      </c>
      <c r="AV75" s="99">
        <f t="array" ref="AV75">_xlfn.IFS(U75=0,AO75,U75&lt;0,AO75/-U75,U75&gt;0,AO75/U75)</f>
        <v>25.568489219453145</v>
      </c>
      <c r="AW75" s="235">
        <f t="shared" si="37"/>
        <v>2.9515853359900614E-2</v>
      </c>
      <c r="AX75" s="235">
        <f t="shared" si="38"/>
        <v>0.18969129178316749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39"/>
        <v>0</v>
      </c>
      <c r="F76" s="94"/>
      <c r="G76" s="94"/>
      <c r="H76" s="94"/>
      <c r="I76" s="94"/>
      <c r="J76" s="94"/>
      <c r="K76" s="94">
        <v>123.09</v>
      </c>
      <c r="L76" s="93">
        <f t="shared" si="34"/>
        <v>0</v>
      </c>
      <c r="M76" s="90"/>
      <c r="N76" s="94">
        <f>ДЕКАБРЬ!N76+ЯНВАРЬ!N76+ФЕВРАЛЬ!N76</f>
        <v>14</v>
      </c>
      <c r="O76" s="90"/>
      <c r="P76" s="90"/>
      <c r="Q76" s="234"/>
      <c r="R76" s="93"/>
      <c r="S76" s="94">
        <f>ДЕКАБРЬ!S76+ЯНВАРЬ!S76+ФЕВРАЛЬ!S76</f>
        <v>3</v>
      </c>
      <c r="T76" s="94">
        <f>ДЕКАБРЬ!T76+ЯНВАРЬ!T76+ФЕВРАЛЬ!T76</f>
        <v>-2</v>
      </c>
      <c r="U76" s="93">
        <f t="shared" si="40"/>
        <v>1</v>
      </c>
      <c r="V76" s="94">
        <f>ДЕКАБРЬ!V76+ЯНВАРЬ!V76+ФЕВРАЛЬ!V76</f>
        <v>2029</v>
      </c>
      <c r="W76" s="94">
        <f>ДЕКАБРЬ!W76+ЯНВАРЬ!W76+ФЕВРАЛЬ!W76</f>
        <v>-1339</v>
      </c>
      <c r="X76" s="93">
        <f t="shared" si="41"/>
        <v>690</v>
      </c>
      <c r="Y76" s="94">
        <f>ДЕКАБРЬ!Y76+ЯНВАРЬ!Y76+ФЕВРАЛЬ!Y76</f>
        <v>3150</v>
      </c>
      <c r="Z76" s="94">
        <f>ДЕКАБРЬ!Z76+ЯНВАРЬ!Z76+ФЕВРАЛЬ!Z76</f>
        <v>-2100</v>
      </c>
      <c r="AA76" s="233">
        <f t="shared" si="42"/>
        <v>1050</v>
      </c>
      <c r="AB76" s="93">
        <f t="shared" si="47"/>
        <v>0</v>
      </c>
      <c r="AC76" s="235">
        <f t="shared" si="43"/>
        <v>9.6773846411234792E-5</v>
      </c>
      <c r="AD76" s="93">
        <f t="shared" si="44"/>
        <v>123.09</v>
      </c>
      <c r="AE76" s="94">
        <f>ДЕКАБРЬ!AE76+ЯНВАРЬ!AE76+ФЕВРАЛЬ!AE76</f>
        <v>392.54999999999995</v>
      </c>
      <c r="AF76" s="235">
        <f t="shared" si="45"/>
        <v>0.37385714285714283</v>
      </c>
      <c r="AG76" s="94">
        <f>ДЕКАБРЬ!AG76+ЯНВАРЬ!AG76+ФЕВРАЛЬ!AG76</f>
        <v>1311.32</v>
      </c>
      <c r="AH76" s="94">
        <f>ДЕКАБРЬ!AH76+ЯНВАРЬ!AH76+ФЕВРАЛЬ!AH76</f>
        <v>0</v>
      </c>
      <c r="AI76" s="94">
        <f>ДЕКАБРЬ!AI76+ЯНВАРЬ!AI76+ФЕВРАЛЬ!AI76</f>
        <v>0</v>
      </c>
      <c r="AJ76" s="94">
        <f>ДЕКАБРЬ!AJ76+ЯНВАРЬ!AJ76+ФЕВРАЛЬ!AJ76</f>
        <v>0</v>
      </c>
      <c r="AK76" s="94"/>
      <c r="AL76" s="123">
        <f t="shared" si="46"/>
        <v>0</v>
      </c>
      <c r="AM76" s="94">
        <f>ДЕКАБРЬ!AM76+ЯНВАРЬ!AM76+ФЕВРАЛЬ!AM76</f>
        <v>0</v>
      </c>
      <c r="AN76" s="94">
        <f>ДЕКАБРЬ!AN76+ЯНВАРЬ!AN76+ФЕВРАЛЬ!AN76</f>
        <v>39.399000000000001</v>
      </c>
      <c r="AO76" s="96">
        <f t="shared" si="48"/>
        <v>-816.35899999999992</v>
      </c>
      <c r="AP76" s="97"/>
      <c r="AQ76" s="98">
        <f t="shared" si="8"/>
        <v>1050</v>
      </c>
      <c r="AR76" s="99">
        <f t="shared" si="27"/>
        <v>123.09</v>
      </c>
      <c r="AS76" s="99">
        <f t="shared" si="10"/>
        <v>392.54999999999995</v>
      </c>
      <c r="AT76" s="99">
        <f t="shared" si="11"/>
        <v>437.10666666666663</v>
      </c>
      <c r="AU76" s="99">
        <f t="shared" si="49"/>
        <v>0</v>
      </c>
      <c r="AV76" s="99">
        <f t="array" ref="AV76">_xlfn.IFS(U76=0,AO76,U76&lt;0,AO76/-U76,U76&gt;0,AO76/U76)</f>
        <v>-816.35899999999992</v>
      </c>
      <c r="AW76" s="235">
        <f t="shared" si="37"/>
        <v>-0.77748476190476179</v>
      </c>
      <c r="AX76" s="235">
        <f t="shared" si="38"/>
        <v>-6.6322122024534886</v>
      </c>
      <c r="AY76" s="100"/>
      <c r="AZ76" s="95">
        <f t="shared" si="14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39"/>
        <v>0</v>
      </c>
      <c r="F77" s="94"/>
      <c r="G77" s="94"/>
      <c r="H77" s="94"/>
      <c r="I77" s="94"/>
      <c r="J77" s="94"/>
      <c r="K77" s="94">
        <v>123.09</v>
      </c>
      <c r="L77" s="93">
        <f t="shared" si="34"/>
        <v>0</v>
      </c>
      <c r="M77" s="90"/>
      <c r="N77" s="94">
        <f>ДЕКАБРЬ!N77+ЯНВАРЬ!N77+ФЕВРАЛЬ!N77</f>
        <v>2</v>
      </c>
      <c r="O77" s="90"/>
      <c r="P77" s="90"/>
      <c r="Q77" s="234"/>
      <c r="R77" s="93"/>
      <c r="S77" s="94">
        <f>ДЕКАБРЬ!S77+ЯНВАРЬ!S77+ФЕВРАЛЬ!S77</f>
        <v>0</v>
      </c>
      <c r="T77" s="94">
        <f>ДЕКАБРЬ!T77+ЯНВАРЬ!T77+ФЕВРАЛЬ!T77</f>
        <v>0</v>
      </c>
      <c r="U77" s="93">
        <f t="shared" si="40"/>
        <v>0</v>
      </c>
      <c r="V77" s="94">
        <f>ДЕКАБРЬ!V77+ЯНВАРЬ!V77+ФЕВРАЛЬ!V77</f>
        <v>0</v>
      </c>
      <c r="W77" s="94">
        <f>ДЕКАБРЬ!W77+ЯНВАРЬ!W77+ФЕВРАЛЬ!W77</f>
        <v>0</v>
      </c>
      <c r="X77" s="93">
        <f t="shared" si="41"/>
        <v>0</v>
      </c>
      <c r="Y77" s="94">
        <f>ДЕКАБРЬ!Y77+ЯНВАРЬ!Y77+ФЕВРАЛЬ!Y77</f>
        <v>0</v>
      </c>
      <c r="Z77" s="94">
        <f>ДЕКАБРЬ!Z77+ЯНВАРЬ!Z77+ФЕВРАЛЬ!Z77</f>
        <v>0</v>
      </c>
      <c r="AA77" s="233">
        <f t="shared" si="42"/>
        <v>0</v>
      </c>
      <c r="AB77" s="93">
        <f t="shared" si="47"/>
        <v>0</v>
      </c>
      <c r="AC77" s="235">
        <f t="shared" si="43"/>
        <v>0</v>
      </c>
      <c r="AD77" s="93">
        <f t="shared" si="44"/>
        <v>0</v>
      </c>
      <c r="AE77" s="94">
        <f>ДЕКАБРЬ!AE77+ЯНВАРЬ!AE77+ФЕВРАЛЬ!AE77</f>
        <v>0</v>
      </c>
      <c r="AF77" s="235">
        <f t="shared" si="45"/>
        <v>0</v>
      </c>
      <c r="AG77" s="94">
        <f>ДЕКАБРЬ!AG77+ЯНВАРЬ!AG77+ФЕВРАЛЬ!AG77</f>
        <v>115.07</v>
      </c>
      <c r="AH77" s="94">
        <f>ДЕКАБРЬ!AH77+ЯНВАРЬ!AH77+ФЕВРАЛЬ!AH77</f>
        <v>0</v>
      </c>
      <c r="AI77" s="94">
        <f>ДЕКАБРЬ!AI77+ЯНВАРЬ!AI77+ФЕВРАЛЬ!AI77</f>
        <v>0</v>
      </c>
      <c r="AJ77" s="94">
        <f>ДЕКАБРЬ!AJ77+ЯНВАРЬ!AJ77+ФЕВРАЛЬ!AJ77</f>
        <v>0</v>
      </c>
      <c r="AK77" s="94"/>
      <c r="AL77" s="123">
        <f t="shared" si="46"/>
        <v>0</v>
      </c>
      <c r="AM77" s="94">
        <f>ДЕКАБРЬ!AM77+ЯНВАРЬ!AM77+ФЕВРАЛЬ!AM77</f>
        <v>0</v>
      </c>
      <c r="AN77" s="94">
        <f>ДЕКАБРЬ!AN77+ЯНВАРЬ!AN77+ФЕВРАЛЬ!AN77</f>
        <v>0</v>
      </c>
      <c r="AO77" s="96">
        <f t="shared" si="48"/>
        <v>-115.07</v>
      </c>
      <c r="AP77" s="97"/>
      <c r="AQ77" s="98">
        <f t="shared" si="8"/>
        <v>0</v>
      </c>
      <c r="AR77" s="99">
        <f t="shared" si="27"/>
        <v>123.09</v>
      </c>
      <c r="AS77" s="99">
        <f t="shared" si="10"/>
        <v>0</v>
      </c>
      <c r="AT77" s="99">
        <f t="shared" si="11"/>
        <v>115.07</v>
      </c>
      <c r="AU77" s="99">
        <f t="shared" si="49"/>
        <v>0</v>
      </c>
      <c r="AV77" s="99">
        <f t="array" ref="AV77">_xlfn.IFS(U77=0,AO77,U77&lt;0,AO77/-U77,U77&gt;0,AO77/U77)</f>
        <v>-115.07</v>
      </c>
      <c r="AW77" s="235">
        <f t="shared" si="37"/>
        <v>0</v>
      </c>
      <c r="AX77" s="235">
        <f t="shared" si="38"/>
        <v>-0.93484442278007951</v>
      </c>
      <c r="AY77" s="100"/>
      <c r="AZ77" s="95">
        <f t="shared" si="14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39"/>
        <v>0</v>
      </c>
      <c r="F78" s="94"/>
      <c r="G78" s="94"/>
      <c r="H78" s="94"/>
      <c r="I78" s="94"/>
      <c r="J78" s="94"/>
      <c r="K78" s="94">
        <v>123.09</v>
      </c>
      <c r="L78" s="93">
        <f t="shared" si="34"/>
        <v>0</v>
      </c>
      <c r="M78" s="90"/>
      <c r="N78" s="94">
        <f>ДЕКАБРЬ!N78+ЯНВАРЬ!N78+ФЕВРАЛЬ!N78</f>
        <v>21</v>
      </c>
      <c r="O78" s="90"/>
      <c r="P78" s="90"/>
      <c r="Q78" s="234"/>
      <c r="R78" s="93"/>
      <c r="S78" s="94">
        <f>ДЕКАБРЬ!S78+ЯНВАРЬ!S78+ФЕВРАЛЬ!S78</f>
        <v>5</v>
      </c>
      <c r="T78" s="94">
        <f>ДЕКАБРЬ!T78+ЯНВАРЬ!T78+ФЕВРАЛЬ!T78</f>
        <v>0</v>
      </c>
      <c r="U78" s="93">
        <f t="shared" si="40"/>
        <v>5</v>
      </c>
      <c r="V78" s="94">
        <f>ДЕКАБРЬ!V78+ЯНВАРЬ!V78+ФЕВРАЛЬ!V78</f>
        <v>3668</v>
      </c>
      <c r="W78" s="94">
        <f>ДЕКАБРЬ!W78+ЯНВАРЬ!W78+ФЕВРАЛЬ!W78</f>
        <v>0</v>
      </c>
      <c r="X78" s="93">
        <f t="shared" si="41"/>
        <v>3668</v>
      </c>
      <c r="Y78" s="94">
        <f>ДЕКАБРЬ!Y78+ЯНВАРЬ!Y78+ФЕВРАЛЬ!Y78</f>
        <v>5600</v>
      </c>
      <c r="Z78" s="94">
        <f>ДЕКАБРЬ!Z78+ЯНВАРЬ!Z78+ФЕВРАЛЬ!Z78</f>
        <v>0</v>
      </c>
      <c r="AA78" s="233">
        <f t="shared" si="42"/>
        <v>5600</v>
      </c>
      <c r="AB78" s="93">
        <f t="shared" si="47"/>
        <v>0</v>
      </c>
      <c r="AC78" s="235">
        <f t="shared" si="43"/>
        <v>5.1612718085991885E-4</v>
      </c>
      <c r="AD78" s="93">
        <f t="shared" si="44"/>
        <v>615.45000000000005</v>
      </c>
      <c r="AE78" s="94">
        <f>ДЕКАБРЬ!AE78+ЯНВАРЬ!AE78+ФЕВРАЛЬ!AE78</f>
        <v>2076.13</v>
      </c>
      <c r="AF78" s="235">
        <f t="shared" si="45"/>
        <v>0.3707375</v>
      </c>
      <c r="AG78" s="94">
        <f>ДЕКАБРЬ!AG78+ЯНВАРЬ!AG78+ФЕВРАЛЬ!AG78</f>
        <v>1311.69</v>
      </c>
      <c r="AH78" s="94">
        <f>ДЕКАБРЬ!AH78+ЯНВАРЬ!AH78+ФЕВРАЛЬ!AH78</f>
        <v>0</v>
      </c>
      <c r="AI78" s="94">
        <f>ДЕКАБРЬ!AI78+ЯНВАРЬ!AI78+ФЕВРАЛЬ!AI78</f>
        <v>0</v>
      </c>
      <c r="AJ78" s="94">
        <f>ДЕКАБРЬ!AJ78+ЯНВАРЬ!AJ78+ФЕВРАЛЬ!AJ78</f>
        <v>0</v>
      </c>
      <c r="AK78" s="94"/>
      <c r="AL78" s="123">
        <f t="shared" si="46"/>
        <v>0</v>
      </c>
      <c r="AM78" s="94">
        <f>ДЕКАБРЬ!AM78+ЯНВАРЬ!AM78+ФЕВРАЛЬ!AM78</f>
        <v>0</v>
      </c>
      <c r="AN78" s="94">
        <f>ДЕКАБРЬ!AN78+ЯНВАРЬ!AN78+ФЕВРАЛЬ!AN78</f>
        <v>208.17998972520218</v>
      </c>
      <c r="AO78" s="96">
        <f t="shared" si="48"/>
        <v>1388.5500102747978</v>
      </c>
      <c r="AP78" s="97"/>
      <c r="AQ78" s="98">
        <f t="shared" si="8"/>
        <v>1120</v>
      </c>
      <c r="AR78" s="99">
        <f t="shared" si="27"/>
        <v>123.09</v>
      </c>
      <c r="AS78" s="99">
        <f t="shared" si="10"/>
        <v>415.226</v>
      </c>
      <c r="AT78" s="99">
        <f t="shared" si="11"/>
        <v>262.33800000000002</v>
      </c>
      <c r="AU78" s="99">
        <f t="shared" si="49"/>
        <v>0</v>
      </c>
      <c r="AV78" s="99">
        <f t="array" ref="AV78">_xlfn.IFS(U78=0,AO78,U78&lt;0,AO78/-U78,U78&gt;0,AO78/U78)</f>
        <v>277.71000205495955</v>
      </c>
      <c r="AW78" s="235">
        <f t="shared" si="37"/>
        <v>0.24795535897764245</v>
      </c>
      <c r="AX78" s="235">
        <f t="shared" si="38"/>
        <v>2.256154050328699</v>
      </c>
      <c r="AY78" s="100"/>
      <c r="AZ78" s="95">
        <f t="shared" si="14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39"/>
        <v>0</v>
      </c>
      <c r="F79" s="94"/>
      <c r="G79" s="94"/>
      <c r="H79" s="94"/>
      <c r="I79" s="94"/>
      <c r="J79" s="94"/>
      <c r="K79" s="94">
        <v>164.04</v>
      </c>
      <c r="L79" s="93">
        <f t="shared" si="34"/>
        <v>0</v>
      </c>
      <c r="M79" s="90"/>
      <c r="N79" s="94">
        <f>ДЕКАБРЬ!N79+ЯНВАРЬ!N79+ФЕВРАЛЬ!N79</f>
        <v>9</v>
      </c>
      <c r="O79" s="90"/>
      <c r="P79" s="90"/>
      <c r="Q79" s="234"/>
      <c r="R79" s="93"/>
      <c r="S79" s="94">
        <f>ДЕКАБРЬ!S79+ЯНВАРЬ!S79+ФЕВРАЛЬ!S79</f>
        <v>2</v>
      </c>
      <c r="T79" s="94">
        <f>ДЕКАБРЬ!T79+ЯНВАРЬ!T79+ФЕВРАЛЬ!T79</f>
        <v>-1</v>
      </c>
      <c r="U79" s="93">
        <f t="shared" si="40"/>
        <v>1</v>
      </c>
      <c r="V79" s="94">
        <f>ДЕКАБРЬ!V79+ЯНВАРЬ!V79+ФЕВРАЛЬ!V79</f>
        <v>1842</v>
      </c>
      <c r="W79" s="94">
        <f>ДЕКАБРЬ!W79+ЯНВАРЬ!W79+ФЕВРАЛЬ!W79</f>
        <v>-901</v>
      </c>
      <c r="X79" s="93">
        <f t="shared" si="41"/>
        <v>941</v>
      </c>
      <c r="Y79" s="94">
        <f>ДЕКАБРЬ!Y79+ЯНВАРЬ!Y79+ФЕВРАЛЬ!Y79</f>
        <v>2955</v>
      </c>
      <c r="Z79" s="94">
        <f>ДЕКАБРЬ!Z79+ЯНВАРЬ!Z79+ФЕВРАЛЬ!Z79</f>
        <v>-1455</v>
      </c>
      <c r="AA79" s="233">
        <f t="shared" si="42"/>
        <v>1500</v>
      </c>
      <c r="AB79" s="93">
        <f t="shared" si="47"/>
        <v>0</v>
      </c>
      <c r="AC79" s="235">
        <f t="shared" si="43"/>
        <v>1.3824835201604971E-4</v>
      </c>
      <c r="AD79" s="93">
        <f t="shared" si="44"/>
        <v>164.04</v>
      </c>
      <c r="AE79" s="94">
        <f>ДЕКАБРЬ!AE79+ЯНВАРЬ!AE79+ФЕВРАЛЬ!AE79</f>
        <v>548.98</v>
      </c>
      <c r="AF79" s="235">
        <f t="shared" si="45"/>
        <v>0.36598666666666668</v>
      </c>
      <c r="AG79" s="94">
        <f>ДЕКАБРЬ!AG79+ЯНВАРЬ!AG79+ФЕВРАЛЬ!AG79</f>
        <v>660.11</v>
      </c>
      <c r="AH79" s="94">
        <f>ДЕКАБРЬ!AH79+ЯНВАРЬ!AH79+ФЕВРАЛЬ!AH79</f>
        <v>0</v>
      </c>
      <c r="AI79" s="94">
        <f>ДЕКАБРЬ!AI79+ЯНВАРЬ!AI79+ФЕВРАЛЬ!AI79</f>
        <v>0</v>
      </c>
      <c r="AJ79" s="94">
        <f>ДЕКАБРЬ!AJ79+ЯНВАРЬ!AJ79+ФЕВРАЛЬ!AJ79</f>
        <v>0</v>
      </c>
      <c r="AK79" s="94"/>
      <c r="AL79" s="123">
        <f t="shared" si="46"/>
        <v>0</v>
      </c>
      <c r="AM79" s="94">
        <f>ДЕКАБРЬ!AM79+ЯНВАРЬ!AM79+ФЕВРАЛЬ!AM79</f>
        <v>0</v>
      </c>
      <c r="AN79" s="94">
        <f>ДЕКАБРЬ!AN79+ЯНВАРЬ!AN79+ФЕВРАЛЬ!AN79</f>
        <v>53.731099999999998</v>
      </c>
      <c r="AO79" s="96">
        <f t="shared" si="48"/>
        <v>73.138900000000007</v>
      </c>
      <c r="AP79" s="97"/>
      <c r="AQ79" s="98">
        <f t="shared" si="8"/>
        <v>1500</v>
      </c>
      <c r="AR79" s="99">
        <f t="shared" si="27"/>
        <v>164.04</v>
      </c>
      <c r="AS79" s="99">
        <f t="shared" si="10"/>
        <v>548.98</v>
      </c>
      <c r="AT79" s="99">
        <f t="shared" si="11"/>
        <v>330.05500000000001</v>
      </c>
      <c r="AU79" s="99">
        <f t="shared" si="49"/>
        <v>0</v>
      </c>
      <c r="AV79" s="99">
        <f t="array" ref="AV79">_xlfn.IFS(U79=0,AO79,U79&lt;0,AO79/-U79,U79&gt;0,AO79/U79)</f>
        <v>73.138900000000007</v>
      </c>
      <c r="AW79" s="235">
        <f t="shared" si="37"/>
        <v>4.8759266666666669E-2</v>
      </c>
      <c r="AX79" s="235">
        <f t="shared" si="38"/>
        <v>0.44586015605949775</v>
      </c>
      <c r="AY79" s="100"/>
      <c r="AZ79" s="95">
        <f t="shared" si="14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39"/>
        <v>0</v>
      </c>
      <c r="F80" s="94"/>
      <c r="G80" s="94"/>
      <c r="H80" s="94"/>
      <c r="I80" s="94"/>
      <c r="J80" s="94"/>
      <c r="K80" s="94">
        <v>164.04</v>
      </c>
      <c r="L80" s="93">
        <f t="shared" si="34"/>
        <v>0</v>
      </c>
      <c r="M80" s="90"/>
      <c r="N80" s="94">
        <f>ДЕКАБРЬ!N80+ЯНВАРЬ!N80+ФЕВРАЛЬ!N80</f>
        <v>23</v>
      </c>
      <c r="O80" s="90"/>
      <c r="P80" s="90"/>
      <c r="Q80" s="234"/>
      <c r="R80" s="93"/>
      <c r="S80" s="94">
        <f>ДЕКАБРЬ!S80+ЯНВАРЬ!S80+ФЕВРАЛЬ!S80</f>
        <v>6</v>
      </c>
      <c r="T80" s="94">
        <f>ДЕКАБРЬ!T80+ЯНВАРЬ!T80+ФЕВРАЛЬ!T80</f>
        <v>0</v>
      </c>
      <c r="U80" s="93">
        <f t="shared" si="40"/>
        <v>6</v>
      </c>
      <c r="V80" s="94">
        <f>ДЕКАБРЬ!V80+ЯНВАРЬ!V80+ФЕВРАЛЬ!V80</f>
        <v>4201.21</v>
      </c>
      <c r="W80" s="94">
        <f>ДЕКАБРЬ!W80+ЯНВАРЬ!W80+ФЕВРАЛЬ!W80</f>
        <v>0</v>
      </c>
      <c r="X80" s="93">
        <f t="shared" si="41"/>
        <v>4201.21</v>
      </c>
      <c r="Y80" s="94">
        <f>ДЕКАБРЬ!Y80+ЯНВАРЬ!Y80+ФЕВРАЛЬ!Y80</f>
        <v>6447.6</v>
      </c>
      <c r="Z80" s="94">
        <f>ДЕКАБРЬ!Z80+ЯНВАРЬ!Z80+ФЕВРАЛЬ!Z80</f>
        <v>0</v>
      </c>
      <c r="AA80" s="233">
        <f t="shared" si="42"/>
        <v>6447.6</v>
      </c>
      <c r="AB80" s="93">
        <f t="shared" si="47"/>
        <v>0</v>
      </c>
      <c r="AC80" s="235">
        <f t="shared" si="43"/>
        <v>5.9424671630578811E-4</v>
      </c>
      <c r="AD80" s="93">
        <f t="shared" si="44"/>
        <v>984.24</v>
      </c>
      <c r="AE80" s="94">
        <f>ДЕКАБРЬ!AE80+ЯНВАРЬ!AE80+ФЕВРАЛЬ!AE80</f>
        <v>2430.67</v>
      </c>
      <c r="AF80" s="235">
        <f t="shared" si="45"/>
        <v>0.37698833674545568</v>
      </c>
      <c r="AG80" s="94">
        <f>ДЕКАБРЬ!AG80+ЯНВАРЬ!AG80+ФЕВРАЛЬ!AG80</f>
        <v>1724.8899999999999</v>
      </c>
      <c r="AH80" s="94">
        <f>ДЕКАБРЬ!AH80+ЯНВАРЬ!AH80+ФЕВРАЛЬ!AH80</f>
        <v>2095</v>
      </c>
      <c r="AI80" s="94">
        <f>ДЕКАБРЬ!AI80+ЯНВАРЬ!AI80+ФЕВРАЛЬ!AI80</f>
        <v>3675</v>
      </c>
      <c r="AJ80" s="94">
        <f>ДЕКАБРЬ!AJ80+ЯНВАРЬ!AJ80+ФЕВРАЛЬ!AJ80</f>
        <v>0</v>
      </c>
      <c r="AK80" s="94"/>
      <c r="AL80" s="123">
        <f t="shared" si="46"/>
        <v>0</v>
      </c>
      <c r="AM80" s="94">
        <f>ДЕКАБРЬ!AM80+ЯНВАРЬ!AM80+ФЕВРАЛЬ!AM80</f>
        <v>0</v>
      </c>
      <c r="AN80" s="94">
        <f>ДЕКАБРЬ!AN80+ЯНВАРЬ!AN80+ФЕВРАЛЬ!AN80</f>
        <v>239.88909100000001</v>
      </c>
      <c r="AO80" s="96">
        <f t="shared" si="48"/>
        <v>-4702.0890909999989</v>
      </c>
      <c r="AP80" s="97"/>
      <c r="AQ80" s="98">
        <f t="shared" si="8"/>
        <v>1074.6000000000001</v>
      </c>
      <c r="AR80" s="99">
        <f t="shared" si="27"/>
        <v>164.04</v>
      </c>
      <c r="AS80" s="99">
        <f t="shared" si="10"/>
        <v>405.11166666666668</v>
      </c>
      <c r="AT80" s="99">
        <f t="shared" si="11"/>
        <v>287.48166666666663</v>
      </c>
      <c r="AU80" s="99">
        <f t="shared" si="49"/>
        <v>961.66666666666663</v>
      </c>
      <c r="AV80" s="99">
        <f t="array" ref="AV80">_xlfn.IFS(U80=0,AO80,U80&lt;0,AO80/-U80,U80&gt;0,AO80/U80)</f>
        <v>-783.68151516666649</v>
      </c>
      <c r="AW80" s="235">
        <f t="shared" si="37"/>
        <v>-0.72927741966002824</v>
      </c>
      <c r="AX80" s="235">
        <f t="shared" si="38"/>
        <v>-4.7773806094042097</v>
      </c>
      <c r="AY80" s="100"/>
      <c r="AZ80" s="95">
        <f t="shared" si="14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39"/>
        <v>0</v>
      </c>
      <c r="F81" s="94"/>
      <c r="G81" s="94"/>
      <c r="H81" s="94"/>
      <c r="I81" s="94"/>
      <c r="J81" s="94"/>
      <c r="K81" s="94">
        <v>128.94</v>
      </c>
      <c r="L81" s="93">
        <f t="shared" si="34"/>
        <v>0</v>
      </c>
      <c r="M81" s="90"/>
      <c r="N81" s="94">
        <f>ДЕКАБРЬ!N81+ЯНВАРЬ!N81+ФЕВРАЛЬ!N81</f>
        <v>56</v>
      </c>
      <c r="O81" s="90"/>
      <c r="P81" s="90"/>
      <c r="Q81" s="234"/>
      <c r="R81" s="93"/>
      <c r="S81" s="94">
        <f>ДЕКАБРЬ!S81+ЯНВАРЬ!S81+ФЕВРАЛЬ!S81</f>
        <v>17</v>
      </c>
      <c r="T81" s="94">
        <f>ДЕКАБРЬ!T81+ЯНВАРЬ!T81+ФЕВРАЛЬ!T81</f>
        <v>-1</v>
      </c>
      <c r="U81" s="93">
        <f t="shared" si="40"/>
        <v>16</v>
      </c>
      <c r="V81" s="94">
        <f>ДЕКАБРЬ!V81+ЯНВАРЬ!V81+ФЕВРАЛЬ!V81</f>
        <v>12576</v>
      </c>
      <c r="W81" s="94">
        <f>ДЕКАБРЬ!W81+ЯНВАРЬ!W81+ФЕВРАЛЬ!W81</f>
        <v>-798</v>
      </c>
      <c r="X81" s="93">
        <f t="shared" si="41"/>
        <v>11778</v>
      </c>
      <c r="Y81" s="94">
        <f>ДЕКАБРЬ!Y81+ЯНВАРЬ!Y81+ФЕВРАЛЬ!Y81</f>
        <v>20359</v>
      </c>
      <c r="Z81" s="94">
        <f>ДЕКАБРЬ!Z81+ЯНВАРЬ!Z81+ФЕВРАЛЬ!Z81</f>
        <v>-1271</v>
      </c>
      <c r="AA81" s="233">
        <f t="shared" si="42"/>
        <v>19088</v>
      </c>
      <c r="AB81" s="93">
        <f t="shared" si="47"/>
        <v>0</v>
      </c>
      <c r="AC81" s="235">
        <f t="shared" si="43"/>
        <v>1.7592563621882378E-3</v>
      </c>
      <c r="AD81" s="93">
        <f t="shared" si="44"/>
        <v>2063.04</v>
      </c>
      <c r="AE81" s="94">
        <f>ДЕКАБРЬ!AE81+ЯНВАРЬ!AE81+ФЕВРАЛЬ!AE81</f>
        <v>7076.9299999999994</v>
      </c>
      <c r="AF81" s="235">
        <f t="shared" si="45"/>
        <v>0.37075282900251466</v>
      </c>
      <c r="AG81" s="94">
        <f>ДЕКАБРЬ!AG81+ЯНВАРЬ!AG81+ФЕВРАЛЬ!AG81</f>
        <v>4003.4999999999995</v>
      </c>
      <c r="AH81" s="94">
        <f>ДЕКАБРЬ!AH81+ЯНВАРЬ!AH81+ФЕВРАЛЬ!AH81</f>
        <v>6176</v>
      </c>
      <c r="AI81" s="94">
        <f>ДЕКАБРЬ!AI81+ЯНВАРЬ!AI81+ФЕВРАЛЬ!AI81</f>
        <v>8000</v>
      </c>
      <c r="AJ81" s="94">
        <f>ДЕКАБРЬ!AJ81+ЯНВАРЬ!AJ81+ФЕВРАЛЬ!AJ81</f>
        <v>0</v>
      </c>
      <c r="AK81" s="94"/>
      <c r="AL81" s="123">
        <f t="shared" si="46"/>
        <v>0</v>
      </c>
      <c r="AM81" s="94">
        <f>ДЕКАБРЬ!AM81+ЯНВАРЬ!AM81+ФЕВРАЛЬ!AM81</f>
        <v>0</v>
      </c>
      <c r="AN81" s="94">
        <f>ДЕКАБРЬ!AN81+ЯНВАРЬ!AN81+ФЕВРАЛЬ!AN81</f>
        <v>672.52379999999994</v>
      </c>
      <c r="AO81" s="96">
        <f t="shared" si="48"/>
        <v>-8903.9938000000002</v>
      </c>
      <c r="AP81" s="97"/>
      <c r="AQ81" s="98">
        <f t="shared" si="8"/>
        <v>1193</v>
      </c>
      <c r="AR81" s="99">
        <f t="shared" si="27"/>
        <v>128.94</v>
      </c>
      <c r="AS81" s="99">
        <f t="shared" si="10"/>
        <v>442.30812499999996</v>
      </c>
      <c r="AT81" s="99">
        <f t="shared" si="11"/>
        <v>235.49999999999997</v>
      </c>
      <c r="AU81" s="99">
        <f t="shared" si="49"/>
        <v>833.88235294117646</v>
      </c>
      <c r="AV81" s="99">
        <f t="array" ref="AV81">_xlfn.IFS(U81=0,AO81,U81&lt;0,AO81/-U81,U81&gt;0,AO81/U81)</f>
        <v>-556.49961250000001</v>
      </c>
      <c r="AW81" s="235">
        <f t="shared" si="37"/>
        <v>-0.46647075649622799</v>
      </c>
      <c r="AX81" s="235">
        <f t="shared" si="38"/>
        <v>-4.3159579067783467</v>
      </c>
      <c r="AY81" s="100"/>
      <c r="AZ81" s="95">
        <f t="shared" si="14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39"/>
        <v>0</v>
      </c>
      <c r="F82" s="94"/>
      <c r="G82" s="94"/>
      <c r="H82" s="94"/>
      <c r="I82" s="94"/>
      <c r="J82" s="94"/>
      <c r="K82" s="94">
        <v>128.94</v>
      </c>
      <c r="L82" s="93">
        <f t="shared" si="34"/>
        <v>0</v>
      </c>
      <c r="M82" s="90"/>
      <c r="N82" s="94">
        <f>ДЕКАБРЬ!N82+ЯНВАРЬ!N82+ФЕВРАЛЬ!N82</f>
        <v>2</v>
      </c>
      <c r="O82" s="90"/>
      <c r="P82" s="90"/>
      <c r="Q82" s="234"/>
      <c r="R82" s="93"/>
      <c r="S82" s="94">
        <f>ДЕКАБРЬ!S82+ЯНВАРЬ!S82+ФЕВРАЛЬ!S82</f>
        <v>1</v>
      </c>
      <c r="T82" s="94">
        <f>ДЕКАБРЬ!T82+ЯНВАРЬ!T82+ФЕВРАЛЬ!T82</f>
        <v>0</v>
      </c>
      <c r="U82" s="93">
        <f t="shared" si="40"/>
        <v>1</v>
      </c>
      <c r="V82" s="94">
        <f>ДЕКАБРЬ!V82+ЯНВАРЬ!V82+ФЕВРАЛЬ!V82</f>
        <v>801</v>
      </c>
      <c r="W82" s="94">
        <f>ДЕКАБРЬ!W82+ЯНВАРЬ!W82+ФЕВРАЛЬ!W82</f>
        <v>0</v>
      </c>
      <c r="X82" s="93">
        <f t="shared" si="41"/>
        <v>801</v>
      </c>
      <c r="Y82" s="94">
        <f>ДЕКАБРЬ!Y82+ЯНВАРЬ!Y82+ФЕВРАЛЬ!Y82</f>
        <v>1174</v>
      </c>
      <c r="Z82" s="94">
        <f>ДЕКАБРЬ!Z82+ЯНВАРЬ!Z82+ФЕВРАЛЬ!Z82</f>
        <v>0</v>
      </c>
      <c r="AA82" s="233">
        <f t="shared" si="42"/>
        <v>1174</v>
      </c>
      <c r="AB82" s="93">
        <f t="shared" si="47"/>
        <v>0</v>
      </c>
      <c r="AC82" s="235">
        <f t="shared" si="43"/>
        <v>1.0820237684456157E-4</v>
      </c>
      <c r="AD82" s="93">
        <f t="shared" si="44"/>
        <v>128.94</v>
      </c>
      <c r="AE82" s="94">
        <f>ДЕКАБРЬ!AE82+ЯНВАРЬ!AE82+ФЕВРАЛЬ!AE82</f>
        <v>434.85</v>
      </c>
      <c r="AF82" s="235">
        <f t="shared" si="45"/>
        <v>0.3704003407155026</v>
      </c>
      <c r="AG82" s="94">
        <f>ДЕКАБРЬ!AG82+ЯНВАРЬ!AG82+ФЕВРАЛЬ!AG82</f>
        <v>166</v>
      </c>
      <c r="AH82" s="94">
        <f>ДЕКАБРЬ!AH82+ЯНВАРЬ!AH82+ФЕВРАЛЬ!AH82</f>
        <v>0</v>
      </c>
      <c r="AI82" s="94">
        <f>ДЕКАБРЬ!AI82+ЯНВАРЬ!AI82+ФЕВРАЛЬ!AI82</f>
        <v>0</v>
      </c>
      <c r="AJ82" s="94">
        <f>ДЕКАБРЬ!AJ82+ЯНВАРЬ!AJ82+ФЕВРАЛЬ!AJ82</f>
        <v>0</v>
      </c>
      <c r="AK82" s="94"/>
      <c r="AL82" s="123">
        <f t="shared" si="46"/>
        <v>0</v>
      </c>
      <c r="AM82" s="94">
        <f>ДЕКАБРЬ!AM82+ЯНВАРЬ!AM82+ФЕВРАЛЬ!AM82</f>
        <v>0</v>
      </c>
      <c r="AN82" s="94">
        <f>ДЕКАБРЬ!AN82+ЯНВАРЬ!AN82+ФЕВРАЛЬ!AN82</f>
        <v>45.737099999999998</v>
      </c>
      <c r="AO82" s="96">
        <f t="shared" si="48"/>
        <v>398.47289999999992</v>
      </c>
      <c r="AP82" s="97"/>
      <c r="AQ82" s="98">
        <f t="shared" si="8"/>
        <v>1174</v>
      </c>
      <c r="AR82" s="99">
        <f t="shared" si="27"/>
        <v>128.94</v>
      </c>
      <c r="AS82" s="99">
        <f t="shared" si="10"/>
        <v>434.85</v>
      </c>
      <c r="AT82" s="99">
        <f t="shared" si="11"/>
        <v>166</v>
      </c>
      <c r="AU82" s="99">
        <f t="shared" si="49"/>
        <v>0</v>
      </c>
      <c r="AV82" s="99">
        <f t="array" ref="AV82">_xlfn.IFS(U82=0,AO82,U82&lt;0,AO82/-U82,U82&gt;0,AO82/U82)</f>
        <v>398.47289999999992</v>
      </c>
      <c r="AW82" s="235">
        <f t="shared" si="37"/>
        <v>0.33941473594548544</v>
      </c>
      <c r="AX82" s="235">
        <f t="shared" si="38"/>
        <v>3.0903745928338755</v>
      </c>
      <c r="AY82" s="100"/>
      <c r="AZ82" s="95">
        <f t="shared" si="14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39"/>
        <v>0</v>
      </c>
      <c r="F83" s="94"/>
      <c r="G83" s="94"/>
      <c r="H83" s="94"/>
      <c r="I83" s="94"/>
      <c r="J83" s="94"/>
      <c r="K83" s="94">
        <v>123.09</v>
      </c>
      <c r="L83" s="93">
        <f t="shared" si="34"/>
        <v>0</v>
      </c>
      <c r="M83" s="90"/>
      <c r="N83" s="94">
        <f>ДЕКАБРЬ!N83+ЯНВАРЬ!N83+ФЕВРАЛЬ!N83</f>
        <v>10</v>
      </c>
      <c r="O83" s="90"/>
      <c r="P83" s="90"/>
      <c r="Q83" s="234"/>
      <c r="R83" s="93"/>
      <c r="S83" s="94">
        <f>ДЕКАБРЬ!S83+ЯНВАРЬ!S83+ФЕВРАЛЬ!S83</f>
        <v>2</v>
      </c>
      <c r="T83" s="94">
        <f>ДЕКАБРЬ!T83+ЯНВАРЬ!T83+ФЕВРАЛЬ!T83</f>
        <v>0</v>
      </c>
      <c r="U83" s="93">
        <f t="shared" si="40"/>
        <v>2</v>
      </c>
      <c r="V83" s="94">
        <f>ДЕКАБРЬ!V83+ЯНВАРЬ!V83+ФЕВРАЛЬ!V83</f>
        <v>1617</v>
      </c>
      <c r="W83" s="94">
        <f>ДЕКАБРЬ!W83+ЯНВАРЬ!W83+ФЕВРАЛЬ!W83</f>
        <v>0</v>
      </c>
      <c r="X83" s="93">
        <f t="shared" si="41"/>
        <v>1617</v>
      </c>
      <c r="Y83" s="94">
        <f>ДЕКАБРЬ!Y83+ЯНВАРЬ!Y83+ФЕВРАЛЬ!Y83</f>
        <v>2750</v>
      </c>
      <c r="Z83" s="94">
        <f>ДЕКАБРЬ!Z83+ЯНВАРЬ!Z83+ФЕВРАЛЬ!Z83</f>
        <v>0</v>
      </c>
      <c r="AA83" s="233">
        <f t="shared" si="42"/>
        <v>2750</v>
      </c>
      <c r="AB83" s="93">
        <f t="shared" si="47"/>
        <v>0</v>
      </c>
      <c r="AC83" s="235">
        <f t="shared" si="43"/>
        <v>2.5345531202942447E-4</v>
      </c>
      <c r="AD83" s="93">
        <f t="shared" si="44"/>
        <v>246.18</v>
      </c>
      <c r="AE83" s="94">
        <f>ДЕКАБРЬ!AE83+ЯНВАРЬ!AE83+ФЕВРАЛЬ!AE83</f>
        <v>1034.04</v>
      </c>
      <c r="AF83" s="235">
        <f t="shared" si="45"/>
        <v>0.37601454545454543</v>
      </c>
      <c r="AG83" s="94">
        <f>ДЕКАБРЬ!AG83+ЯНВАРЬ!AG83+ФЕВРАЛЬ!AG83</f>
        <v>514.99</v>
      </c>
      <c r="AH83" s="94">
        <f>ДЕКАБРЬ!AH83+ЯНВАРЬ!AH83+ФЕВРАЛЬ!AH83</f>
        <v>0</v>
      </c>
      <c r="AI83" s="94">
        <f>ДЕКАБРЬ!AI83+ЯНВАРЬ!AI83+ФЕВРАЛЬ!AI83</f>
        <v>0</v>
      </c>
      <c r="AJ83" s="94">
        <f>ДЕКАБРЬ!AJ83+ЯНВАРЬ!AJ83+ФЕВРАЛЬ!AJ83</f>
        <v>0</v>
      </c>
      <c r="AK83" s="94"/>
      <c r="AL83" s="123">
        <f t="shared" si="46"/>
        <v>0</v>
      </c>
      <c r="AM83" s="94">
        <f>ДЕКАБРЬ!AM83+ЯНВАРЬ!AM83+ФЕВРАЛЬ!AM83</f>
        <v>0</v>
      </c>
      <c r="AN83" s="94">
        <f>ДЕКАБРЬ!AN83+ЯНВАРЬ!AN83+ФЕВРАЛЬ!AN83</f>
        <v>92.330699999999993</v>
      </c>
      <c r="AO83" s="96">
        <f t="shared" si="48"/>
        <v>862.45930000000021</v>
      </c>
      <c r="AP83" s="97"/>
      <c r="AQ83" s="98">
        <f t="shared" si="8"/>
        <v>1375</v>
      </c>
      <c r="AR83" s="99">
        <f t="shared" si="27"/>
        <v>123.09</v>
      </c>
      <c r="AS83" s="99">
        <f t="shared" si="10"/>
        <v>517.02</v>
      </c>
      <c r="AT83" s="99">
        <f t="shared" si="11"/>
        <v>257.495</v>
      </c>
      <c r="AU83" s="99">
        <f t="shared" si="49"/>
        <v>0</v>
      </c>
      <c r="AV83" s="99">
        <f t="array" ref="AV83">_xlfn.IFS(U83=0,AO83,U83&lt;0,AO83/-U83,U83&gt;0,AO83/U83)</f>
        <v>431.22965000000011</v>
      </c>
      <c r="AW83" s="235">
        <f t="shared" si="37"/>
        <v>0.31362156363636373</v>
      </c>
      <c r="AX83" s="235">
        <f t="shared" si="38"/>
        <v>3.5033686733284597</v>
      </c>
      <c r="AY83" s="100"/>
      <c r="AZ83" s="95">
        <f t="shared" si="14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39"/>
        <v>0</v>
      </c>
      <c r="F84" s="94"/>
      <c r="G84" s="94"/>
      <c r="H84" s="94"/>
      <c r="I84" s="94"/>
      <c r="J84" s="94"/>
      <c r="K84" s="94">
        <v>146.49</v>
      </c>
      <c r="L84" s="93">
        <f t="shared" si="34"/>
        <v>0</v>
      </c>
      <c r="M84" s="90"/>
      <c r="N84" s="94">
        <f>ДЕКАБРЬ!N84+ЯНВАРЬ!N84+ФЕВРАЛЬ!N84</f>
        <v>4</v>
      </c>
      <c r="O84" s="90"/>
      <c r="P84" s="90"/>
      <c r="Q84" s="234"/>
      <c r="R84" s="93"/>
      <c r="S84" s="94">
        <f>ДЕКАБРЬ!S84+ЯНВАРЬ!S84+ФЕВРАЛЬ!S84</f>
        <v>0</v>
      </c>
      <c r="T84" s="94">
        <f>ДЕКАБРЬ!T84+ЯНВАРЬ!T84+ФЕВРАЛЬ!T84</f>
        <v>0</v>
      </c>
      <c r="U84" s="93">
        <f t="shared" si="40"/>
        <v>0</v>
      </c>
      <c r="V84" s="94">
        <f>ДЕКАБРЬ!V84+ЯНВАРЬ!V84+ФЕВРАЛЬ!V84</f>
        <v>0</v>
      </c>
      <c r="W84" s="94">
        <f>ДЕКАБРЬ!W84+ЯНВАРЬ!W84+ФЕВРАЛЬ!W84</f>
        <v>0</v>
      </c>
      <c r="X84" s="93">
        <f t="shared" si="41"/>
        <v>0</v>
      </c>
      <c r="Y84" s="94">
        <f>ДЕКАБРЬ!Y84+ЯНВАРЬ!Y84+ФЕВРАЛЬ!Y84</f>
        <v>0</v>
      </c>
      <c r="Z84" s="94">
        <f>ДЕКАБРЬ!Z84+ЯНВАРЬ!Z84+ФЕВРАЛЬ!Z84</f>
        <v>0</v>
      </c>
      <c r="AA84" s="233">
        <f t="shared" si="42"/>
        <v>0</v>
      </c>
      <c r="AB84" s="93">
        <f t="shared" si="47"/>
        <v>0</v>
      </c>
      <c r="AC84" s="235">
        <f t="shared" si="43"/>
        <v>0</v>
      </c>
      <c r="AD84" s="93">
        <f t="shared" si="44"/>
        <v>0</v>
      </c>
      <c r="AE84" s="94">
        <f>ДЕКАБРЬ!AE84+ЯНВАРЬ!AE84+ФЕВРАЛЬ!AE84</f>
        <v>0</v>
      </c>
      <c r="AF84" s="235">
        <f t="shared" si="45"/>
        <v>0</v>
      </c>
      <c r="AG84" s="94">
        <f>ДЕКАБРЬ!AG84+ЯНВАРЬ!AG84+ФЕВРАЛЬ!AG84</f>
        <v>418.65999999999997</v>
      </c>
      <c r="AH84" s="94">
        <f>ДЕКАБРЬ!AH84+ЯНВАРЬ!AH84+ФЕВРАЛЬ!AH84</f>
        <v>0</v>
      </c>
      <c r="AI84" s="94">
        <f>ДЕКАБРЬ!AI84+ЯНВАРЬ!AI84+ФЕВРАЛЬ!AI84</f>
        <v>0</v>
      </c>
      <c r="AJ84" s="94">
        <f>ДЕКАБРЬ!AJ84+ЯНВАРЬ!AJ84+ФЕВРАЛЬ!AJ84</f>
        <v>0</v>
      </c>
      <c r="AK84" s="94"/>
      <c r="AL84" s="123">
        <f t="shared" si="46"/>
        <v>0</v>
      </c>
      <c r="AM84" s="94">
        <f>ДЕКАБРЬ!AM84+ЯНВАРЬ!AM84+ФЕВРАЛЬ!AM84</f>
        <v>0</v>
      </c>
      <c r="AN84" s="94">
        <f>ДЕКАБРЬ!AN84+ЯНВАРЬ!AN84+ФЕВРАЛЬ!AN84</f>
        <v>0</v>
      </c>
      <c r="AO84" s="96">
        <f t="shared" si="48"/>
        <v>-418.65999999999997</v>
      </c>
      <c r="AP84" s="97"/>
      <c r="AQ84" s="98">
        <f t="shared" si="8"/>
        <v>0</v>
      </c>
      <c r="AR84" s="99">
        <f t="shared" si="27"/>
        <v>146.49</v>
      </c>
      <c r="AS84" s="99">
        <f t="shared" si="10"/>
        <v>0</v>
      </c>
      <c r="AT84" s="99">
        <f t="shared" si="11"/>
        <v>418.65999999999997</v>
      </c>
      <c r="AU84" s="99">
        <f t="shared" si="49"/>
        <v>0</v>
      </c>
      <c r="AV84" s="99">
        <f t="array" ref="AV84">_xlfn.IFS(U84=0,AO84,U84&lt;0,AO84/-U84,U84&gt;0,AO84/U84)</f>
        <v>-418.65999999999997</v>
      </c>
      <c r="AW84" s="235">
        <f t="shared" si="37"/>
        <v>0</v>
      </c>
      <c r="AX84" s="235">
        <f t="shared" si="38"/>
        <v>-2.8579425216738339</v>
      </c>
      <c r="AY84" s="100"/>
      <c r="AZ84" s="95">
        <f t="shared" si="14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39"/>
        <v>0</v>
      </c>
      <c r="F85" s="94"/>
      <c r="G85" s="94"/>
      <c r="H85" s="94"/>
      <c r="I85" s="94"/>
      <c r="J85" s="94"/>
      <c r="K85" s="94">
        <v>103.2</v>
      </c>
      <c r="L85" s="93">
        <f t="shared" si="34"/>
        <v>0</v>
      </c>
      <c r="M85" s="90"/>
      <c r="N85" s="94">
        <f>ДЕКАБРЬ!N85+ЯНВАРЬ!N85+ФЕВРАЛЬ!N85</f>
        <v>56</v>
      </c>
      <c r="O85" s="90"/>
      <c r="P85" s="90"/>
      <c r="Q85" s="234"/>
      <c r="R85" s="93"/>
      <c r="S85" s="94">
        <f>ДЕКАБРЬ!S85+ЯНВАРЬ!S85+ФЕВРАЛЬ!S85</f>
        <v>9</v>
      </c>
      <c r="T85" s="94">
        <f>ДЕКАБРЬ!T85+ЯНВАРЬ!T85+ФЕВРАЛЬ!T85</f>
        <v>-3</v>
      </c>
      <c r="U85" s="93">
        <f t="shared" si="40"/>
        <v>6</v>
      </c>
      <c r="V85" s="94">
        <f>ДЕКАБРЬ!V85+ЯНВАРЬ!V85+ФЕВРАЛЬ!V85</f>
        <v>6234</v>
      </c>
      <c r="W85" s="94">
        <f>ДЕКАБРЬ!W85+ЯНВАРЬ!W85+ФЕВРАЛЬ!W85</f>
        <v>-2230</v>
      </c>
      <c r="X85" s="93">
        <f t="shared" si="41"/>
        <v>4004</v>
      </c>
      <c r="Y85" s="94">
        <f>ДЕКАБРЬ!Y85+ЯНВАРЬ!Y85+ФЕВРАЛЬ!Y85</f>
        <v>9041.76</v>
      </c>
      <c r="Z85" s="94">
        <f>ДЕКАБРЬ!Z85+ЯНВАРЬ!Z85+ФЕВРАЛЬ!Z85</f>
        <v>-3024</v>
      </c>
      <c r="AA85" s="233">
        <f t="shared" si="42"/>
        <v>6017.76</v>
      </c>
      <c r="AB85" s="93">
        <f t="shared" si="47"/>
        <v>0</v>
      </c>
      <c r="AC85" s="235">
        <f t="shared" si="43"/>
        <v>5.546302685520689E-4</v>
      </c>
      <c r="AD85" s="93">
        <f t="shared" si="44"/>
        <v>619.20000000000005</v>
      </c>
      <c r="AE85" s="94">
        <f>ДЕКАБРЬ!AE85+ЯНВАРЬ!AE85+ФЕВРАЛЬ!AE85</f>
        <v>2246.7799999999997</v>
      </c>
      <c r="AF85" s="235">
        <f t="shared" si="45"/>
        <v>0.37335819308181112</v>
      </c>
      <c r="AG85" s="94">
        <f>ДЕКАБРЬ!AG85+ЯНВАРЬ!AG85+ФЕВРАЛЬ!AG85</f>
        <v>5343.8900000000012</v>
      </c>
      <c r="AH85" s="94">
        <f>ДЕКАБРЬ!AH85+ЯНВАРЬ!AH85+ФЕВРАЛЬ!AH85</f>
        <v>2308</v>
      </c>
      <c r="AI85" s="94">
        <f>ДЕКАБРЬ!AI85+ЯНВАРЬ!AI85+ФЕВРАЛЬ!AI85</f>
        <v>5861</v>
      </c>
      <c r="AJ85" s="94">
        <f>ДЕКАБРЬ!AJ85+ЯНВАРЬ!AJ85+ФЕВРАЛЬ!AJ85</f>
        <v>0</v>
      </c>
      <c r="AK85" s="94"/>
      <c r="AL85" s="123">
        <f t="shared" si="46"/>
        <v>0</v>
      </c>
      <c r="AM85" s="94">
        <f>ДЕКАБРЬ!AM85+ЯНВАРЬ!AM85+ФЕВРАЛЬ!AM85</f>
        <v>20</v>
      </c>
      <c r="AN85" s="94">
        <f>ДЕКАБРЬ!AN85+ЯНВАРЬ!AN85+ФЕВРАЛЬ!AN85</f>
        <v>233.83247136759366</v>
      </c>
      <c r="AO85" s="96">
        <f t="shared" si="48"/>
        <v>-10614.942471367594</v>
      </c>
      <c r="AP85" s="97"/>
      <c r="AQ85" s="98">
        <f t="shared" si="8"/>
        <v>1002.96</v>
      </c>
      <c r="AR85" s="99">
        <f t="shared" si="27"/>
        <v>103.2</v>
      </c>
      <c r="AS85" s="99">
        <f t="shared" si="10"/>
        <v>374.46333333333331</v>
      </c>
      <c r="AT85" s="99">
        <f t="shared" si="11"/>
        <v>593.76555555555569</v>
      </c>
      <c r="AU85" s="99">
        <f t="shared" si="49"/>
        <v>907.66666666666663</v>
      </c>
      <c r="AV85" s="99">
        <f t="array" ref="AV85">_xlfn.IFS(U85=0,AO85,U85&lt;0,AO85/-U85,U85&gt;0,AO85/U85)</f>
        <v>-1769.1570785612657</v>
      </c>
      <c r="AW85" s="235">
        <f t="shared" si="37"/>
        <v>-1.7639358285088793</v>
      </c>
      <c r="AX85" s="235">
        <f t="shared" si="38"/>
        <v>-17.142994947299087</v>
      </c>
      <c r="AY85" s="100"/>
      <c r="AZ85" s="95">
        <f t="shared" si="14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39"/>
        <v>0</v>
      </c>
      <c r="F86" s="94"/>
      <c r="G86" s="94"/>
      <c r="H86" s="94"/>
      <c r="I86" s="94"/>
      <c r="J86" s="94"/>
      <c r="K86" s="94">
        <v>150</v>
      </c>
      <c r="L86" s="93">
        <f t="shared" si="34"/>
        <v>0</v>
      </c>
      <c r="M86" s="90"/>
      <c r="N86" s="94">
        <f>ДЕКАБРЬ!N86+ЯНВАРЬ!N86+ФЕВРАЛЬ!N86</f>
        <v>5</v>
      </c>
      <c r="O86" s="90"/>
      <c r="P86" s="90"/>
      <c r="Q86" s="234"/>
      <c r="R86" s="93"/>
      <c r="S86" s="94">
        <f>ДЕКАБРЬ!S86+ЯНВАРЬ!S86+ФЕВРАЛЬ!S86</f>
        <v>4</v>
      </c>
      <c r="T86" s="94">
        <f>ДЕКАБРЬ!T86+ЯНВАРЬ!T86+ФЕВРАЛЬ!T86</f>
        <v>0</v>
      </c>
      <c r="U86" s="93">
        <f t="shared" si="40"/>
        <v>4</v>
      </c>
      <c r="V86" s="94">
        <f>ДЕКАБРЬ!V86+ЯНВАРЬ!V86+ФЕВРАЛЬ!V86</f>
        <v>4066.62</v>
      </c>
      <c r="W86" s="94">
        <f>ДЕКАБРЬ!W86+ЯНВАРЬ!W86+ФЕВРАЛЬ!W86</f>
        <v>0</v>
      </c>
      <c r="X86" s="93">
        <f t="shared" si="41"/>
        <v>4066.62</v>
      </c>
      <c r="Y86" s="94">
        <f>ДЕКАБРЬ!Y86+ЯНВАРЬ!Y86+ФЕВРАЛЬ!Y86</f>
        <v>5630.2199999999993</v>
      </c>
      <c r="Z86" s="94">
        <f>ДЕКАБРЬ!Z86+ЯНВАРЬ!Z86+ФЕВРАЛЬ!Z86</f>
        <v>0</v>
      </c>
      <c r="AA86" s="233">
        <f t="shared" si="42"/>
        <v>5630.2199999999993</v>
      </c>
      <c r="AB86" s="93">
        <f t="shared" si="47"/>
        <v>0</v>
      </c>
      <c r="AC86" s="235">
        <f t="shared" si="43"/>
        <v>5.1891242432520221E-4</v>
      </c>
      <c r="AD86" s="93">
        <f t="shared" si="44"/>
        <v>600</v>
      </c>
      <c r="AE86" s="94">
        <f>ДЕКАБРЬ!AE86+ЯНВАРЬ!AE86+ФЕВРАЛЬ!AE86</f>
        <v>2062.1400000000003</v>
      </c>
      <c r="AF86" s="235">
        <f t="shared" si="45"/>
        <v>0.36626277481164154</v>
      </c>
      <c r="AG86" s="94">
        <f>ДЕКАБРЬ!AG86+ЯНВАРЬ!AG86+ФЕВРАЛЬ!AG86</f>
        <v>347.85</v>
      </c>
      <c r="AH86" s="94">
        <f>ДЕКАБРЬ!AH86+ЯНВАРЬ!AH86+ФЕВРАЛЬ!AH86</f>
        <v>0</v>
      </c>
      <c r="AI86" s="94">
        <f>ДЕКАБРЬ!AI86+ЯНВАРЬ!AI86+ФЕВРАЛЬ!AI86</f>
        <v>0</v>
      </c>
      <c r="AJ86" s="94">
        <f>ДЕКАБРЬ!AJ86+ЯНВАРЬ!AJ86+ФЕВРАЛЬ!AJ86</f>
        <v>0</v>
      </c>
      <c r="AK86" s="94"/>
      <c r="AL86" s="123">
        <f t="shared" si="46"/>
        <v>0</v>
      </c>
      <c r="AM86" s="94">
        <f>ДЕКАБРЬ!AM86+ЯНВАРЬ!AM86+ФЕВРАЛЬ!AM86</f>
        <v>0</v>
      </c>
      <c r="AN86" s="94">
        <f>ДЕКАБРЬ!AN86+ЯНВАРЬ!AN86+ФЕВРАЛЬ!AN86</f>
        <v>225.68779619961185</v>
      </c>
      <c r="AO86" s="96">
        <f t="shared" si="48"/>
        <v>2394.5422038003871</v>
      </c>
      <c r="AP86" s="97"/>
      <c r="AQ86" s="98">
        <f t="shared" si="8"/>
        <v>1407.5549999999998</v>
      </c>
      <c r="AR86" s="99">
        <f t="shared" si="27"/>
        <v>150</v>
      </c>
      <c r="AS86" s="99">
        <f t="shared" si="10"/>
        <v>515.53500000000008</v>
      </c>
      <c r="AT86" s="99">
        <f t="shared" si="11"/>
        <v>86.962500000000006</v>
      </c>
      <c r="AU86" s="99">
        <f t="shared" si="49"/>
        <v>0</v>
      </c>
      <c r="AV86" s="99">
        <f t="array" ref="AV86">_xlfn.IFS(U86=0,AO86,U86&lt;0,AO86/-U86,U86&gt;0,AO86/U86)</f>
        <v>598.63555095009679</v>
      </c>
      <c r="AW86" s="235">
        <f t="shared" si="37"/>
        <v>0.42530171179818682</v>
      </c>
      <c r="AX86" s="235">
        <f t="shared" si="38"/>
        <v>3.9909036730006453</v>
      </c>
      <c r="AY86" s="100"/>
      <c r="AZ86" s="95">
        <f t="shared" si="14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39"/>
        <v>0</v>
      </c>
      <c r="F87" s="94"/>
      <c r="G87" s="94"/>
      <c r="H87" s="94"/>
      <c r="I87" s="94"/>
      <c r="J87" s="94"/>
      <c r="K87" s="94">
        <v>150</v>
      </c>
      <c r="L87" s="93">
        <f t="shared" si="34"/>
        <v>0</v>
      </c>
      <c r="M87" s="90"/>
      <c r="N87" s="94">
        <f>ДЕКАБРЬ!N87+ЯНВАРЬ!N87+ФЕВРАЛЬ!N87</f>
        <v>21</v>
      </c>
      <c r="O87" s="90"/>
      <c r="P87" s="90"/>
      <c r="Q87" s="234"/>
      <c r="R87" s="93"/>
      <c r="S87" s="94">
        <f>ДЕКАБРЬ!S87+ЯНВАРЬ!S87+ФЕВРАЛЬ!S87</f>
        <v>5</v>
      </c>
      <c r="T87" s="94">
        <f>ДЕКАБРЬ!T87+ЯНВАРЬ!T87+ФЕВРАЛЬ!T87</f>
        <v>0</v>
      </c>
      <c r="U87" s="93">
        <f t="shared" si="40"/>
        <v>5</v>
      </c>
      <c r="V87" s="94">
        <f>ДЕКАБРЬ!V87+ЯНВАРЬ!V87+ФЕВРАЛЬ!V87</f>
        <v>5276.17</v>
      </c>
      <c r="W87" s="94">
        <f>ДЕКАБРЬ!W87+ЯНВАРЬ!W87+ФЕВРАЛЬ!W87</f>
        <v>0</v>
      </c>
      <c r="X87" s="93">
        <f t="shared" si="41"/>
        <v>5276.17</v>
      </c>
      <c r="Y87" s="94">
        <f>ДЕКАБРЬ!Y87+ЯНВАРЬ!Y87+ФЕВРАЛЬ!Y87</f>
        <v>7113.25</v>
      </c>
      <c r="Z87" s="94">
        <f>ДЕКАБРЬ!Z87+ЯНВАРЬ!Z87+ФЕВРАЛЬ!Z87</f>
        <v>0</v>
      </c>
      <c r="AA87" s="233">
        <f t="shared" si="42"/>
        <v>7113.25</v>
      </c>
      <c r="AB87" s="93">
        <f t="shared" si="47"/>
        <v>0</v>
      </c>
      <c r="AC87" s="235">
        <f t="shared" si="43"/>
        <v>6.5559672665211038E-4</v>
      </c>
      <c r="AD87" s="93">
        <f t="shared" si="44"/>
        <v>750</v>
      </c>
      <c r="AE87" s="94">
        <f>ДЕКАБРЬ!AE87+ЯНВАРЬ!AE87+ФЕВРАЛЬ!AE87</f>
        <v>2652.54</v>
      </c>
      <c r="AF87" s="235">
        <f t="shared" si="45"/>
        <v>0.37290127578814186</v>
      </c>
      <c r="AG87" s="94">
        <f>ДЕКАБРЬ!AG87+ЯНВАРЬ!AG87+ФЕВРАЛЬ!AG87</f>
        <v>871.39</v>
      </c>
      <c r="AH87" s="94">
        <f>ДЕКАБРЬ!AH87+ЯНВАРЬ!AH87+ФЕВРАЛЬ!AH87</f>
        <v>2000</v>
      </c>
      <c r="AI87" s="94">
        <f>ДЕКАБРЬ!AI87+ЯНВАРЬ!AI87+ФЕВРАЛЬ!AI87</f>
        <v>4000</v>
      </c>
      <c r="AJ87" s="94">
        <f>ДЕКАБРЬ!AJ87+ЯНВАРЬ!AJ87+ФЕВРАЛЬ!AJ87</f>
        <v>0</v>
      </c>
      <c r="AK87" s="94"/>
      <c r="AL87" s="123">
        <f t="shared" si="46"/>
        <v>0</v>
      </c>
      <c r="AM87" s="94">
        <f>ДЕКАБРЬ!AM87+ЯНВАРЬ!AM87+ФЕВРАЛЬ!AM87</f>
        <v>0</v>
      </c>
      <c r="AN87" s="94">
        <f>ДЕКАБРЬ!AN87+ЯНВАРЬ!AN87+ФЕВРАЛЬ!AN87</f>
        <v>281.43954197458044</v>
      </c>
      <c r="AO87" s="96">
        <f t="shared" si="48"/>
        <v>-3442.1195419745804</v>
      </c>
      <c r="AP87" s="97"/>
      <c r="AQ87" s="98">
        <f t="shared" si="8"/>
        <v>1422.65</v>
      </c>
      <c r="AR87" s="99">
        <f t="shared" si="27"/>
        <v>150</v>
      </c>
      <c r="AS87" s="99">
        <f t="shared" si="10"/>
        <v>530.50800000000004</v>
      </c>
      <c r="AT87" s="99">
        <f t="shared" si="11"/>
        <v>174.27799999999999</v>
      </c>
      <c r="AU87" s="99">
        <f t="shared" si="49"/>
        <v>1200</v>
      </c>
      <c r="AV87" s="99">
        <f t="array" ref="AV87">_xlfn.IFS(U87=0,AO87,U87&lt;0,AO87/-U87,U87&gt;0,AO87/U87)</f>
        <v>-688.42390839491611</v>
      </c>
      <c r="AW87" s="235">
        <f t="shared" si="37"/>
        <v>-0.48390251178780169</v>
      </c>
      <c r="AX87" s="235">
        <f t="shared" si="38"/>
        <v>-4.589492722632774</v>
      </c>
      <c r="AY87" s="100"/>
      <c r="AZ87" s="95">
        <f t="shared" si="14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39"/>
        <v>0</v>
      </c>
      <c r="F88" s="94"/>
      <c r="G88" s="94"/>
      <c r="H88" s="94"/>
      <c r="I88" s="94"/>
      <c r="J88" s="94"/>
      <c r="K88" s="94">
        <v>150</v>
      </c>
      <c r="L88" s="93">
        <f t="shared" si="34"/>
        <v>0</v>
      </c>
      <c r="M88" s="90"/>
      <c r="N88" s="94">
        <f>ДЕКАБРЬ!N88+ЯНВАРЬ!N88+ФЕВРАЛЬ!N88</f>
        <v>106</v>
      </c>
      <c r="O88" s="90"/>
      <c r="P88" s="90"/>
      <c r="Q88" s="234"/>
      <c r="R88" s="93"/>
      <c r="S88" s="94">
        <f>ДЕКАБРЬ!S88+ЯНВАРЬ!S88+ФЕВРАЛЬ!S88</f>
        <v>37</v>
      </c>
      <c r="T88" s="94">
        <f>ДЕКАБРЬ!T88+ЯНВАРЬ!T88+ФЕВРАЛЬ!T88</f>
        <v>-4</v>
      </c>
      <c r="U88" s="93">
        <f t="shared" si="40"/>
        <v>33</v>
      </c>
      <c r="V88" s="94">
        <f>ДЕКАБРЬ!V88+ЯНВАРЬ!V88+ФЕВРАЛЬ!V88</f>
        <v>33296.089999999997</v>
      </c>
      <c r="W88" s="94">
        <f>ДЕКАБРЬ!W88+ЯНВАРЬ!W88+ФЕВРАЛЬ!W88</f>
        <v>-3292</v>
      </c>
      <c r="X88" s="93">
        <f t="shared" si="41"/>
        <v>30004.089999999997</v>
      </c>
      <c r="Y88" s="94">
        <f>ДЕКАБРЬ!Y88+ЯНВАРЬ!Y88+ФЕВРАЛЬ!Y88</f>
        <v>46822.29</v>
      </c>
      <c r="Z88" s="94">
        <f>ДЕКАБРЬ!Z88+ЯНВАРЬ!Z88+ФЕВРАЛЬ!Z88</f>
        <v>-4952.58</v>
      </c>
      <c r="AA88" s="233">
        <f t="shared" si="42"/>
        <v>41869.71</v>
      </c>
      <c r="AB88" s="93">
        <f t="shared" si="47"/>
        <v>0</v>
      </c>
      <c r="AC88" s="235">
        <f t="shared" si="43"/>
        <v>3.8589456045932777E-3</v>
      </c>
      <c r="AD88" s="93">
        <f t="shared" si="44"/>
        <v>4950</v>
      </c>
      <c r="AE88" s="94">
        <f>ДЕКАБРЬ!AE88+ЯНВАРЬ!AE88+ФЕВРАЛЬ!AE88</f>
        <v>15552.940000000004</v>
      </c>
      <c r="AF88" s="235">
        <f t="shared" si="45"/>
        <v>0.37146041852212502</v>
      </c>
      <c r="AG88" s="94">
        <f>ДЕКАБРЬ!AG88+ЯНВАРЬ!AG88+ФЕВРАЛЬ!AG88</f>
        <v>8908.630000000001</v>
      </c>
      <c r="AH88" s="94">
        <f>ДЕКАБРЬ!AH88+ЯНВАРЬ!AH88+ФЕВРАЛЬ!AH88</f>
        <v>1878</v>
      </c>
      <c r="AI88" s="94">
        <f>ДЕКАБРЬ!AI88+ЯНВАРЬ!AI88+ФЕВРАЛЬ!AI88</f>
        <v>10029</v>
      </c>
      <c r="AJ88" s="94">
        <f>ДЕКАБРЬ!AJ88+ЯНВАРЬ!AJ88+ФЕВРАЛЬ!AJ88</f>
        <v>0</v>
      </c>
      <c r="AK88" s="94"/>
      <c r="AL88" s="123">
        <f t="shared" si="46"/>
        <v>0</v>
      </c>
      <c r="AM88" s="94">
        <f>ДЕКАБРЬ!AM88+ЯНВАРЬ!AM88+ФЕВРАЛЬ!AM88</f>
        <v>0</v>
      </c>
      <c r="AN88" s="94">
        <f>ДЕКАБРЬ!AN88+ЯНВАРЬ!AN88+ФЕВРАЛЬ!AN88</f>
        <v>1759.3295255477888</v>
      </c>
      <c r="AO88" s="96">
        <f t="shared" si="48"/>
        <v>-1208.189525547793</v>
      </c>
      <c r="AP88" s="97"/>
      <c r="AQ88" s="98">
        <f t="shared" si="8"/>
        <v>1268.7790909090909</v>
      </c>
      <c r="AR88" s="99">
        <f t="shared" si="27"/>
        <v>150</v>
      </c>
      <c r="AS88" s="99">
        <f t="shared" si="10"/>
        <v>471.30121212121225</v>
      </c>
      <c r="AT88" s="99">
        <f t="shared" si="11"/>
        <v>240.77378378378381</v>
      </c>
      <c r="AU88" s="99">
        <f t="shared" si="49"/>
        <v>321.81081081081084</v>
      </c>
      <c r="AV88" s="99">
        <f t="array" ref="AV88">_xlfn.IFS(U88=0,AO88,U88&lt;0,AO88/-U88,U88&gt;0,AO88/U88)</f>
        <v>-36.611803804478576</v>
      </c>
      <c r="AW88" s="235">
        <f t="shared" si="37"/>
        <v>-2.8855932499838022E-2</v>
      </c>
      <c r="AX88" s="235">
        <f t="shared" si="38"/>
        <v>-0.24407869202985719</v>
      </c>
      <c r="AY88" s="100"/>
      <c r="AZ88" s="95">
        <f t="shared" si="14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39"/>
        <v>0</v>
      </c>
      <c r="F89" s="94"/>
      <c r="G89" s="94"/>
      <c r="H89" s="94"/>
      <c r="I89" s="94"/>
      <c r="J89" s="94"/>
      <c r="K89" s="94">
        <v>169.89</v>
      </c>
      <c r="L89" s="93">
        <f t="shared" si="34"/>
        <v>0</v>
      </c>
      <c r="M89" s="90"/>
      <c r="N89" s="94">
        <f>ДЕКАБРЬ!N89+ЯНВАРЬ!N89+ФЕВРАЛЬ!N89</f>
        <v>14</v>
      </c>
      <c r="O89" s="90"/>
      <c r="P89" s="90"/>
      <c r="Q89" s="234"/>
      <c r="R89" s="93"/>
      <c r="S89" s="94">
        <f>ДЕКАБРЬ!S89+ЯНВАРЬ!S89+ФЕВРАЛЬ!S89</f>
        <v>8</v>
      </c>
      <c r="T89" s="94">
        <f>ДЕКАБРЬ!T89+ЯНВАРЬ!T89+ФЕВРАЛЬ!T89</f>
        <v>0</v>
      </c>
      <c r="U89" s="93">
        <f t="shared" si="40"/>
        <v>8</v>
      </c>
      <c r="V89" s="94">
        <f>ДЕКАБРЬ!V89+ЯНВАРЬ!V89+ФЕВРАЛЬ!V89</f>
        <v>7832.62</v>
      </c>
      <c r="W89" s="94">
        <f>ДЕКАБРЬ!W89+ЯНВАРЬ!W89+ФЕВРАЛЬ!W89</f>
        <v>0</v>
      </c>
      <c r="X89" s="93">
        <f t="shared" si="41"/>
        <v>7832.62</v>
      </c>
      <c r="Y89" s="94">
        <f>ДЕКАБРЬ!Y89+ЯНВАРЬ!Y89+ФЕВРАЛЬ!Y89</f>
        <v>11986.400000000001</v>
      </c>
      <c r="Z89" s="94">
        <f>ДЕКАБРЬ!Z89+ЯНВАРЬ!Z89+ФЕВРАЛЬ!Z89</f>
        <v>0</v>
      </c>
      <c r="AA89" s="233">
        <f t="shared" si="42"/>
        <v>11986.400000000001</v>
      </c>
      <c r="AB89" s="93">
        <f t="shared" si="47"/>
        <v>0</v>
      </c>
      <c r="AC89" s="235">
        <f t="shared" si="43"/>
        <v>1.1047333644034522E-3</v>
      </c>
      <c r="AD89" s="93">
        <f t="shared" si="44"/>
        <v>1359.12</v>
      </c>
      <c r="AE89" s="94">
        <f>ДЕКАБРЬ!AE89+ЯНВАРЬ!AE89+ФЕВРАЛЬ!AE89</f>
        <v>4462.5300000000007</v>
      </c>
      <c r="AF89" s="235">
        <f t="shared" si="45"/>
        <v>0.37229943936461324</v>
      </c>
      <c r="AG89" s="94">
        <f>ДЕКАБРЬ!AG89+ЯНВАРЬ!AG89+ФЕВРАЛЬ!AG89</f>
        <v>1057.8899999999999</v>
      </c>
      <c r="AH89" s="94">
        <f>ДЕКАБРЬ!AH89+ЯНВАРЬ!AH89+ФЕВРАЛЬ!AH89</f>
        <v>0</v>
      </c>
      <c r="AI89" s="94">
        <f>ДЕКАБРЬ!AI89+ЯНВАРЬ!AI89+ФЕВРАЛЬ!AI89</f>
        <v>0</v>
      </c>
      <c r="AJ89" s="94">
        <f>ДЕКАБРЬ!AJ89+ЯНВАРЬ!AJ89+ФЕВРАЛЬ!AJ89</f>
        <v>0</v>
      </c>
      <c r="AK89" s="94"/>
      <c r="AL89" s="123">
        <f t="shared" si="46"/>
        <v>0</v>
      </c>
      <c r="AM89" s="94">
        <f>ДЕКАБРЬ!AM89+ЯНВАРЬ!AM89+ФЕВРАЛЬ!AM89</f>
        <v>0</v>
      </c>
      <c r="AN89" s="94">
        <f>ДЕКАБРЬ!AN89+ЯНВАРЬ!AN89+ФЕВРАЛЬ!AN89</f>
        <v>447.24260199999998</v>
      </c>
      <c r="AO89" s="96">
        <f t="shared" si="48"/>
        <v>4659.6173980000021</v>
      </c>
      <c r="AP89" s="97"/>
      <c r="AQ89" s="98">
        <f t="shared" si="8"/>
        <v>1498.3000000000002</v>
      </c>
      <c r="AR89" s="99">
        <f t="shared" si="27"/>
        <v>169.89</v>
      </c>
      <c r="AS89" s="99">
        <f t="shared" si="10"/>
        <v>557.81625000000008</v>
      </c>
      <c r="AT89" s="99">
        <f t="shared" si="11"/>
        <v>132.23624999999998</v>
      </c>
      <c r="AU89" s="99">
        <f t="shared" si="49"/>
        <v>0</v>
      </c>
      <c r="AV89" s="99">
        <f t="array" ref="AV89">_xlfn.IFS(U89=0,AO89,U89&lt;0,AO89/-U89,U89&gt;0,AO89/U89)</f>
        <v>582.45217475000027</v>
      </c>
      <c r="AW89" s="235">
        <f t="shared" si="37"/>
        <v>0.38874202412734443</v>
      </c>
      <c r="AX89" s="235">
        <f t="shared" si="38"/>
        <v>3.4284076446524239</v>
      </c>
      <c r="AY89" s="100"/>
      <c r="AZ89" s="95">
        <f t="shared" si="14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39"/>
        <v>0</v>
      </c>
      <c r="F90" s="94"/>
      <c r="G90" s="94"/>
      <c r="H90" s="94"/>
      <c r="I90" s="94"/>
      <c r="J90" s="94"/>
      <c r="K90" s="94">
        <v>107.88</v>
      </c>
      <c r="L90" s="93">
        <f t="shared" si="34"/>
        <v>0</v>
      </c>
      <c r="M90" s="90"/>
      <c r="N90" s="94">
        <f>ДЕКАБРЬ!N90+ЯНВАРЬ!N90+ФЕВРАЛЬ!N90</f>
        <v>0</v>
      </c>
      <c r="O90" s="90"/>
      <c r="P90" s="90"/>
      <c r="Q90" s="234"/>
      <c r="R90" s="93"/>
      <c r="S90" s="94">
        <f>ДЕКАБРЬ!S90+ЯНВАРЬ!S90+ФЕВРАЛЬ!S90</f>
        <v>0</v>
      </c>
      <c r="T90" s="94">
        <f>ДЕКАБРЬ!T90+ЯНВАРЬ!T90+ФЕВРАЛЬ!T90</f>
        <v>0</v>
      </c>
      <c r="U90" s="93">
        <f t="shared" si="40"/>
        <v>0</v>
      </c>
      <c r="V90" s="94">
        <f>ДЕКАБРЬ!V90+ЯНВАРЬ!V90+ФЕВРАЛЬ!V90</f>
        <v>0</v>
      </c>
      <c r="W90" s="94">
        <f>ДЕКАБРЬ!W90+ЯНВАРЬ!W90+ФЕВРАЛЬ!W90</f>
        <v>0</v>
      </c>
      <c r="X90" s="93">
        <f t="shared" si="41"/>
        <v>0</v>
      </c>
      <c r="Y90" s="94">
        <f>ДЕКАБРЬ!Y90+ЯНВАРЬ!Y90+ФЕВРАЛЬ!Y90</f>
        <v>0</v>
      </c>
      <c r="Z90" s="94">
        <f>ДЕКАБРЬ!Z90+ЯНВАРЬ!Z90+ФЕВРАЛЬ!Z90</f>
        <v>0</v>
      </c>
      <c r="AA90" s="233">
        <f t="shared" si="42"/>
        <v>0</v>
      </c>
      <c r="AB90" s="93">
        <f t="shared" si="47"/>
        <v>0</v>
      </c>
      <c r="AC90" s="235">
        <f t="shared" si="43"/>
        <v>0</v>
      </c>
      <c r="AD90" s="93">
        <f t="shared" si="44"/>
        <v>0</v>
      </c>
      <c r="AE90" s="94">
        <f>ДЕКАБРЬ!AE90+ЯНВАРЬ!AE90+ФЕВРАЛЬ!AE90</f>
        <v>0</v>
      </c>
      <c r="AF90" s="235">
        <f t="shared" si="45"/>
        <v>0</v>
      </c>
      <c r="AG90" s="94">
        <f>ДЕКАБРЬ!AG90+ЯНВАРЬ!AG90+ФЕВРАЛЬ!AG90</f>
        <v>0</v>
      </c>
      <c r="AH90" s="94">
        <f>ДЕКАБРЬ!AH90+ЯНВАРЬ!AH90+ФЕВРАЛЬ!AH90</f>
        <v>0</v>
      </c>
      <c r="AI90" s="94">
        <f>ДЕКАБРЬ!AI90+ЯНВАРЬ!AI90+ФЕВРАЛЬ!AI90</f>
        <v>0</v>
      </c>
      <c r="AJ90" s="94">
        <f>ДЕКАБРЬ!AJ90+ЯНВАРЬ!AJ90+ФЕВРАЛЬ!AJ90</f>
        <v>0</v>
      </c>
      <c r="AK90" s="94"/>
      <c r="AL90" s="123">
        <f t="shared" si="46"/>
        <v>0</v>
      </c>
      <c r="AM90" s="94">
        <f>ДЕКАБРЬ!AM90+ЯНВАРЬ!AM90+ФЕВРАЛЬ!AM90</f>
        <v>0</v>
      </c>
      <c r="AN90" s="94">
        <f>ДЕКАБРЬ!AN90+ЯНВАРЬ!AN90+ФЕВРАЛЬ!AN90</f>
        <v>0</v>
      </c>
      <c r="AO90" s="96">
        <f t="shared" si="48"/>
        <v>0</v>
      </c>
      <c r="AP90" s="97"/>
      <c r="AQ90" s="98">
        <f t="shared" si="8"/>
        <v>0</v>
      </c>
      <c r="AR90" s="99">
        <f t="shared" si="27"/>
        <v>107.88</v>
      </c>
      <c r="AS90" s="99">
        <f t="shared" si="10"/>
        <v>0</v>
      </c>
      <c r="AT90" s="99">
        <f t="shared" si="11"/>
        <v>0</v>
      </c>
      <c r="AU90" s="99">
        <f t="shared" si="49"/>
        <v>0</v>
      </c>
      <c r="AV90" s="99">
        <f t="array" ref="AV90">_xlfn.IFS(U90=0,AO90,U90&lt;0,AO90/-U90,U90&gt;0,AO90/U90)</f>
        <v>0</v>
      </c>
      <c r="AW90" s="235">
        <f t="shared" si="37"/>
        <v>0</v>
      </c>
      <c r="AX90" s="235">
        <f t="shared" si="38"/>
        <v>0</v>
      </c>
      <c r="AY90" s="100"/>
      <c r="AZ90" s="95">
        <f t="shared" si="14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39"/>
        <v>0</v>
      </c>
      <c r="F91" s="94"/>
      <c r="G91" s="94"/>
      <c r="H91" s="94"/>
      <c r="I91" s="94"/>
      <c r="J91" s="94"/>
      <c r="K91" s="94">
        <v>93.84</v>
      </c>
      <c r="L91" s="93">
        <f t="shared" si="34"/>
        <v>0</v>
      </c>
      <c r="M91" s="90"/>
      <c r="N91" s="94">
        <f>ДЕКАБРЬ!N91+ЯНВАРЬ!N91+ФЕВРАЛЬ!N91</f>
        <v>25</v>
      </c>
      <c r="O91" s="90"/>
      <c r="P91" s="90"/>
      <c r="Q91" s="234"/>
      <c r="R91" s="93"/>
      <c r="S91" s="94">
        <f>ДЕКАБРЬ!S91+ЯНВАРЬ!S91+ФЕВРАЛЬ!S91</f>
        <v>2</v>
      </c>
      <c r="T91" s="94">
        <f>ДЕКАБРЬ!T91+ЯНВАРЬ!T91+ФЕВРАЛЬ!T91</f>
        <v>0</v>
      </c>
      <c r="U91" s="93">
        <f t="shared" si="40"/>
        <v>2</v>
      </c>
      <c r="V91" s="94">
        <f>ДЕКАБРЬ!V91+ЯНВАРЬ!V91+ФЕВРАЛЬ!V91</f>
        <v>1532.5</v>
      </c>
      <c r="W91" s="94">
        <f>ДЕКАБРЬ!W91+ЯНВАРЬ!W91+ФЕВРАЛЬ!W91</f>
        <v>0</v>
      </c>
      <c r="X91" s="93">
        <f t="shared" si="41"/>
        <v>1532.5</v>
      </c>
      <c r="Y91" s="94">
        <f>ДЕКАБРЬ!Y91+ЯНВАРЬ!Y91+ФЕВРАЛЬ!Y91</f>
        <v>2149.63</v>
      </c>
      <c r="Z91" s="94">
        <f>ДЕКАБРЬ!Z91+ЯНВАРЬ!Z91+ФЕВРАЛЬ!Z91</f>
        <v>0</v>
      </c>
      <c r="AA91" s="233">
        <f t="shared" si="42"/>
        <v>2149.63</v>
      </c>
      <c r="AB91" s="93">
        <f t="shared" si="47"/>
        <v>0</v>
      </c>
      <c r="AC91" s="235">
        <f t="shared" si="43"/>
        <v>1.9812186996284064E-4</v>
      </c>
      <c r="AD91" s="93">
        <f t="shared" si="44"/>
        <v>187.68</v>
      </c>
      <c r="AE91" s="94">
        <f>ДЕКАБРЬ!AE91+ЯНВАРЬ!AE91+ФЕВРАЛЬ!AE91</f>
        <v>780.99000000000024</v>
      </c>
      <c r="AF91" s="235">
        <f t="shared" si="45"/>
        <v>0.36331368654140489</v>
      </c>
      <c r="AG91" s="94">
        <f>ДЕКАБРЬ!AG91+ЯНВАРЬ!AG91+ФЕВРАЛЬ!AG91</f>
        <v>2305.79</v>
      </c>
      <c r="AH91" s="94">
        <f>ДЕКАБРЬ!AH91+ЯНВАРЬ!AH91+ФЕВРАЛЬ!AH91</f>
        <v>0</v>
      </c>
      <c r="AI91" s="94">
        <f>ДЕКАБРЬ!AI91+ЯНВАРЬ!AI91+ФЕВРАЛЬ!AI91</f>
        <v>0</v>
      </c>
      <c r="AJ91" s="94">
        <f>ДЕКАБРЬ!AJ91+ЯНВАРЬ!AJ91+ФЕВРАЛЬ!AJ91</f>
        <v>0</v>
      </c>
      <c r="AK91" s="94"/>
      <c r="AL91" s="123">
        <f t="shared" si="46"/>
        <v>0</v>
      </c>
      <c r="AM91" s="94">
        <f>ДЕКАБРЬ!AM91+ЯНВАРЬ!AM91+ФЕВРАЛЬ!AM91</f>
        <v>0</v>
      </c>
      <c r="AN91" s="94">
        <f>ДЕКАБРЬ!AN91+ЯНВАРЬ!AN91+ФЕВРАЛЬ!AN91</f>
        <v>87.505749999999992</v>
      </c>
      <c r="AO91" s="96">
        <f t="shared" si="48"/>
        <v>-1212.3357500000002</v>
      </c>
      <c r="AP91" s="97"/>
      <c r="AQ91" s="98">
        <f t="shared" si="8"/>
        <v>1074.8150000000001</v>
      </c>
      <c r="AR91" s="99">
        <f t="shared" si="27"/>
        <v>93.84</v>
      </c>
      <c r="AS91" s="99">
        <f t="shared" si="10"/>
        <v>390.49500000000012</v>
      </c>
      <c r="AT91" s="99">
        <f t="shared" si="11"/>
        <v>1152.895</v>
      </c>
      <c r="AU91" s="99">
        <f t="shared" si="49"/>
        <v>0</v>
      </c>
      <c r="AV91" s="99">
        <f t="array" ref="AV91">_xlfn.IFS(U91=0,AO91,U91&lt;0,AO91/-U91,U91&gt;0,AO91/U91)</f>
        <v>-606.16787500000009</v>
      </c>
      <c r="AW91" s="235">
        <f t="shared" si="37"/>
        <v>-0.56397414903960219</v>
      </c>
      <c r="AX91" s="235">
        <f t="shared" si="38"/>
        <v>-6.4595894607843141</v>
      </c>
      <c r="AY91" s="100"/>
      <c r="AZ91" s="95">
        <f t="shared" si="14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39"/>
        <v>0</v>
      </c>
      <c r="F92" s="94"/>
      <c r="G92" s="94"/>
      <c r="H92" s="94"/>
      <c r="I92" s="94"/>
      <c r="J92" s="94"/>
      <c r="K92" s="94">
        <v>139.47</v>
      </c>
      <c r="L92" s="93">
        <f t="shared" si="34"/>
        <v>0</v>
      </c>
      <c r="M92" s="90"/>
      <c r="N92" s="94">
        <f>ДЕКАБРЬ!N92+ЯНВАРЬ!N92+ФЕВРАЛЬ!N92</f>
        <v>5</v>
      </c>
      <c r="O92" s="90"/>
      <c r="P92" s="90"/>
      <c r="Q92" s="234"/>
      <c r="R92" s="93"/>
      <c r="S92" s="94">
        <f>ДЕКАБРЬ!S92+ЯНВАРЬ!S92+ФЕВРАЛЬ!S92</f>
        <v>1</v>
      </c>
      <c r="T92" s="94">
        <f>ДЕКАБРЬ!T92+ЯНВАРЬ!T92+ФЕВРАЛЬ!T92</f>
        <v>-1</v>
      </c>
      <c r="U92" s="93">
        <f t="shared" si="40"/>
        <v>0</v>
      </c>
      <c r="V92" s="94">
        <f>ДЕКАБРЬ!V92+ЯНВАРЬ!V92+ФЕВРАЛЬ!V92</f>
        <v>1072.01</v>
      </c>
      <c r="W92" s="94">
        <f>ДЕКАБРЬ!W92+ЯНВАРЬ!W92+ФЕВРАЛЬ!W92</f>
        <v>-1072.01</v>
      </c>
      <c r="X92" s="93">
        <f t="shared" si="41"/>
        <v>0</v>
      </c>
      <c r="Y92" s="94">
        <f>ДЕКАБРЬ!Y92+ЯНВАРЬ!Y92+ФЕВРАЛЬ!Y92</f>
        <v>1403.38</v>
      </c>
      <c r="Z92" s="94">
        <f>ДЕКАБРЬ!Z92+ЯНВАРЬ!Z92+ФЕВРАЛЬ!Z92</f>
        <v>-1403.38</v>
      </c>
      <c r="AA92" s="233">
        <f t="shared" si="42"/>
        <v>0</v>
      </c>
      <c r="AB92" s="93">
        <f t="shared" si="47"/>
        <v>0</v>
      </c>
      <c r="AC92" s="235">
        <f t="shared" si="43"/>
        <v>0</v>
      </c>
      <c r="AD92" s="93">
        <f t="shared" si="44"/>
        <v>0</v>
      </c>
      <c r="AE92" s="94">
        <f>ДЕКАБРЬ!AE92+ЯНВАРЬ!AE92+ФЕВРАЛЬ!AE92</f>
        <v>0</v>
      </c>
      <c r="AF92" s="235">
        <f t="shared" si="45"/>
        <v>0</v>
      </c>
      <c r="AG92" s="94">
        <f>ДЕКАБРЬ!AG92+ЯНВАРЬ!AG92+ФЕВРАЛЬ!AG92</f>
        <v>421.24</v>
      </c>
      <c r="AH92" s="94">
        <f>ДЕКАБРЬ!AH92+ЯНВАРЬ!AH92+ФЕВРАЛЬ!AH92</f>
        <v>0</v>
      </c>
      <c r="AI92" s="94">
        <f>ДЕКАБРЬ!AI92+ЯНВАРЬ!AI92+ФЕВРАЛЬ!AI92</f>
        <v>0</v>
      </c>
      <c r="AJ92" s="94">
        <f>ДЕКАБРЬ!AJ92+ЯНВАРЬ!AJ92+ФЕВРАЛЬ!AJ92</f>
        <v>0</v>
      </c>
      <c r="AK92" s="94"/>
      <c r="AL92" s="123">
        <f t="shared" si="46"/>
        <v>0</v>
      </c>
      <c r="AM92" s="94">
        <f>ДЕКАБРЬ!AM92+ЯНВАРЬ!AM92+ФЕВРАЛЬ!AM92</f>
        <v>0</v>
      </c>
      <c r="AN92" s="94">
        <f>ДЕКАБРЬ!AN92+ЯНВАРЬ!AN92+ФЕВРАЛЬ!AN92</f>
        <v>58.872266593525438</v>
      </c>
      <c r="AO92" s="96">
        <f t="shared" si="48"/>
        <v>-480.11226659352542</v>
      </c>
      <c r="AP92" s="97"/>
      <c r="AQ92" s="98">
        <f t="shared" si="8"/>
        <v>0</v>
      </c>
      <c r="AR92" s="99">
        <f t="shared" si="27"/>
        <v>139.47</v>
      </c>
      <c r="AS92" s="99">
        <f t="shared" si="10"/>
        <v>0</v>
      </c>
      <c r="AT92" s="99">
        <f t="shared" si="11"/>
        <v>421.24</v>
      </c>
      <c r="AU92" s="99">
        <f t="shared" si="49"/>
        <v>0</v>
      </c>
      <c r="AV92" s="99">
        <f t="array" ref="AV92">_xlfn.IFS(U92=0,AO92,U92&lt;0,AO92/-U92,U92&gt;0,AO92/U92)</f>
        <v>-480.11226659352542</v>
      </c>
      <c r="AW92" s="235">
        <f t="shared" si="37"/>
        <v>0</v>
      </c>
      <c r="AX92" s="235">
        <f t="shared" si="38"/>
        <v>-3.4424052957161067</v>
      </c>
      <c r="AY92" s="100"/>
      <c r="AZ92" s="95">
        <f t="shared" si="14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39"/>
        <v>0</v>
      </c>
      <c r="F93" s="94"/>
      <c r="G93" s="94"/>
      <c r="H93" s="94"/>
      <c r="I93" s="94"/>
      <c r="J93" s="94"/>
      <c r="K93" s="94">
        <v>139.47</v>
      </c>
      <c r="L93" s="93">
        <f t="shared" si="34"/>
        <v>0</v>
      </c>
      <c r="M93" s="90"/>
      <c r="N93" s="94">
        <f>ДЕКАБРЬ!N93+ЯНВАРЬ!N93+ФЕВРАЛЬ!N93</f>
        <v>4</v>
      </c>
      <c r="O93" s="90"/>
      <c r="P93" s="90"/>
      <c r="Q93" s="234"/>
      <c r="R93" s="93"/>
      <c r="S93" s="94">
        <f>ДЕКАБРЬ!S93+ЯНВАРЬ!S93+ФЕВРАЛЬ!S93</f>
        <v>1</v>
      </c>
      <c r="T93" s="94">
        <f>ДЕКАБРЬ!T93+ЯНВАРЬ!T93+ФЕВРАЛЬ!T93</f>
        <v>-1</v>
      </c>
      <c r="U93" s="93">
        <f t="shared" si="40"/>
        <v>0</v>
      </c>
      <c r="V93" s="94">
        <f>ДЕКАБРЬ!V93+ЯНВАРЬ!V93+ФЕВРАЛЬ!V93</f>
        <v>1040</v>
      </c>
      <c r="W93" s="94">
        <f>ДЕКАБРЬ!W93+ЯНВАРЬ!W93+ФЕВРАЛЬ!W93</f>
        <v>-1040</v>
      </c>
      <c r="X93" s="93">
        <f t="shared" si="41"/>
        <v>0</v>
      </c>
      <c r="Y93" s="94">
        <f>ДЕКАБРЬ!Y93+ЯНВАРЬ!Y93+ФЕВРАЛЬ!Y93</f>
        <v>1296</v>
      </c>
      <c r="Z93" s="94">
        <f>ДЕКАБРЬ!Z93+ЯНВАРЬ!Z93+ФЕВРАЛЬ!Z93</f>
        <v>-1296</v>
      </c>
      <c r="AA93" s="233">
        <f t="shared" si="42"/>
        <v>0</v>
      </c>
      <c r="AB93" s="93">
        <f t="shared" si="47"/>
        <v>0</v>
      </c>
      <c r="AC93" s="235">
        <f t="shared" si="43"/>
        <v>0</v>
      </c>
      <c r="AD93" s="93">
        <f t="shared" si="44"/>
        <v>0</v>
      </c>
      <c r="AE93" s="94">
        <f>ДЕКАБРЬ!AE93+ЯНВАРЬ!AE93+ФЕВРАЛЬ!AE93</f>
        <v>0</v>
      </c>
      <c r="AF93" s="235">
        <f t="shared" si="45"/>
        <v>0</v>
      </c>
      <c r="AG93" s="94">
        <f>ДЕКАБРЬ!AG93+ЯНВАРЬ!AG93+ФЕВРАЛЬ!AG93</f>
        <v>198.51999999999998</v>
      </c>
      <c r="AH93" s="94">
        <f>ДЕКАБРЬ!AH93+ЯНВАРЬ!AH93+ФЕВРАЛЬ!AH93</f>
        <v>0</v>
      </c>
      <c r="AI93" s="94">
        <f>ДЕКАБРЬ!AI93+ЯНВАРЬ!AI93+ФЕВРАЛЬ!AI93</f>
        <v>0</v>
      </c>
      <c r="AJ93" s="94">
        <f>ДЕКАБРЬ!AJ93+ЯНВАРЬ!AJ93+ФЕВРАЛЬ!AJ93</f>
        <v>0</v>
      </c>
      <c r="AK93" s="94"/>
      <c r="AL93" s="123">
        <f t="shared" si="46"/>
        <v>0</v>
      </c>
      <c r="AM93" s="94">
        <f>ДЕКАБРЬ!AM93+ЯНВАРЬ!AM93+ФЕВРАЛЬ!AM93</f>
        <v>0</v>
      </c>
      <c r="AN93" s="94">
        <f>ДЕКАБРЬ!AN93+ЯНВАРЬ!AN93+ФЕВРАЛЬ!AN93</f>
        <v>54.367639203358294</v>
      </c>
      <c r="AO93" s="96">
        <f t="shared" si="48"/>
        <v>-252.88763920335828</v>
      </c>
      <c r="AP93" s="97"/>
      <c r="AQ93" s="98">
        <f t="shared" si="8"/>
        <v>0</v>
      </c>
      <c r="AR93" s="99">
        <f t="shared" si="27"/>
        <v>139.47</v>
      </c>
      <c r="AS93" s="99">
        <f t="shared" si="10"/>
        <v>0</v>
      </c>
      <c r="AT93" s="99">
        <f t="shared" si="11"/>
        <v>198.51999999999998</v>
      </c>
      <c r="AU93" s="99">
        <f t="shared" si="49"/>
        <v>0</v>
      </c>
      <c r="AV93" s="99">
        <f t="array" ref="AV93">_xlfn.IFS(U93=0,AO93,U93&lt;0,AO93/-U93,U93&gt;0,AO93/U93)</f>
        <v>-252.88763920335828</v>
      </c>
      <c r="AW93" s="235">
        <f t="shared" si="37"/>
        <v>0</v>
      </c>
      <c r="AX93" s="235">
        <f t="shared" si="38"/>
        <v>-1.8132045544085342</v>
      </c>
      <c r="AY93" s="100"/>
      <c r="AZ93" s="95">
        <f t="shared" si="14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39"/>
        <v>0</v>
      </c>
      <c r="F94" s="94"/>
      <c r="G94" s="94"/>
      <c r="H94" s="94"/>
      <c r="I94" s="94"/>
      <c r="J94" s="94"/>
      <c r="K94" s="94">
        <v>400.08</v>
      </c>
      <c r="L94" s="93">
        <f t="shared" si="34"/>
        <v>0</v>
      </c>
      <c r="M94" s="90"/>
      <c r="N94" s="94">
        <f>ДЕКАБРЬ!N94+ЯНВАРЬ!N94+ФЕВРАЛЬ!N94</f>
        <v>3</v>
      </c>
      <c r="O94" s="90"/>
      <c r="P94" s="90"/>
      <c r="Q94" s="234"/>
      <c r="R94" s="93"/>
      <c r="S94" s="94">
        <f>ДЕКАБРЬ!S94+ЯНВАРЬ!S94+ФЕВРАЛЬ!S94</f>
        <v>1</v>
      </c>
      <c r="T94" s="94">
        <f>ДЕКАБРЬ!T94+ЯНВАРЬ!T94+ФЕВРАЛЬ!T94</f>
        <v>0</v>
      </c>
      <c r="U94" s="93">
        <f t="shared" si="40"/>
        <v>1</v>
      </c>
      <c r="V94" s="94">
        <f>ДЕКАБРЬ!V94+ЯНВАРЬ!V94+ФЕВРАЛЬ!V94</f>
        <v>814</v>
      </c>
      <c r="W94" s="94">
        <f>ДЕКАБРЬ!W94+ЯНВАРЬ!W94+ФЕВРАЛЬ!W94</f>
        <v>0</v>
      </c>
      <c r="X94" s="93">
        <f t="shared" si="41"/>
        <v>814</v>
      </c>
      <c r="Y94" s="94">
        <f>ДЕКАБРЬ!Y94+ЯНВАРЬ!Y94+ФЕВРАЛЬ!Y94</f>
        <v>1258.0899999999999</v>
      </c>
      <c r="Z94" s="94">
        <f>ДЕКАБРЬ!Z94+ЯНВАРЬ!Z94+ФЕВРАЛЬ!Z94</f>
        <v>0</v>
      </c>
      <c r="AA94" s="233">
        <f t="shared" si="42"/>
        <v>1258.0899999999999</v>
      </c>
      <c r="AB94" s="93">
        <f t="shared" si="47"/>
        <v>0</v>
      </c>
      <c r="AC94" s="235">
        <f t="shared" si="43"/>
        <v>1.159525794585813E-4</v>
      </c>
      <c r="AD94" s="93">
        <f t="shared" si="44"/>
        <v>400.08</v>
      </c>
      <c r="AE94" s="94">
        <f>ДЕКАБРЬ!AE94+ЯНВАРЬ!AE94+ФЕВРАЛЬ!AE94</f>
        <v>464.82999999999993</v>
      </c>
      <c r="AF94" s="235">
        <f t="shared" si="45"/>
        <v>0.36947277221820374</v>
      </c>
      <c r="AG94" s="94">
        <f>ДЕКАБРЬ!AG94+ЯНВАРЬ!AG94+ФЕВРАЛЬ!AG94</f>
        <v>170.91</v>
      </c>
      <c r="AH94" s="94">
        <f>ДЕКАБРЬ!AH94+ЯНВАРЬ!AH94+ФЕВРАЛЬ!AH94</f>
        <v>0</v>
      </c>
      <c r="AI94" s="94">
        <f>ДЕКАБРЬ!AI94+ЯНВАРЬ!AI94+ФЕВРАЛЬ!AI94</f>
        <v>0</v>
      </c>
      <c r="AJ94" s="94">
        <f>ДЕКАБРЬ!AJ94+ЯНВАРЬ!AJ94+ФЕВРАЛЬ!AJ94</f>
        <v>0</v>
      </c>
      <c r="AK94" s="94"/>
      <c r="AL94" s="123">
        <f t="shared" si="46"/>
        <v>0</v>
      </c>
      <c r="AM94" s="94">
        <f>ДЕКАБРЬ!AM94+ЯНВАРЬ!AM94+ФЕВРАЛЬ!AM94</f>
        <v>0</v>
      </c>
      <c r="AN94" s="94">
        <f>ДЕКАБРЬ!AN94+ЯНВАРЬ!AN94+ФЕВРАЛЬ!AN94</f>
        <v>46.479399999999998</v>
      </c>
      <c r="AO94" s="96">
        <f t="shared" si="48"/>
        <v>175.79060000000007</v>
      </c>
      <c r="AP94" s="97"/>
      <c r="AQ94" s="98">
        <f t="shared" si="8"/>
        <v>1258.0899999999999</v>
      </c>
      <c r="AR94" s="99">
        <f t="shared" si="27"/>
        <v>400.08</v>
      </c>
      <c r="AS94" s="99">
        <f t="shared" si="10"/>
        <v>464.82999999999993</v>
      </c>
      <c r="AT94" s="99">
        <f t="shared" si="11"/>
        <v>170.91</v>
      </c>
      <c r="AU94" s="99">
        <f t="shared" si="49"/>
        <v>0</v>
      </c>
      <c r="AV94" s="99">
        <f t="array" ref="AV94">_xlfn.IFS(U94=0,AO94,U94&lt;0,AO94/-U94,U94&gt;0,AO94/U94)</f>
        <v>175.79060000000007</v>
      </c>
      <c r="AW94" s="235">
        <f t="shared" si="37"/>
        <v>0.13972815935266958</v>
      </c>
      <c r="AX94" s="235">
        <f t="shared" si="38"/>
        <v>0.43938862227554509</v>
      </c>
      <c r="AY94" s="100"/>
      <c r="AZ94" s="95">
        <f t="shared" si="14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39"/>
        <v>0</v>
      </c>
      <c r="F95" s="94"/>
      <c r="G95" s="94"/>
      <c r="H95" s="94"/>
      <c r="I95" s="94"/>
      <c r="J95" s="94"/>
      <c r="K95" s="94">
        <v>400.08</v>
      </c>
      <c r="L95" s="93">
        <f t="shared" si="34"/>
        <v>0</v>
      </c>
      <c r="M95" s="90"/>
      <c r="N95" s="94">
        <f>ДЕКАБРЬ!N95+ЯНВАРЬ!N95+ФЕВРАЛЬ!N95</f>
        <v>1</v>
      </c>
      <c r="O95" s="90"/>
      <c r="P95" s="90"/>
      <c r="Q95" s="234"/>
      <c r="R95" s="93"/>
      <c r="S95" s="94">
        <f>ДЕКАБРЬ!S95+ЯНВАРЬ!S95+ФЕВРАЛЬ!S95</f>
        <v>1</v>
      </c>
      <c r="T95" s="94">
        <f>ДЕКАБРЬ!T95+ЯНВАРЬ!T95+ФЕВРАЛЬ!T95</f>
        <v>0</v>
      </c>
      <c r="U95" s="93">
        <f t="shared" si="40"/>
        <v>1</v>
      </c>
      <c r="V95" s="94">
        <f>ДЕКАБРЬ!V95+ЯНВАРЬ!V95+ФЕВРАЛЬ!V95</f>
        <v>1025</v>
      </c>
      <c r="W95" s="94">
        <f>ДЕКАБРЬ!W95+ЯНВАРЬ!W95+ФЕВРАЛЬ!W95</f>
        <v>0</v>
      </c>
      <c r="X95" s="93">
        <f t="shared" si="41"/>
        <v>1025</v>
      </c>
      <c r="Y95" s="94">
        <f>ДЕКАБРЬ!Y95+ЯНВАРЬ!Y95+ФЕВРАЛЬ!Y95</f>
        <v>1647</v>
      </c>
      <c r="Z95" s="94">
        <f>ДЕКАБРЬ!Z95+ЯНВАРЬ!Z95+ФЕВРАЛЬ!Z95</f>
        <v>0</v>
      </c>
      <c r="AA95" s="233">
        <f t="shared" si="42"/>
        <v>1647</v>
      </c>
      <c r="AB95" s="93">
        <f t="shared" si="47"/>
        <v>0</v>
      </c>
      <c r="AC95" s="235">
        <f t="shared" si="43"/>
        <v>1.5179669051362257E-4</v>
      </c>
      <c r="AD95" s="93">
        <f t="shared" si="44"/>
        <v>400.08</v>
      </c>
      <c r="AE95" s="94">
        <f>ДЕКАБРЬ!AE95+ЯНВАРЬ!AE95+ФЕВРАЛЬ!AE95</f>
        <v>607.45000000000005</v>
      </c>
      <c r="AF95" s="235">
        <f t="shared" si="45"/>
        <v>0.36882210078931393</v>
      </c>
      <c r="AG95" s="94">
        <f>ДЕКАБРЬ!AG95+ЯНВАРЬ!AG95+ФЕВРАЛЬ!AG95</f>
        <v>34.799999999999997</v>
      </c>
      <c r="AH95" s="94">
        <f>ДЕКАБРЬ!AH95+ЯНВАРЬ!AH95+ФЕВРАЛЬ!AH95</f>
        <v>0</v>
      </c>
      <c r="AI95" s="94">
        <f>ДЕКАБРЬ!AI95+ЯНВАРЬ!AI95+ФЕВРАЛЬ!AI95</f>
        <v>0</v>
      </c>
      <c r="AJ95" s="94">
        <f>ДЕКАБРЬ!AJ95+ЯНВАРЬ!AJ95+ФЕВРАЛЬ!AJ95</f>
        <v>0</v>
      </c>
      <c r="AK95" s="94"/>
      <c r="AL95" s="123">
        <f t="shared" si="46"/>
        <v>0</v>
      </c>
      <c r="AM95" s="94">
        <f>ДЕКАБРЬ!AM95+ЯНВАРЬ!AM95+ФЕВРАЛЬ!AM95</f>
        <v>0</v>
      </c>
      <c r="AN95" s="94">
        <f>ДЕКАБРЬ!AN95+ЯНВАРЬ!AN95+ФЕВРАЛЬ!AN95</f>
        <v>58.527499999999996</v>
      </c>
      <c r="AO95" s="96">
        <f t="shared" si="48"/>
        <v>546.14250000000004</v>
      </c>
      <c r="AP95" s="97"/>
      <c r="AQ95" s="98">
        <f t="shared" si="8"/>
        <v>1647</v>
      </c>
      <c r="AR95" s="99">
        <f t="shared" si="27"/>
        <v>400.08</v>
      </c>
      <c r="AS95" s="99">
        <f t="shared" si="10"/>
        <v>607.45000000000005</v>
      </c>
      <c r="AT95" s="99">
        <f t="shared" si="11"/>
        <v>34.799999999999997</v>
      </c>
      <c r="AU95" s="99">
        <f t="shared" si="49"/>
        <v>0</v>
      </c>
      <c r="AV95" s="99">
        <f t="array" ref="AV95">_xlfn.IFS(U95=0,AO95,U95&lt;0,AO95/-U95,U95&gt;0,AO95/U95)</f>
        <v>546.14250000000004</v>
      </c>
      <c r="AW95" s="235">
        <f t="shared" si="37"/>
        <v>0.33159836065573772</v>
      </c>
      <c r="AX95" s="235">
        <f t="shared" si="38"/>
        <v>1.3650832333533296</v>
      </c>
      <c r="AY95" s="100"/>
      <c r="AZ95" s="95">
        <f t="shared" si="14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39"/>
        <v>0</v>
      </c>
      <c r="F96" s="94"/>
      <c r="G96" s="94"/>
      <c r="H96" s="94"/>
      <c r="I96" s="94"/>
      <c r="J96" s="94"/>
      <c r="K96" s="94">
        <v>300.08</v>
      </c>
      <c r="L96" s="93">
        <f t="shared" si="34"/>
        <v>0</v>
      </c>
      <c r="M96" s="90"/>
      <c r="N96" s="94">
        <f>ДЕКАБРЬ!N96+ЯНВАРЬ!N96+ФЕВРАЛЬ!N96</f>
        <v>1</v>
      </c>
      <c r="O96" s="90"/>
      <c r="P96" s="90"/>
      <c r="Q96" s="234"/>
      <c r="R96" s="93"/>
      <c r="S96" s="94">
        <f>ДЕКАБРЬ!S96+ЯНВАРЬ!S96+ФЕВРАЛЬ!S96</f>
        <v>1</v>
      </c>
      <c r="T96" s="94">
        <f>ДЕКАБРЬ!T96+ЯНВАРЬ!T96+ФЕВРАЛЬ!T96</f>
        <v>0</v>
      </c>
      <c r="U96" s="93">
        <f t="shared" si="40"/>
        <v>1</v>
      </c>
      <c r="V96" s="94">
        <f>ДЕКАБРЬ!V96+ЯНВАРЬ!V96+ФЕВРАЛЬ!V96</f>
        <v>684</v>
      </c>
      <c r="W96" s="94">
        <f>ДЕКАБРЬ!W96+ЯНВАРЬ!W96+ФЕВРАЛЬ!W96</f>
        <v>0</v>
      </c>
      <c r="X96" s="93">
        <f t="shared" si="41"/>
        <v>684</v>
      </c>
      <c r="Y96" s="94">
        <f>ДЕКАБРЬ!Y96+ЯНВАРЬ!Y96+ФЕВРАЛЬ!Y96</f>
        <v>998</v>
      </c>
      <c r="Z96" s="94">
        <f>ДЕКАБРЬ!Z96+ЯНВАРЬ!Z96+ФЕВРАЛЬ!Z96</f>
        <v>0</v>
      </c>
      <c r="AA96" s="233">
        <f t="shared" si="42"/>
        <v>998</v>
      </c>
      <c r="AB96" s="93">
        <f t="shared" si="47"/>
        <v>0</v>
      </c>
      <c r="AC96" s="235">
        <f t="shared" si="43"/>
        <v>9.19812368746784E-5</v>
      </c>
      <c r="AD96" s="93">
        <f t="shared" si="44"/>
        <v>300.08</v>
      </c>
      <c r="AE96" s="94">
        <f>ДЕКАБРЬ!AE96+ЯНВАРЬ!AE96+ФЕВРАЛЬ!AE96</f>
        <v>378.91999999999996</v>
      </c>
      <c r="AF96" s="235">
        <f t="shared" si="45"/>
        <v>0.37967935871743486</v>
      </c>
      <c r="AG96" s="94">
        <f>ДЕКАБРЬ!AG96+ЯНВАРЬ!AG96+ФЕВРАЛЬ!AG96</f>
        <v>163.6</v>
      </c>
      <c r="AH96" s="94">
        <f>ДЕКАБРЬ!AH96+ЯНВАРЬ!AH96+ФЕВРАЛЬ!AH96</f>
        <v>0</v>
      </c>
      <c r="AI96" s="94">
        <f>ДЕКАБРЬ!AI96+ЯНВАРЬ!AI96+ФЕВРАЛЬ!AI96</f>
        <v>0</v>
      </c>
      <c r="AJ96" s="94">
        <f>ДЕКАБРЬ!AJ96+ЯНВАРЬ!AJ96+ФЕВРАЛЬ!AJ96</f>
        <v>0</v>
      </c>
      <c r="AK96" s="94"/>
      <c r="AL96" s="123">
        <f t="shared" si="46"/>
        <v>0</v>
      </c>
      <c r="AM96" s="94">
        <f>ДЕКАБРЬ!AM96+ЯНВАРЬ!AM96+ФЕВРАЛЬ!AM96</f>
        <v>0</v>
      </c>
      <c r="AN96" s="94">
        <f>ДЕКАБРЬ!AN96+ЯНВАРЬ!AN96+ФЕВРАЛЬ!AN96</f>
        <v>41.866438213697201</v>
      </c>
      <c r="AO96" s="96">
        <f t="shared" si="48"/>
        <v>113.53356178630293</v>
      </c>
      <c r="AP96" s="97"/>
      <c r="AQ96" s="98">
        <f t="shared" si="8"/>
        <v>998</v>
      </c>
      <c r="AR96" s="99">
        <f t="shared" si="27"/>
        <v>300.08</v>
      </c>
      <c r="AS96" s="99">
        <f t="shared" si="10"/>
        <v>378.91999999999996</v>
      </c>
      <c r="AT96" s="99">
        <f t="shared" si="11"/>
        <v>163.6</v>
      </c>
      <c r="AU96" s="99">
        <f t="shared" si="49"/>
        <v>0</v>
      </c>
      <c r="AV96" s="99">
        <f t="array" ref="AV96">_xlfn.IFS(U96=0,AO96,U96&lt;0,AO96/-U96,U96&gt;0,AO96/U96)</f>
        <v>113.53356178630293</v>
      </c>
      <c r="AW96" s="235">
        <f t="shared" si="37"/>
        <v>0.11376108395421135</v>
      </c>
      <c r="AX96" s="235">
        <f t="shared" si="38"/>
        <v>0.37834431413723985</v>
      </c>
      <c r="AY96" s="100"/>
      <c r="AZ96" s="95">
        <f t="shared" si="14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39"/>
        <v>0</v>
      </c>
      <c r="F97" s="94"/>
      <c r="G97" s="94"/>
      <c r="H97" s="94"/>
      <c r="I97" s="94"/>
      <c r="J97" s="94"/>
      <c r="K97" s="94">
        <v>400.08</v>
      </c>
      <c r="L97" s="93">
        <f t="shared" si="34"/>
        <v>0</v>
      </c>
      <c r="M97" s="90"/>
      <c r="N97" s="94">
        <f>ДЕКАБРЬ!N97+ЯНВАРЬ!N97+ФЕВРАЛЬ!N97</f>
        <v>1</v>
      </c>
      <c r="O97" s="90"/>
      <c r="P97" s="90"/>
      <c r="Q97" s="234"/>
      <c r="R97" s="93"/>
      <c r="S97" s="94">
        <f>ДЕКАБРЬ!S97+ЯНВАРЬ!S97+ФЕВРАЛЬ!S97</f>
        <v>0</v>
      </c>
      <c r="T97" s="94">
        <f>ДЕКАБРЬ!T97+ЯНВАРЬ!T97+ФЕВРАЛЬ!T97</f>
        <v>0</v>
      </c>
      <c r="U97" s="93">
        <f t="shared" si="40"/>
        <v>0</v>
      </c>
      <c r="V97" s="94">
        <f>ДЕКАБРЬ!V97+ЯНВАРЬ!V97+ФЕВРАЛЬ!V97</f>
        <v>0</v>
      </c>
      <c r="W97" s="94">
        <f>ДЕКАБРЬ!W97+ЯНВАРЬ!W97+ФЕВРАЛЬ!W97</f>
        <v>0</v>
      </c>
      <c r="X97" s="93">
        <f t="shared" si="41"/>
        <v>0</v>
      </c>
      <c r="Y97" s="94">
        <f>ДЕКАБРЬ!Y97+ЯНВАРЬ!Y97+ФЕВРАЛЬ!Y97</f>
        <v>0</v>
      </c>
      <c r="Z97" s="94">
        <f>ДЕКАБРЬ!Z97+ЯНВАРЬ!Z97+ФЕВРАЛЬ!Z97</f>
        <v>0</v>
      </c>
      <c r="AA97" s="233">
        <f t="shared" si="42"/>
        <v>0</v>
      </c>
      <c r="AB97" s="93">
        <f t="shared" si="47"/>
        <v>0</v>
      </c>
      <c r="AC97" s="235">
        <f t="shared" si="43"/>
        <v>0</v>
      </c>
      <c r="AD97" s="93">
        <f t="shared" si="44"/>
        <v>0</v>
      </c>
      <c r="AE97" s="94">
        <f>ДЕКАБРЬ!AE97+ЯНВАРЬ!AE97+ФЕВРАЛЬ!AE97</f>
        <v>0</v>
      </c>
      <c r="AF97" s="235">
        <f t="shared" si="45"/>
        <v>0</v>
      </c>
      <c r="AG97" s="94">
        <f>ДЕКАБРЬ!AG97+ЯНВАРЬ!AG97+ФЕВРАЛЬ!AG97</f>
        <v>0</v>
      </c>
      <c r="AH97" s="94">
        <f>ДЕКАБРЬ!AH97+ЯНВАРЬ!AH97+ФЕВРАЛЬ!AH97</f>
        <v>0</v>
      </c>
      <c r="AI97" s="94">
        <f>ДЕКАБРЬ!AI97+ЯНВАРЬ!AI97+ФЕВРАЛЬ!AI97</f>
        <v>0</v>
      </c>
      <c r="AJ97" s="94">
        <f>ДЕКАБРЬ!AJ97+ЯНВАРЬ!AJ97+ФЕВРАЛЬ!AJ97</f>
        <v>0</v>
      </c>
      <c r="AK97" s="94"/>
      <c r="AL97" s="123">
        <f t="shared" si="46"/>
        <v>0</v>
      </c>
      <c r="AM97" s="94">
        <f>ДЕКАБРЬ!AM97+ЯНВАРЬ!AM97+ФЕВРАЛЬ!AM97</f>
        <v>0</v>
      </c>
      <c r="AN97" s="94">
        <f>ДЕКАБРЬ!AN97+ЯНВАРЬ!AN97+ФЕВРАЛЬ!AN97</f>
        <v>0</v>
      </c>
      <c r="AO97" s="96">
        <f t="shared" si="48"/>
        <v>0</v>
      </c>
      <c r="AP97" s="97"/>
      <c r="AQ97" s="98">
        <f t="shared" si="8"/>
        <v>0</v>
      </c>
      <c r="AR97" s="99">
        <f t="shared" si="27"/>
        <v>400.08</v>
      </c>
      <c r="AS97" s="99">
        <f t="shared" si="10"/>
        <v>0</v>
      </c>
      <c r="AT97" s="99">
        <f t="shared" si="11"/>
        <v>0</v>
      </c>
      <c r="AU97" s="99">
        <f t="shared" si="49"/>
        <v>0</v>
      </c>
      <c r="AV97" s="99">
        <f t="array" ref="AV97">_xlfn.IFS(U97=0,AO97,U97&lt;0,AO97/-U97,U97&gt;0,AO97/U97)</f>
        <v>0</v>
      </c>
      <c r="AW97" s="235">
        <f t="shared" si="37"/>
        <v>0</v>
      </c>
      <c r="AX97" s="235">
        <f t="shared" si="38"/>
        <v>0</v>
      </c>
      <c r="AY97" s="100"/>
      <c r="AZ97" s="95">
        <f t="shared" si="14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39"/>
        <v>0</v>
      </c>
      <c r="F98" s="94"/>
      <c r="G98" s="94"/>
      <c r="H98" s="94"/>
      <c r="I98" s="94"/>
      <c r="J98" s="94"/>
      <c r="K98" s="94">
        <v>300.08</v>
      </c>
      <c r="L98" s="93">
        <f t="shared" si="34"/>
        <v>0</v>
      </c>
      <c r="M98" s="90"/>
      <c r="N98" s="94">
        <f>ДЕКАБРЬ!N98+ЯНВАРЬ!N98+ФЕВРАЛЬ!N98</f>
        <v>5</v>
      </c>
      <c r="O98" s="90"/>
      <c r="P98" s="90"/>
      <c r="Q98" s="234"/>
      <c r="R98" s="93"/>
      <c r="S98" s="94">
        <f>ДЕКАБРЬ!S98+ЯНВАРЬ!S98+ФЕВРАЛЬ!S98</f>
        <v>2</v>
      </c>
      <c r="T98" s="94">
        <f>ДЕКАБРЬ!T98+ЯНВАРЬ!T98+ФЕВРАЛЬ!T98</f>
        <v>0</v>
      </c>
      <c r="U98" s="93">
        <f t="shared" si="40"/>
        <v>2</v>
      </c>
      <c r="V98" s="94">
        <f>ДЕКАБРЬ!V98+ЯНВАРЬ!V98+ФЕВРАЛЬ!V98</f>
        <v>1186</v>
      </c>
      <c r="W98" s="94">
        <f>ДЕКАБРЬ!W98+ЯНВАРЬ!W98+ФЕВРАЛЬ!W98</f>
        <v>0</v>
      </c>
      <c r="X98" s="93">
        <f t="shared" si="41"/>
        <v>1186</v>
      </c>
      <c r="Y98" s="94">
        <f>ДЕКАБРЬ!Y98+ЯНВАРЬ!Y98+ФЕВРАЛЬ!Y98</f>
        <v>1756</v>
      </c>
      <c r="Z98" s="94">
        <f>ДЕКАБРЬ!Z98+ЯНВАРЬ!Z98+ФЕВРАЛЬ!Z98</f>
        <v>0</v>
      </c>
      <c r="AA98" s="233">
        <f t="shared" si="42"/>
        <v>1756</v>
      </c>
      <c r="AB98" s="93">
        <f t="shared" si="47"/>
        <v>0</v>
      </c>
      <c r="AC98" s="235">
        <f t="shared" si="43"/>
        <v>1.6184273742678886E-4</v>
      </c>
      <c r="AD98" s="93">
        <f t="shared" si="44"/>
        <v>600.16</v>
      </c>
      <c r="AE98" s="94">
        <f>ДЕКАБРЬ!AE98+ЯНВАРЬ!AE98+ФЕВРАЛЬ!AE98</f>
        <v>666.44</v>
      </c>
      <c r="AF98" s="235">
        <f t="shared" si="45"/>
        <v>0.37952164009111622</v>
      </c>
      <c r="AG98" s="94">
        <f>ДЕКАБРЬ!AG98+ЯНВАРЬ!AG98+ФЕВРАЛЬ!AG98</f>
        <v>187.53</v>
      </c>
      <c r="AH98" s="94">
        <f>ДЕКАБРЬ!AH98+ЯНВАРЬ!AH98+ФЕВРАЛЬ!AH98</f>
        <v>0</v>
      </c>
      <c r="AI98" s="94">
        <f>ДЕКАБРЬ!AI98+ЯНВАРЬ!AI98+ФЕВРАЛЬ!AI98</f>
        <v>0</v>
      </c>
      <c r="AJ98" s="94">
        <f>ДЕКАБРЬ!AJ98+ЯНВАРЬ!AJ98+ФЕВРАЛЬ!AJ98</f>
        <v>0</v>
      </c>
      <c r="AK98" s="94"/>
      <c r="AL98" s="123">
        <f t="shared" si="46"/>
        <v>0</v>
      </c>
      <c r="AM98" s="94">
        <f>ДЕКАБРЬ!AM98+ЯНВАРЬ!AM98+ФЕВРАЛЬ!AM98</f>
        <v>0</v>
      </c>
      <c r="AN98" s="94">
        <f>ДЕКАБРЬ!AN98+ЯНВАРЬ!AN98+ФЕВРАЛЬ!AN98</f>
        <v>67.720600000000005</v>
      </c>
      <c r="AO98" s="96">
        <f t="shared" si="48"/>
        <v>234.14940000000013</v>
      </c>
      <c r="AP98" s="97"/>
      <c r="AQ98" s="98">
        <f t="shared" ref="AQ98:AQ103" si="50">IF(U98=0,0,AA98/U98)</f>
        <v>878</v>
      </c>
      <c r="AR98" s="99">
        <f t="shared" si="27"/>
        <v>300.08</v>
      </c>
      <c r="AS98" s="99">
        <f t="shared" ref="AS98:AS103" si="51">IF(U98=0,0,AE98/U98)</f>
        <v>333.22</v>
      </c>
      <c r="AT98" s="99">
        <f t="shared" ref="AT98:AT103" si="52">IF(S98=0,AG98/1,AG98/S98)</f>
        <v>93.765000000000001</v>
      </c>
      <c r="AU98" s="99">
        <f t="shared" si="49"/>
        <v>0</v>
      </c>
      <c r="AV98" s="99">
        <f t="array" ref="AV98">_xlfn.IFS(U98=0,AO98,U98&lt;0,AO98/-U98,U98&gt;0,AO98/U98)</f>
        <v>117.07470000000006</v>
      </c>
      <c r="AW98" s="235">
        <f t="shared" si="37"/>
        <v>0.13334248291571763</v>
      </c>
      <c r="AX98" s="235">
        <f t="shared" si="38"/>
        <v>0.39014496134364191</v>
      </c>
      <c r="AY98" s="100"/>
      <c r="AZ98" s="95">
        <f t="shared" ref="AZ98:AZ103" si="53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39"/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54">E99*K99</f>
        <v>0</v>
      </c>
      <c r="M99" s="90"/>
      <c r="N99" s="273">
        <f>ФЕВРАЛЬ!N99</f>
        <v>1</v>
      </c>
      <c r="O99" s="90"/>
      <c r="P99" s="90"/>
      <c r="Q99" s="234"/>
      <c r="R99" s="93"/>
      <c r="S99" s="273">
        <f>ФЕВРАЛЬ!S99</f>
        <v>0</v>
      </c>
      <c r="T99" s="273">
        <f>ФЕВРАЛЬ!T99</f>
        <v>0</v>
      </c>
      <c r="U99" s="93">
        <f t="shared" si="40"/>
        <v>0</v>
      </c>
      <c r="V99" s="273">
        <f>ФЕВРАЛЬ!V99</f>
        <v>0</v>
      </c>
      <c r="W99" s="273">
        <f>ФЕВРАЛЬ!W99</f>
        <v>0</v>
      </c>
      <c r="X99" s="93">
        <f t="shared" si="41"/>
        <v>0</v>
      </c>
      <c r="Y99" s="273">
        <f>ФЕВРАЛЬ!Y99</f>
        <v>0</v>
      </c>
      <c r="Z99" s="273">
        <f>ФЕВРАЛЬ!Z99</f>
        <v>0</v>
      </c>
      <c r="AA99" s="233">
        <f t="shared" si="42"/>
        <v>0</v>
      </c>
      <c r="AB99" s="93">
        <f t="shared" si="47"/>
        <v>0</v>
      </c>
      <c r="AC99" s="235">
        <f t="shared" ref="AC99:AC103" si="55">AA99/$AA$126</f>
        <v>0</v>
      </c>
      <c r="AD99" s="93">
        <f t="shared" si="44"/>
        <v>0</v>
      </c>
      <c r="AE99" s="273">
        <f>ФЕВРАЛЬ!AE99</f>
        <v>0</v>
      </c>
      <c r="AF99" s="235">
        <f t="shared" si="45"/>
        <v>0</v>
      </c>
      <c r="AG99" s="273">
        <f>ФЕВРАЛЬ!AG99</f>
        <v>0</v>
      </c>
      <c r="AH99" s="273">
        <f>ФЕВРАЛЬ!AH99</f>
        <v>0</v>
      </c>
      <c r="AI99" s="273">
        <f>ФЕВРАЛЬ!AI99</f>
        <v>0</v>
      </c>
      <c r="AJ99" s="273">
        <f>ФЕВРАЛЬ!AJ99</f>
        <v>0</v>
      </c>
      <c r="AK99" s="94"/>
      <c r="AL99" s="123">
        <f t="shared" ref="AL99:AL103" si="56">IFERROR($AL$126*H99/$H$126,0)</f>
        <v>0</v>
      </c>
      <c r="AM99" s="273">
        <f>ФЕВРАЛЬ!AM99</f>
        <v>476</v>
      </c>
      <c r="AN99" s="273">
        <f>ФЕВРАЛЬ!AN99</f>
        <v>0</v>
      </c>
      <c r="AO99" s="96">
        <f t="shared" si="48"/>
        <v>-476</v>
      </c>
      <c r="AP99" s="97"/>
      <c r="AQ99" s="98">
        <f t="shared" si="50"/>
        <v>0</v>
      </c>
      <c r="AR99" s="99">
        <f t="shared" ref="AR99:AR103" si="57">K99</f>
        <v>142.97999999999999</v>
      </c>
      <c r="AS99" s="99">
        <f t="shared" si="51"/>
        <v>0</v>
      </c>
      <c r="AT99" s="99">
        <f t="shared" si="52"/>
        <v>0</v>
      </c>
      <c r="AU99" s="99">
        <f t="shared" si="49"/>
        <v>0</v>
      </c>
      <c r="AV99" s="99">
        <f t="array" ref="AV99">_xlfn.IFS(U99=0,AO99,U99&lt;0,AO99/-U99,U99&gt;0,AO99/U99)</f>
        <v>-476</v>
      </c>
      <c r="AW99" s="235">
        <f t="shared" ref="AW99:AW103" si="58">IF(AQ99=0,0,AV99/AQ99)</f>
        <v>0</v>
      </c>
      <c r="AX99" s="235">
        <f t="shared" ref="AX99:AX103" si="59">IF(AR99=0,0,AV99/AR99)</f>
        <v>-3.3291369422296828</v>
      </c>
      <c r="AY99" s="100"/>
      <c r="AZ99" s="95">
        <f t="shared" si="53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39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54"/>
        <v>0</v>
      </c>
      <c r="M100" s="90"/>
      <c r="N100" s="273">
        <f>ФЕВРАЛЬ!N100</f>
        <v>0</v>
      </c>
      <c r="O100" s="90"/>
      <c r="P100" s="90"/>
      <c r="Q100" s="234"/>
      <c r="R100" s="93"/>
      <c r="S100" s="273">
        <f>ФЕВРАЛЬ!S100</f>
        <v>0</v>
      </c>
      <c r="T100" s="273">
        <f>ФЕВРАЛЬ!T100</f>
        <v>0</v>
      </c>
      <c r="U100" s="93">
        <f t="shared" si="40"/>
        <v>0</v>
      </c>
      <c r="V100" s="273">
        <f>ФЕВРАЛЬ!V100</f>
        <v>0</v>
      </c>
      <c r="W100" s="273">
        <f>ФЕВРАЛЬ!W100</f>
        <v>0</v>
      </c>
      <c r="X100" s="93">
        <f t="shared" si="41"/>
        <v>0</v>
      </c>
      <c r="Y100" s="273">
        <f>ФЕВРАЛЬ!Y100</f>
        <v>0</v>
      </c>
      <c r="Z100" s="273">
        <f>ФЕВРАЛЬ!Z100</f>
        <v>0</v>
      </c>
      <c r="AA100" s="233">
        <f t="shared" si="42"/>
        <v>0</v>
      </c>
      <c r="AB100" s="93">
        <f t="shared" si="47"/>
        <v>0</v>
      </c>
      <c r="AC100" s="235">
        <f t="shared" si="55"/>
        <v>0</v>
      </c>
      <c r="AD100" s="93">
        <f t="shared" si="44"/>
        <v>0</v>
      </c>
      <c r="AE100" s="273">
        <f>ФЕВРАЛЬ!AE100</f>
        <v>0</v>
      </c>
      <c r="AF100" s="235">
        <f t="shared" si="45"/>
        <v>0</v>
      </c>
      <c r="AG100" s="273">
        <f>ФЕВРАЛЬ!AG100</f>
        <v>0</v>
      </c>
      <c r="AH100" s="273">
        <f>ФЕВРАЛЬ!AH100</f>
        <v>0</v>
      </c>
      <c r="AI100" s="273">
        <f>ФЕВРАЛЬ!AI100</f>
        <v>0</v>
      </c>
      <c r="AJ100" s="273">
        <f>ФЕВРАЛЬ!AJ100</f>
        <v>0</v>
      </c>
      <c r="AK100" s="94"/>
      <c r="AL100" s="123">
        <f t="shared" si="56"/>
        <v>0</v>
      </c>
      <c r="AM100" s="273">
        <f>ФЕВРАЛЬ!AM100</f>
        <v>0</v>
      </c>
      <c r="AN100" s="273">
        <f>ФЕВРАЛЬ!AN100</f>
        <v>0</v>
      </c>
      <c r="AO100" s="96">
        <f t="shared" si="48"/>
        <v>0</v>
      </c>
      <c r="AP100" s="97"/>
      <c r="AQ100" s="98">
        <f t="shared" si="50"/>
        <v>0</v>
      </c>
      <c r="AR100" s="99">
        <f t="shared" si="57"/>
        <v>142.97999999999999</v>
      </c>
      <c r="AS100" s="99">
        <f t="shared" si="51"/>
        <v>0</v>
      </c>
      <c r="AT100" s="99">
        <f t="shared" si="52"/>
        <v>0</v>
      </c>
      <c r="AU100" s="99">
        <f t="shared" si="49"/>
        <v>0</v>
      </c>
      <c r="AV100" s="99">
        <f t="array" ref="AV100">_xlfn.IFS(U100=0,AO100,U100&lt;0,AO100/-U100,U100&gt;0,AO100/U100)</f>
        <v>0</v>
      </c>
      <c r="AW100" s="235">
        <f t="shared" si="58"/>
        <v>0</v>
      </c>
      <c r="AX100" s="235">
        <f t="shared" si="59"/>
        <v>0</v>
      </c>
      <c r="AY100" s="100"/>
      <c r="AZ100" s="95">
        <f t="shared" si="53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39"/>
        <v>0</v>
      </c>
      <c r="F101" s="94"/>
      <c r="G101" s="94"/>
      <c r="H101" s="94"/>
      <c r="I101" s="94"/>
      <c r="J101" s="94"/>
      <c r="K101" s="93">
        <v>123.09</v>
      </c>
      <c r="L101" s="93">
        <f t="shared" si="54"/>
        <v>0</v>
      </c>
      <c r="M101" s="90"/>
      <c r="N101" s="273">
        <f>ФЕВРАЛЬ!N101</f>
        <v>2</v>
      </c>
      <c r="O101" s="90"/>
      <c r="P101" s="90"/>
      <c r="Q101" s="234"/>
      <c r="R101" s="93"/>
      <c r="S101" s="273">
        <f>ФЕВРАЛЬ!S101</f>
        <v>2</v>
      </c>
      <c r="T101" s="273">
        <f>ФЕВРАЛЬ!T101</f>
        <v>0</v>
      </c>
      <c r="U101" s="93">
        <f t="shared" si="40"/>
        <v>2</v>
      </c>
      <c r="V101" s="273">
        <f>ФЕВРАЛЬ!V101</f>
        <v>1254.94</v>
      </c>
      <c r="W101" s="273">
        <f>ФЕВРАЛЬ!W101</f>
        <v>0</v>
      </c>
      <c r="X101" s="93">
        <f t="shared" si="41"/>
        <v>1254.94</v>
      </c>
      <c r="Y101" s="273">
        <f>ФЕВРАЛЬ!Y101</f>
        <v>1799.94</v>
      </c>
      <c r="Z101" s="273">
        <f>ФЕВРАЛЬ!Z101</f>
        <v>0</v>
      </c>
      <c r="AA101" s="233">
        <f t="shared" si="42"/>
        <v>1799.94</v>
      </c>
      <c r="AB101" s="93">
        <f t="shared" si="47"/>
        <v>0</v>
      </c>
      <c r="AC101" s="235">
        <f t="shared" si="55"/>
        <v>1.65892492485179E-4</v>
      </c>
      <c r="AD101" s="93">
        <f t="shared" si="44"/>
        <v>246.18</v>
      </c>
      <c r="AE101" s="273">
        <f>ФЕВРАЛЬ!AE101</f>
        <v>748.51</v>
      </c>
      <c r="AF101" s="235">
        <f t="shared" si="45"/>
        <v>0.41585275064724375</v>
      </c>
      <c r="AG101" s="273">
        <f>ФЕВРАЛЬ!AG101</f>
        <v>116.58</v>
      </c>
      <c r="AH101" s="273">
        <f>ФЕВРАЛЬ!AH101</f>
        <v>0</v>
      </c>
      <c r="AI101" s="273">
        <f>ФЕВРАЛЬ!AI101</f>
        <v>0</v>
      </c>
      <c r="AJ101" s="273">
        <f>ФЕВРАЛЬ!AJ101</f>
        <v>0</v>
      </c>
      <c r="AK101" s="94"/>
      <c r="AL101" s="123">
        <f t="shared" si="56"/>
        <v>0</v>
      </c>
      <c r="AM101" s="273">
        <f>ФЕВРАЛЬ!AM101</f>
        <v>0</v>
      </c>
      <c r="AN101" s="273">
        <f>ФЕВРАЛЬ!AN101</f>
        <v>71.657073999999994</v>
      </c>
      <c r="AO101" s="96">
        <f t="shared" si="48"/>
        <v>617.01292599999999</v>
      </c>
      <c r="AP101" s="97"/>
      <c r="AQ101" s="98">
        <f t="shared" si="50"/>
        <v>899.97</v>
      </c>
      <c r="AR101" s="99">
        <f t="shared" si="57"/>
        <v>123.09</v>
      </c>
      <c r="AS101" s="99">
        <f t="shared" si="51"/>
        <v>374.255</v>
      </c>
      <c r="AT101" s="99">
        <f t="shared" si="52"/>
        <v>58.29</v>
      </c>
      <c r="AU101" s="99">
        <f t="shared" si="49"/>
        <v>0</v>
      </c>
      <c r="AV101" s="99">
        <f t="array" ref="AV101">_xlfn.IFS(U101=0,AO101,U101&lt;0,AO101/-U101,U101&gt;0,AO101/U101)</f>
        <v>308.506463</v>
      </c>
      <c r="AW101" s="235">
        <f t="shared" si="58"/>
        <v>0.34279638543507002</v>
      </c>
      <c r="AX101" s="235">
        <f t="shared" si="59"/>
        <v>2.5063487123243156</v>
      </c>
      <c r="AY101" s="100"/>
      <c r="AZ101" s="95">
        <f t="shared" si="53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39"/>
        <v>0</v>
      </c>
      <c r="F102" s="94"/>
      <c r="G102" s="94"/>
      <c r="H102" s="94"/>
      <c r="I102" s="94"/>
      <c r="J102" s="94"/>
      <c r="K102" s="93">
        <v>123.09</v>
      </c>
      <c r="L102" s="93">
        <f t="shared" si="54"/>
        <v>0</v>
      </c>
      <c r="M102" s="90"/>
      <c r="N102" s="273">
        <f>ФЕВРАЛЬ!N102</f>
        <v>1</v>
      </c>
      <c r="O102" s="90"/>
      <c r="P102" s="90"/>
      <c r="Q102" s="234"/>
      <c r="R102" s="93"/>
      <c r="S102" s="273">
        <f>ФЕВРАЛЬ!S102</f>
        <v>0</v>
      </c>
      <c r="T102" s="273">
        <f>ФЕВРАЛЬ!T102</f>
        <v>0</v>
      </c>
      <c r="U102" s="93">
        <f t="shared" si="40"/>
        <v>0</v>
      </c>
      <c r="V102" s="273">
        <f>ФЕВРАЛЬ!V102</f>
        <v>0</v>
      </c>
      <c r="W102" s="273">
        <f>ФЕВРАЛЬ!W102</f>
        <v>0</v>
      </c>
      <c r="X102" s="93">
        <f t="shared" si="41"/>
        <v>0</v>
      </c>
      <c r="Y102" s="273">
        <f>ФЕВРАЛЬ!Y102</f>
        <v>0</v>
      </c>
      <c r="Z102" s="273">
        <f>ФЕВРАЛЬ!Z102</f>
        <v>0</v>
      </c>
      <c r="AA102" s="233">
        <f t="shared" si="42"/>
        <v>0</v>
      </c>
      <c r="AB102" s="93">
        <f t="shared" si="47"/>
        <v>0</v>
      </c>
      <c r="AC102" s="235">
        <f t="shared" si="55"/>
        <v>0</v>
      </c>
      <c r="AD102" s="93">
        <f t="shared" si="44"/>
        <v>0</v>
      </c>
      <c r="AE102" s="273">
        <f>ФЕВРАЛЬ!AE102</f>
        <v>0</v>
      </c>
      <c r="AF102" s="235">
        <f t="shared" si="45"/>
        <v>0</v>
      </c>
      <c r="AG102" s="273">
        <f>ФЕВРАЛЬ!AG102</f>
        <v>0</v>
      </c>
      <c r="AH102" s="273">
        <f>ФЕВРАЛЬ!AH102</f>
        <v>0</v>
      </c>
      <c r="AI102" s="273">
        <f>ФЕВРАЛЬ!AI102</f>
        <v>0</v>
      </c>
      <c r="AJ102" s="273">
        <f>ФЕВРАЛЬ!AJ102</f>
        <v>0</v>
      </c>
      <c r="AK102" s="94"/>
      <c r="AL102" s="123">
        <f t="shared" si="56"/>
        <v>0</v>
      </c>
      <c r="AM102" s="273">
        <f>ФЕВРАЛЬ!AM102</f>
        <v>0</v>
      </c>
      <c r="AN102" s="273">
        <f>ФЕВРАЛЬ!AN102</f>
        <v>0</v>
      </c>
      <c r="AO102" s="96">
        <f t="shared" si="48"/>
        <v>0</v>
      </c>
      <c r="AP102" s="97"/>
      <c r="AQ102" s="98">
        <f t="shared" si="50"/>
        <v>0</v>
      </c>
      <c r="AR102" s="99">
        <f t="shared" si="57"/>
        <v>123.09</v>
      </c>
      <c r="AS102" s="99">
        <f t="shared" si="51"/>
        <v>0</v>
      </c>
      <c r="AT102" s="99">
        <f t="shared" si="52"/>
        <v>0</v>
      </c>
      <c r="AU102" s="99">
        <f t="shared" si="49"/>
        <v>0</v>
      </c>
      <c r="AV102" s="99">
        <f t="array" ref="AV102">_xlfn.IFS(U102=0,AO102,U102&lt;0,AO102/-U102,U102&gt;0,AO102/U102)</f>
        <v>0</v>
      </c>
      <c r="AW102" s="235">
        <f t="shared" si="58"/>
        <v>0</v>
      </c>
      <c r="AX102" s="235">
        <f t="shared" si="59"/>
        <v>0</v>
      </c>
      <c r="AY102" s="100"/>
      <c r="AZ102" s="95">
        <f t="shared" si="53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39"/>
        <v>0</v>
      </c>
      <c r="F103" s="94"/>
      <c r="G103" s="94"/>
      <c r="H103" s="94"/>
      <c r="I103" s="94"/>
      <c r="J103" s="94"/>
      <c r="K103" s="94">
        <v>107.88</v>
      </c>
      <c r="L103" s="93">
        <f t="shared" si="54"/>
        <v>0</v>
      </c>
      <c r="M103" s="90"/>
      <c r="N103" s="273">
        <f>ФЕВРАЛЬ!N103</f>
        <v>1</v>
      </c>
      <c r="O103" s="90"/>
      <c r="P103" s="90"/>
      <c r="Q103" s="234"/>
      <c r="R103" s="93"/>
      <c r="S103" s="273">
        <f>ФЕВРАЛЬ!S103</f>
        <v>0</v>
      </c>
      <c r="T103" s="273">
        <f>ФЕВРАЛЬ!T103</f>
        <v>0</v>
      </c>
      <c r="U103" s="93">
        <f t="shared" si="40"/>
        <v>0</v>
      </c>
      <c r="V103" s="273">
        <f>ФЕВРАЛЬ!V103</f>
        <v>0</v>
      </c>
      <c r="W103" s="273">
        <f>ФЕВРАЛЬ!W103</f>
        <v>0</v>
      </c>
      <c r="X103" s="93">
        <f t="shared" si="41"/>
        <v>0</v>
      </c>
      <c r="Y103" s="273">
        <f>ФЕВРАЛЬ!Y103</f>
        <v>0</v>
      </c>
      <c r="Z103" s="273">
        <f>ФЕВРАЛЬ!Z103</f>
        <v>0</v>
      </c>
      <c r="AA103" s="233">
        <f t="shared" si="42"/>
        <v>0</v>
      </c>
      <c r="AB103" s="93">
        <f t="shared" si="47"/>
        <v>0</v>
      </c>
      <c r="AC103" s="235">
        <f t="shared" si="55"/>
        <v>0</v>
      </c>
      <c r="AD103" s="93">
        <f t="shared" si="44"/>
        <v>0</v>
      </c>
      <c r="AE103" s="273">
        <f>ФЕВРАЛЬ!AE103</f>
        <v>0</v>
      </c>
      <c r="AF103" s="235">
        <f t="shared" si="45"/>
        <v>0</v>
      </c>
      <c r="AG103" s="273">
        <f>ФЕВРАЛЬ!AG103</f>
        <v>0</v>
      </c>
      <c r="AH103" s="273">
        <f>ФЕВРАЛЬ!AH103</f>
        <v>0</v>
      </c>
      <c r="AI103" s="273">
        <f>ФЕВРАЛЬ!AI103</f>
        <v>0</v>
      </c>
      <c r="AJ103" s="273">
        <f>ФЕВРАЛЬ!AJ103</f>
        <v>0</v>
      </c>
      <c r="AK103" s="94"/>
      <c r="AL103" s="123">
        <f t="shared" si="56"/>
        <v>0</v>
      </c>
      <c r="AM103" s="273">
        <f>ФЕВРАЛЬ!AM103</f>
        <v>336</v>
      </c>
      <c r="AN103" s="273">
        <f>ФЕВРАЛЬ!AN103</f>
        <v>0</v>
      </c>
      <c r="AO103" s="96">
        <f t="shared" si="48"/>
        <v>-336</v>
      </c>
      <c r="AP103" s="97"/>
      <c r="AQ103" s="98">
        <f t="shared" si="50"/>
        <v>0</v>
      </c>
      <c r="AR103" s="99">
        <f t="shared" si="57"/>
        <v>107.88</v>
      </c>
      <c r="AS103" s="99">
        <f t="shared" si="51"/>
        <v>0</v>
      </c>
      <c r="AT103" s="99">
        <f t="shared" si="52"/>
        <v>0</v>
      </c>
      <c r="AU103" s="99">
        <f t="shared" si="49"/>
        <v>0</v>
      </c>
      <c r="AV103" s="99">
        <f t="array" ref="AV103">_xlfn.IFS(U103=0,AO103,U103&lt;0,AO103/-U103,U103&gt;0,AO103/U103)</f>
        <v>-336</v>
      </c>
      <c r="AW103" s="235">
        <f t="shared" si="58"/>
        <v>0</v>
      </c>
      <c r="AX103" s="235">
        <f t="shared" si="59"/>
        <v>-3.1145717463848723</v>
      </c>
      <c r="AY103" s="100"/>
      <c r="AZ103" s="95">
        <f t="shared" si="53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4"/>
      <c r="T104" s="104"/>
      <c r="U104" s="106"/>
      <c r="V104" s="104"/>
      <c r="W104" s="104"/>
      <c r="X104" s="106"/>
      <c r="Y104" s="104"/>
      <c r="Z104" s="104"/>
      <c r="AA104" s="236"/>
      <c r="AB104" s="106"/>
      <c r="AC104" s="238"/>
      <c r="AD104" s="106"/>
      <c r="AE104" s="104"/>
      <c r="AF104" s="238"/>
      <c r="AG104" s="104"/>
      <c r="AH104" s="104"/>
      <c r="AI104" s="104"/>
      <c r="AJ104" s="104"/>
      <c r="AK104" s="107"/>
      <c r="AL104" s="108"/>
      <c r="AM104" s="104"/>
      <c r="AN104" s="104"/>
      <c r="AO104" s="110"/>
      <c r="AP104" s="111"/>
      <c r="AQ104" s="112">
        <f t="shared" ref="AQ104:AX104" si="60">AVERAGE(AQ7:AQ98)</f>
        <v>762.835694411178</v>
      </c>
      <c r="AR104" s="112">
        <f t="shared" si="60"/>
        <v>141.22217391304349</v>
      </c>
      <c r="AS104" s="112">
        <f t="shared" si="60"/>
        <v>284.17437782620692</v>
      </c>
      <c r="AT104" s="112">
        <f t="shared" si="60"/>
        <v>205.96755495055933</v>
      </c>
      <c r="AU104" s="112">
        <f t="shared" si="60"/>
        <v>141.08102835291047</v>
      </c>
      <c r="AV104" s="112">
        <f t="shared" si="60"/>
        <v>-35.054294074434544</v>
      </c>
      <c r="AW104" s="113">
        <f t="shared" si="60"/>
        <v>-3.4688383616542349E-3</v>
      </c>
      <c r="AX104" s="113">
        <f t="shared" si="60"/>
        <v>-0.38103375089932257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1">SUM(E3:E103)</f>
        <v>0</v>
      </c>
      <c r="F105" s="117">
        <f t="shared" si="61"/>
        <v>0</v>
      </c>
      <c r="G105" s="117">
        <f t="shared" si="61"/>
        <v>0</v>
      </c>
      <c r="H105" s="117">
        <f t="shared" si="61"/>
        <v>0</v>
      </c>
      <c r="I105" s="117">
        <f t="shared" si="61"/>
        <v>0</v>
      </c>
      <c r="J105" s="117">
        <f t="shared" si="61"/>
        <v>0</v>
      </c>
      <c r="K105" s="117"/>
      <c r="L105" s="117">
        <f>SUM(L3:L103)</f>
        <v>0</v>
      </c>
      <c r="M105" s="117"/>
      <c r="N105" s="117">
        <f>SUM(N3:N103)</f>
        <v>19607</v>
      </c>
      <c r="O105" s="117"/>
      <c r="P105" s="117"/>
      <c r="Q105" s="213"/>
      <c r="R105" s="117"/>
      <c r="S105" s="117">
        <f t="shared" ref="S105:AE105" si="62">SUM(S3:S103)</f>
        <v>10456</v>
      </c>
      <c r="T105" s="117">
        <f t="shared" si="62"/>
        <v>-229</v>
      </c>
      <c r="U105" s="117">
        <f t="shared" si="62"/>
        <v>10227</v>
      </c>
      <c r="V105" s="117">
        <f t="shared" si="62"/>
        <v>7389907.96</v>
      </c>
      <c r="W105" s="117">
        <f t="shared" si="62"/>
        <v>-170060.05000000002</v>
      </c>
      <c r="X105" s="117">
        <f t="shared" si="62"/>
        <v>7219847.9100000011</v>
      </c>
      <c r="Y105" s="117">
        <f t="shared" si="62"/>
        <v>11100386.419999996</v>
      </c>
      <c r="Z105" s="117">
        <f t="shared" si="62"/>
        <v>-252426.5</v>
      </c>
      <c r="AA105" s="239">
        <f t="shared" si="62"/>
        <v>10847959.920000002</v>
      </c>
      <c r="AB105" s="117">
        <f t="shared" si="62"/>
        <v>0</v>
      </c>
      <c r="AC105" s="240">
        <f t="shared" si="62"/>
        <v>0.99980838778410575</v>
      </c>
      <c r="AD105" s="118">
        <f t="shared" si="62"/>
        <v>1282436.0099999993</v>
      </c>
      <c r="AE105" s="117">
        <f t="shared" si="62"/>
        <v>4042831.4500000016</v>
      </c>
      <c r="AF105" s="240">
        <f>AE105/AA105</f>
        <v>0.37268126724421019</v>
      </c>
      <c r="AG105" s="117">
        <f t="shared" ref="AG105:AO105" si="63">SUM(AG3:AG103)</f>
        <v>1227014.4100000001</v>
      </c>
      <c r="AH105" s="117">
        <f t="shared" si="63"/>
        <v>655095</v>
      </c>
      <c r="AI105" s="117">
        <f t="shared" si="63"/>
        <v>1013648</v>
      </c>
      <c r="AJ105" s="117">
        <f t="shared" si="63"/>
        <v>5497</v>
      </c>
      <c r="AK105" s="118">
        <f t="shared" si="63"/>
        <v>0</v>
      </c>
      <c r="AL105" s="118">
        <f t="shared" si="63"/>
        <v>0</v>
      </c>
      <c r="AM105" s="117">
        <f t="shared" si="63"/>
        <v>2684.1099999999997</v>
      </c>
      <c r="AN105" s="117">
        <f t="shared" si="63"/>
        <v>412481.8415240001</v>
      </c>
      <c r="AO105" s="118">
        <f t="shared" si="63"/>
        <v>2211769.0984759992</v>
      </c>
      <c r="AP105" s="119"/>
      <c r="AQ105" s="117"/>
      <c r="AR105" s="117"/>
      <c r="AS105" s="117"/>
      <c r="AT105" s="117"/>
      <c r="AU105" s="241">
        <f>(AH105+AI105+AJ105)/S105</f>
        <v>160.12241775057385</v>
      </c>
      <c r="AV105" s="117"/>
      <c r="AW105" s="117"/>
      <c r="AX105" s="117"/>
      <c r="AY105" s="120"/>
      <c r="AZ105" s="117">
        <f>SUM(AZ3:AZ103)</f>
        <v>0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0"/>
      <c r="T106" s="90"/>
      <c r="U106" s="94"/>
      <c r="V106" s="90"/>
      <c r="W106" s="90"/>
      <c r="X106" s="94"/>
      <c r="Y106" s="90"/>
      <c r="Z106" s="90"/>
      <c r="AA106" s="242"/>
      <c r="AB106" s="94"/>
      <c r="AC106" s="244"/>
      <c r="AD106" s="94"/>
      <c r="AE106" s="90"/>
      <c r="AF106" s="244"/>
      <c r="AG106" s="90"/>
      <c r="AH106" s="90"/>
      <c r="AI106" s="90"/>
      <c r="AJ106" s="90"/>
      <c r="AK106" s="313"/>
      <c r="AL106" s="123"/>
      <c r="AM106" s="90"/>
      <c r="AN106" s="90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64">SUM(F107:J107)</f>
        <v>1</v>
      </c>
      <c r="F107" s="94"/>
      <c r="G107" s="94"/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/>
      <c r="N107" s="94">
        <f>ДЕКАБРЬ!N102+ЯНВАРЬ!N102+ФЕВРАЛЬ!N107</f>
        <v>0</v>
      </c>
      <c r="O107" s="90"/>
      <c r="P107" s="90"/>
      <c r="Q107" s="234"/>
      <c r="R107" s="93"/>
      <c r="S107" s="94">
        <f>ДЕКАБРЬ!S102+ЯНВАРЬ!S102+ФЕВРАЛЬ!S107</f>
        <v>0</v>
      </c>
      <c r="T107" s="94">
        <f>ДЕКАБРЬ!T102+ЯНВАРЬ!T102+ФЕВРАЛЬ!T107</f>
        <v>0</v>
      </c>
      <c r="U107" s="93">
        <f t="shared" ref="U107:U111" si="65">S107+T107</f>
        <v>0</v>
      </c>
      <c r="V107" s="94">
        <f>ДЕКАБРЬ!V102+ЯНВАРЬ!V102+ФЕВРАЛЬ!V107</f>
        <v>0</v>
      </c>
      <c r="W107" s="94">
        <f>ДЕКАБРЬ!W102+ЯНВАРЬ!W102+ФЕВРАЛЬ!W107</f>
        <v>0</v>
      </c>
      <c r="X107" s="93">
        <f t="shared" ref="X107:X111" si="66">V107+W107</f>
        <v>0</v>
      </c>
      <c r="Y107" s="94">
        <f>ДЕКАБРЬ!Y102+ЯНВАРЬ!Y102+ФЕВРАЛЬ!Y107</f>
        <v>0</v>
      </c>
      <c r="Z107" s="94">
        <f>ДЕКАБРЬ!Z102+ЯНВАРЬ!Z102+ФЕВРАЛЬ!Z107</f>
        <v>0</v>
      </c>
      <c r="AA107" s="233">
        <f t="shared" ref="AA107:AA111" si="67">Y107+Z107</f>
        <v>0</v>
      </c>
      <c r="AB107" s="93">
        <f t="shared" ref="AB107:AB111" si="68">N107*O107*P107/100</f>
        <v>0</v>
      </c>
      <c r="AC107" s="235">
        <f t="shared" ref="AC107:AC111" si="69">AA107/$AA$126</f>
        <v>0</v>
      </c>
      <c r="AD107" s="93">
        <f t="shared" ref="AD107:AD111" si="70">U107*K107</f>
        <v>0</v>
      </c>
      <c r="AE107" s="94">
        <f>ДЕКАБРЬ!AE102+ЯНВАРЬ!AE102+ФЕВРАЛЬ!AE107</f>
        <v>0</v>
      </c>
      <c r="AF107" s="235">
        <f t="shared" ref="AF107:AF111" si="71">IF(AA107=0,0,AE107/AA107)</f>
        <v>0</v>
      </c>
      <c r="AG107" s="94">
        <f>ДЕКАБРЬ!AG102+ЯНВАРЬ!AG102+ФЕВРАЛЬ!AG107</f>
        <v>0</v>
      </c>
      <c r="AH107" s="94">
        <f>ДЕКАБРЬ!AH102+ЯНВАРЬ!AH102+ФЕВРАЛЬ!AH107</f>
        <v>0</v>
      </c>
      <c r="AI107" s="94">
        <f>ДЕКАБРЬ!AI102+ЯНВАРЬ!AI102+ФЕВРАЛЬ!AI107</f>
        <v>0</v>
      </c>
      <c r="AJ107" s="94">
        <f>ДЕКАБРЬ!AJ102+ЯНВАРЬ!AJ102+ФЕВРАЛЬ!AJ107</f>
        <v>0</v>
      </c>
      <c r="AK107" s="94"/>
      <c r="AL107" s="123">
        <f t="shared" ref="AL107:AL111" si="72">IFERROR($AL$126*H107/$H$126,0)</f>
        <v>0</v>
      </c>
      <c r="AM107" s="94">
        <f>ДЕКАБРЬ!AM102+ЯНВАРЬ!AM102+ФЕВРАЛЬ!AM107</f>
        <v>0</v>
      </c>
      <c r="AN107" s="94">
        <f>ДЕКАБРЬ!AN102+ЯНВАРЬ!AN102+ФЕВРАЛЬ!AN107</f>
        <v>0</v>
      </c>
      <c r="AO107" s="96">
        <f t="shared" ref="AO107:AO111" si="73">AA107-AD107-AE107-AG107-AH107-AI107-AK107-AL107-AN107-AM107</f>
        <v>0</v>
      </c>
      <c r="AP107" s="97"/>
      <c r="AQ107" s="98">
        <f t="shared" ref="AQ107:AQ111" si="74">IF(U107=0,0,AA107/U107)</f>
        <v>0</v>
      </c>
      <c r="AR107" s="99">
        <f t="shared" ref="AR107:AR111" si="75">K107</f>
        <v>579.17999999999995</v>
      </c>
      <c r="AS107" s="99">
        <f t="shared" ref="AS107:AS111" si="76">IF(U107=0,0,AE107/U107)</f>
        <v>0</v>
      </c>
      <c r="AT107" s="99">
        <f t="shared" ref="AT107:AT111" si="77">IF(S107=0,AG107/1,AG107/S107)</f>
        <v>0</v>
      </c>
      <c r="AU107" s="99">
        <f t="shared" ref="AU107:AU111" si="78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79">IF(AQ107=0,0,AV107/AQ107)</f>
        <v>0</v>
      </c>
      <c r="AX107" s="235">
        <f t="shared" ref="AX107:AX111" si="80">IF(AR107=0,0,AV107/AR107)</f>
        <v>0</v>
      </c>
      <c r="AY107" s="100"/>
      <c r="AZ107" s="95">
        <f t="shared" ref="AZ107:AZ111" si="81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64"/>
        <v>2</v>
      </c>
      <c r="F108" s="94"/>
      <c r="G108" s="94"/>
      <c r="H108" s="94">
        <v>1</v>
      </c>
      <c r="I108" s="94">
        <v>0</v>
      </c>
      <c r="J108" s="94">
        <v>1</v>
      </c>
      <c r="K108" s="94">
        <v>579.17999999999995</v>
      </c>
      <c r="L108" s="93">
        <f t="shared" ref="L108:L111" si="82">E108*K108</f>
        <v>1158.3599999999999</v>
      </c>
      <c r="M108" s="90"/>
      <c r="N108" s="94">
        <f>ДЕКАБРЬ!N103+ЯНВАРЬ!N103+ФЕВРАЛЬ!N108</f>
        <v>2</v>
      </c>
      <c r="O108" s="90"/>
      <c r="P108" s="90"/>
      <c r="Q108" s="234"/>
      <c r="R108" s="93"/>
      <c r="S108" s="94">
        <f>ДЕКАБРЬ!S103+ЯНВАРЬ!S103+ФЕВРАЛЬ!S108</f>
        <v>1</v>
      </c>
      <c r="T108" s="94">
        <f>ДЕКАБРЬ!T103+ЯНВАРЬ!T103+ФЕВРАЛЬ!T108</f>
        <v>0</v>
      </c>
      <c r="U108" s="93">
        <f t="shared" si="65"/>
        <v>1</v>
      </c>
      <c r="V108" s="94">
        <f>ДЕКАБРЬ!V103+ЯНВАРЬ!V103+ФЕВРАЛЬ!V108</f>
        <v>1407</v>
      </c>
      <c r="W108" s="94">
        <f>ДЕКАБРЬ!W103+ЯНВАРЬ!W103+ФЕВРАЛЬ!W108</f>
        <v>0</v>
      </c>
      <c r="X108" s="93">
        <f t="shared" si="66"/>
        <v>1407</v>
      </c>
      <c r="Y108" s="94">
        <f>ДЕКАБРЬ!Y103+ЯНВАРЬ!Y103+ФЕВРАЛЬ!Y108</f>
        <v>2079</v>
      </c>
      <c r="Z108" s="94">
        <f>ДЕКАБРЬ!Z103+ЯНВАРЬ!Z103+ФЕВРАЛЬ!Z108</f>
        <v>0</v>
      </c>
      <c r="AA108" s="233">
        <f t="shared" si="67"/>
        <v>2079</v>
      </c>
      <c r="AB108" s="93">
        <f t="shared" si="68"/>
        <v>0</v>
      </c>
      <c r="AC108" s="235">
        <f t="shared" si="69"/>
        <v>1.9161221589424489E-4</v>
      </c>
      <c r="AD108" s="93">
        <f t="shared" si="70"/>
        <v>579.17999999999995</v>
      </c>
      <c r="AE108" s="94">
        <f>ДЕКАБРЬ!AE103+ЯНВАРЬ!AE103+ФЕВРАЛЬ!AE108</f>
        <v>763.08999999999992</v>
      </c>
      <c r="AF108" s="235">
        <f t="shared" si="71"/>
        <v>0.36704665704665701</v>
      </c>
      <c r="AG108" s="94">
        <f>ДЕКАБРЬ!AG103+ЯНВАРЬ!AG103+ФЕВРАЛЬ!AG108</f>
        <v>307.56</v>
      </c>
      <c r="AH108" s="94">
        <f>ДЕКАБРЬ!AH103+ЯНВАРЬ!AH103+ФЕВРАЛЬ!AH108</f>
        <v>0</v>
      </c>
      <c r="AI108" s="94">
        <f>ДЕКАБРЬ!AI103+ЯНВАРЬ!AI103+ФЕВРАЛЬ!AI108</f>
        <v>0</v>
      </c>
      <c r="AJ108" s="94">
        <f>ДЕКАБРЬ!AJ103+ЯНВАРЬ!AJ103+ФЕВРАЛЬ!AJ108</f>
        <v>0</v>
      </c>
      <c r="AK108" s="94"/>
      <c r="AL108" s="123">
        <f t="shared" si="72"/>
        <v>77341.78</v>
      </c>
      <c r="AM108" s="94">
        <f>ДЕКАБРЬ!AM103+ЯНВАРЬ!AM103+ФЕВРАЛЬ!AM108</f>
        <v>0</v>
      </c>
      <c r="AN108" s="94">
        <f>ДЕКАБРЬ!AN103+ЯНВАРЬ!AN103+ФЕВРАЛЬ!AN108</f>
        <v>80.339699999999993</v>
      </c>
      <c r="AO108" s="96">
        <f t="shared" si="73"/>
        <v>-76992.949699999997</v>
      </c>
      <c r="AP108" s="97"/>
      <c r="AQ108" s="98">
        <f t="shared" si="74"/>
        <v>2079</v>
      </c>
      <c r="AR108" s="99">
        <f t="shared" si="75"/>
        <v>579.17999999999995</v>
      </c>
      <c r="AS108" s="99">
        <f t="shared" si="76"/>
        <v>763.08999999999992</v>
      </c>
      <c r="AT108" s="99">
        <f t="shared" si="77"/>
        <v>307.56</v>
      </c>
      <c r="AU108" s="99">
        <f t="shared" si="78"/>
        <v>0</v>
      </c>
      <c r="AV108" s="99">
        <f t="array" ref="AV108">_xlfn.IFS(U108=0,AO108,U108&lt;0,AO108/-U108,U108&gt;0,AO108/U108)</f>
        <v>-76992.949699999997</v>
      </c>
      <c r="AW108" s="235">
        <f t="shared" si="79"/>
        <v>-37.033645839345837</v>
      </c>
      <c r="AX108" s="235">
        <f t="shared" si="80"/>
        <v>-132.93440674747058</v>
      </c>
      <c r="AY108" s="100"/>
      <c r="AZ108" s="95">
        <f t="shared" si="81"/>
        <v>-153985.89939999999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64"/>
        <v>2</v>
      </c>
      <c r="F109" s="94"/>
      <c r="G109" s="94"/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82"/>
        <v>1083.3599999999999</v>
      </c>
      <c r="M109" s="90"/>
      <c r="N109" s="94">
        <f>ДЕКАБРЬ!N104+ЯНВАРЬ!N104+ФЕВРАЛЬ!N109</f>
        <v>0</v>
      </c>
      <c r="O109" s="90"/>
      <c r="P109" s="90"/>
      <c r="Q109" s="234"/>
      <c r="R109" s="93"/>
      <c r="S109" s="94">
        <f>ДЕКАБРЬ!S104+ЯНВАРЬ!S104+ФЕВРАЛЬ!S109</f>
        <v>0</v>
      </c>
      <c r="T109" s="94">
        <f>ДЕКАБРЬ!T104+ЯНВАРЬ!T104+ФЕВРАЛЬ!T109</f>
        <v>0</v>
      </c>
      <c r="U109" s="93">
        <f t="shared" si="65"/>
        <v>0</v>
      </c>
      <c r="V109" s="94">
        <f>ДЕКАБРЬ!V104+ЯНВАРЬ!V104+ФЕВРАЛЬ!V109</f>
        <v>0</v>
      </c>
      <c r="W109" s="94">
        <f>ДЕКАБРЬ!W104+ЯНВАРЬ!W104+ФЕВРАЛЬ!W109</f>
        <v>0</v>
      </c>
      <c r="X109" s="93">
        <f t="shared" si="66"/>
        <v>0</v>
      </c>
      <c r="Y109" s="94">
        <f>ДЕКАБРЬ!Y104+ЯНВАРЬ!Y104+ФЕВРАЛЬ!Y109</f>
        <v>0</v>
      </c>
      <c r="Z109" s="94">
        <f>ДЕКАБРЬ!Z104+ЯНВАРЬ!Z104+ФЕВРАЛЬ!Z109</f>
        <v>0</v>
      </c>
      <c r="AA109" s="233">
        <f t="shared" si="67"/>
        <v>0</v>
      </c>
      <c r="AB109" s="93">
        <f t="shared" si="68"/>
        <v>0</v>
      </c>
      <c r="AC109" s="235">
        <f t="shared" si="69"/>
        <v>0</v>
      </c>
      <c r="AD109" s="93">
        <f t="shared" si="70"/>
        <v>0</v>
      </c>
      <c r="AE109" s="94">
        <f>ДЕКАБРЬ!AE104+ЯНВАРЬ!AE104+ФЕВРАЛЬ!AE109</f>
        <v>0</v>
      </c>
      <c r="AF109" s="235">
        <f t="shared" si="71"/>
        <v>0</v>
      </c>
      <c r="AG109" s="94">
        <f>ДЕКАБРЬ!AG104+ЯНВАРЬ!AG104+ФЕВРАЛЬ!AG109</f>
        <v>0</v>
      </c>
      <c r="AH109" s="94">
        <f>ДЕКАБРЬ!AH104+ЯНВАРЬ!AH104+ФЕВРАЛЬ!AH109</f>
        <v>0</v>
      </c>
      <c r="AI109" s="94">
        <f>ДЕКАБРЬ!AI104+ЯНВАРЬ!AI104+ФЕВРАЛЬ!AI109</f>
        <v>0</v>
      </c>
      <c r="AJ109" s="94">
        <f>ДЕКАБРЬ!AJ104+ЯНВАРЬ!AJ104+ФЕВРАЛЬ!AJ109</f>
        <v>0</v>
      </c>
      <c r="AK109" s="94"/>
      <c r="AL109" s="123">
        <f t="shared" si="72"/>
        <v>0</v>
      </c>
      <c r="AM109" s="94">
        <f>ДЕКАБРЬ!AM104+ЯНВАРЬ!AM104+ФЕВРАЛЬ!AM109</f>
        <v>0</v>
      </c>
      <c r="AN109" s="94">
        <f>ДЕКАБРЬ!AN104+ЯНВАРЬ!AN104+ФЕВРАЛЬ!AN109</f>
        <v>0</v>
      </c>
      <c r="AO109" s="96">
        <f t="shared" si="73"/>
        <v>0</v>
      </c>
      <c r="AP109" s="97"/>
      <c r="AQ109" s="98">
        <f t="shared" si="74"/>
        <v>0</v>
      </c>
      <c r="AR109" s="99">
        <f t="shared" si="75"/>
        <v>541.67999999999995</v>
      </c>
      <c r="AS109" s="99">
        <f t="shared" si="76"/>
        <v>0</v>
      </c>
      <c r="AT109" s="99">
        <f t="shared" si="77"/>
        <v>0</v>
      </c>
      <c r="AU109" s="99">
        <f t="shared" si="78"/>
        <v>0</v>
      </c>
      <c r="AV109" s="99">
        <f t="array" ref="AV109">_xlfn.IFS(U109=0,AO109,U109&lt;0,AO109/-U109,U109&gt;0,AO109/U109)</f>
        <v>0</v>
      </c>
      <c r="AW109" s="235">
        <f t="shared" si="79"/>
        <v>0</v>
      </c>
      <c r="AX109" s="235">
        <f t="shared" si="80"/>
        <v>0</v>
      </c>
      <c r="AY109" s="100"/>
      <c r="AZ109" s="95">
        <f t="shared" si="81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64"/>
        <v>1</v>
      </c>
      <c r="F110" s="94"/>
      <c r="G110" s="94"/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82"/>
        <v>541.67999999999995</v>
      </c>
      <c r="M110" s="90"/>
      <c r="N110" s="94">
        <f>ДЕКАБРЬ!N105+ЯНВАРЬ!N105+ФЕВРАЛЬ!N110</f>
        <v>0</v>
      </c>
      <c r="O110" s="90"/>
      <c r="P110" s="90"/>
      <c r="Q110" s="234"/>
      <c r="R110" s="93"/>
      <c r="S110" s="94">
        <f>ДЕКАБРЬ!S105+ЯНВАРЬ!S105+ФЕВРАЛЬ!S110</f>
        <v>0</v>
      </c>
      <c r="T110" s="94">
        <f>ДЕКАБРЬ!T105+ЯНВАРЬ!T105+ФЕВРАЛЬ!T110</f>
        <v>0</v>
      </c>
      <c r="U110" s="93">
        <f t="shared" si="65"/>
        <v>0</v>
      </c>
      <c r="V110" s="94">
        <f>ДЕКАБРЬ!V105+ЯНВАРЬ!V105+ФЕВРАЛЬ!V110</f>
        <v>0</v>
      </c>
      <c r="W110" s="94">
        <f>ДЕКАБРЬ!W105+ЯНВАРЬ!W105+ФЕВРАЛЬ!W110</f>
        <v>0</v>
      </c>
      <c r="X110" s="93">
        <f t="shared" si="66"/>
        <v>0</v>
      </c>
      <c r="Y110" s="94">
        <f>ДЕКАБРЬ!Y105+ЯНВАРЬ!Y105+ФЕВРАЛЬ!Y110</f>
        <v>0</v>
      </c>
      <c r="Z110" s="94">
        <f>ДЕКАБРЬ!Z105+ЯНВАРЬ!Z105+ФЕВРАЛЬ!Z110</f>
        <v>0</v>
      </c>
      <c r="AA110" s="233">
        <f t="shared" si="67"/>
        <v>0</v>
      </c>
      <c r="AB110" s="93">
        <f t="shared" si="68"/>
        <v>0</v>
      </c>
      <c r="AC110" s="235">
        <f t="shared" si="69"/>
        <v>0</v>
      </c>
      <c r="AD110" s="93">
        <f t="shared" si="70"/>
        <v>0</v>
      </c>
      <c r="AE110" s="94">
        <f>ДЕКАБРЬ!AE105+ЯНВАРЬ!AE105+ФЕВРАЛЬ!AE110</f>
        <v>0</v>
      </c>
      <c r="AF110" s="235">
        <f t="shared" si="71"/>
        <v>0</v>
      </c>
      <c r="AG110" s="94">
        <f>ДЕКАБРЬ!AG105+ЯНВАРЬ!AG105+ФЕВРАЛЬ!AG110</f>
        <v>0</v>
      </c>
      <c r="AH110" s="94">
        <f>ДЕКАБРЬ!AH105+ЯНВАРЬ!AH105+ФЕВРАЛЬ!AH110</f>
        <v>0</v>
      </c>
      <c r="AI110" s="94">
        <f>ДЕКАБРЬ!AI105+ЯНВАРЬ!AI105+ФЕВРАЛЬ!AI110</f>
        <v>0</v>
      </c>
      <c r="AJ110" s="94">
        <f>ДЕКАБРЬ!AJ105+ЯНВАРЬ!AJ105+ФЕВРАЛЬ!AJ110</f>
        <v>0</v>
      </c>
      <c r="AK110" s="94"/>
      <c r="AL110" s="123">
        <f t="shared" si="72"/>
        <v>0</v>
      </c>
      <c r="AM110" s="94">
        <f>ДЕКАБРЬ!AM105+ЯНВАРЬ!AM105+ФЕВРАЛЬ!AM110</f>
        <v>0</v>
      </c>
      <c r="AN110" s="94">
        <f>ДЕКАБРЬ!AN105+ЯНВАРЬ!AN105+ФЕВРАЛЬ!AN110</f>
        <v>0</v>
      </c>
      <c r="AO110" s="96">
        <f t="shared" si="73"/>
        <v>0</v>
      </c>
      <c r="AP110" s="97"/>
      <c r="AQ110" s="98">
        <f t="shared" si="74"/>
        <v>0</v>
      </c>
      <c r="AR110" s="99">
        <f t="shared" si="75"/>
        <v>541.67999999999995</v>
      </c>
      <c r="AS110" s="99">
        <f t="shared" si="76"/>
        <v>0</v>
      </c>
      <c r="AT110" s="99">
        <f t="shared" si="77"/>
        <v>0</v>
      </c>
      <c r="AU110" s="99">
        <f t="shared" si="78"/>
        <v>0</v>
      </c>
      <c r="AV110" s="99">
        <f t="array" ref="AV110">_xlfn.IFS(U110=0,AO110,U110&lt;0,AO110/-U110,U110&gt;0,AO110/U110)</f>
        <v>0</v>
      </c>
      <c r="AW110" s="235">
        <f t="shared" si="79"/>
        <v>0</v>
      </c>
      <c r="AX110" s="235">
        <f t="shared" si="80"/>
        <v>0</v>
      </c>
      <c r="AY110" s="100"/>
      <c r="AZ110" s="95">
        <f t="shared" si="81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64"/>
        <v>1</v>
      </c>
      <c r="F111" s="94"/>
      <c r="G111" s="94"/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82"/>
        <v>541.67999999999995</v>
      </c>
      <c r="M111" s="90"/>
      <c r="N111" s="94">
        <f>ДЕКАБРЬ!N106+ЯНВАРЬ!N106+ФЕВРАЛЬ!N111</f>
        <v>0</v>
      </c>
      <c r="O111" s="90"/>
      <c r="P111" s="90"/>
      <c r="Q111" s="234"/>
      <c r="R111" s="93"/>
      <c r="S111" s="94">
        <f>ДЕКАБРЬ!S106+ЯНВАРЬ!S106+ФЕВРАЛЬ!S111</f>
        <v>0</v>
      </c>
      <c r="T111" s="94">
        <f>ДЕКАБРЬ!T106+ЯНВАРЬ!T106+ФЕВРАЛЬ!T111</f>
        <v>0</v>
      </c>
      <c r="U111" s="93">
        <f t="shared" si="65"/>
        <v>0</v>
      </c>
      <c r="V111" s="94">
        <f>ДЕКАБРЬ!V106+ЯНВАРЬ!V106+ФЕВРАЛЬ!V111</f>
        <v>0</v>
      </c>
      <c r="W111" s="94">
        <f>ДЕКАБРЬ!W106+ЯНВАРЬ!W106+ФЕВРАЛЬ!W111</f>
        <v>0</v>
      </c>
      <c r="X111" s="93">
        <f t="shared" si="66"/>
        <v>0</v>
      </c>
      <c r="Y111" s="94">
        <f>ДЕКАБРЬ!Y106+ЯНВАРЬ!Y106+ФЕВРАЛЬ!Y111</f>
        <v>0</v>
      </c>
      <c r="Z111" s="94">
        <f>ДЕКАБРЬ!Z106+ЯНВАРЬ!Z106+ФЕВРАЛЬ!Z111</f>
        <v>0</v>
      </c>
      <c r="AA111" s="233">
        <f t="shared" si="67"/>
        <v>0</v>
      </c>
      <c r="AB111" s="93">
        <f t="shared" si="68"/>
        <v>0</v>
      </c>
      <c r="AC111" s="235">
        <f t="shared" si="69"/>
        <v>0</v>
      </c>
      <c r="AD111" s="93">
        <f t="shared" si="70"/>
        <v>0</v>
      </c>
      <c r="AE111" s="94">
        <f>ДЕКАБРЬ!AE106+ЯНВАРЬ!AE106+ФЕВРАЛЬ!AE111</f>
        <v>0</v>
      </c>
      <c r="AF111" s="235">
        <f t="shared" si="71"/>
        <v>0</v>
      </c>
      <c r="AG111" s="94">
        <f>ДЕКАБРЬ!AG106+ЯНВАРЬ!AG106+ФЕВРАЛЬ!AG111</f>
        <v>0</v>
      </c>
      <c r="AH111" s="94">
        <f>ДЕКАБРЬ!AH106+ЯНВАРЬ!AH106+ФЕВРАЛЬ!AH111</f>
        <v>0</v>
      </c>
      <c r="AI111" s="94">
        <f>ДЕКАБРЬ!AI106+ЯНВАРЬ!AI106+ФЕВРАЛЬ!AI111</f>
        <v>0</v>
      </c>
      <c r="AJ111" s="94">
        <f>ДЕКАБРЬ!AJ106+ЯНВАРЬ!AJ106+ФЕВРАЛЬ!AJ111</f>
        <v>0</v>
      </c>
      <c r="AK111" s="94"/>
      <c r="AL111" s="123">
        <f t="shared" si="72"/>
        <v>0</v>
      </c>
      <c r="AM111" s="94">
        <f>ДЕКАБРЬ!AM106+ЯНВАРЬ!AM106+ФЕВРАЛЬ!AM111</f>
        <v>0</v>
      </c>
      <c r="AN111" s="94">
        <f>ДЕКАБРЬ!AN106+ЯНВАРЬ!AN106+ФЕВРАЛЬ!AN111</f>
        <v>0</v>
      </c>
      <c r="AO111" s="96">
        <f t="shared" si="73"/>
        <v>0</v>
      </c>
      <c r="AP111" s="97"/>
      <c r="AQ111" s="98">
        <f t="shared" si="74"/>
        <v>0</v>
      </c>
      <c r="AR111" s="99">
        <f t="shared" si="75"/>
        <v>541.67999999999995</v>
      </c>
      <c r="AS111" s="99">
        <f t="shared" si="76"/>
        <v>0</v>
      </c>
      <c r="AT111" s="99">
        <f t="shared" si="77"/>
        <v>0</v>
      </c>
      <c r="AU111" s="99">
        <f t="shared" si="78"/>
        <v>0</v>
      </c>
      <c r="AV111" s="99">
        <f t="array" ref="AV111">_xlfn.IFS(U111=0,AO111,U111&lt;0,AO111/-U111,U111&gt;0,AO111/U111)</f>
        <v>0</v>
      </c>
      <c r="AW111" s="235">
        <f t="shared" si="79"/>
        <v>0</v>
      </c>
      <c r="AX111" s="235">
        <f t="shared" si="80"/>
        <v>0</v>
      </c>
      <c r="AY111" s="100"/>
      <c r="AZ111" s="95">
        <f t="shared" si="81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0"/>
      <c r="T112" s="90"/>
      <c r="U112" s="94"/>
      <c r="V112" s="90"/>
      <c r="W112" s="90"/>
      <c r="X112" s="94"/>
      <c r="Y112" s="90"/>
      <c r="Z112" s="90"/>
      <c r="AA112" s="242"/>
      <c r="AB112" s="94"/>
      <c r="AC112" s="244"/>
      <c r="AD112" s="94"/>
      <c r="AE112" s="90"/>
      <c r="AF112" s="244"/>
      <c r="AG112" s="90"/>
      <c r="AH112" s="90"/>
      <c r="AI112" s="90"/>
      <c r="AJ112" s="90"/>
      <c r="AK112" s="313"/>
      <c r="AL112" s="123"/>
      <c r="AM112" s="90"/>
      <c r="AN112" s="90"/>
      <c r="AO112" s="125"/>
      <c r="AP112" s="97"/>
      <c r="AQ112" s="246">
        <f>AVERAGE(AQ107:AQ111)</f>
        <v>415.8</v>
      </c>
      <c r="AR112" s="246">
        <f>AVERAGE(AR107:AR111)</f>
        <v>556.67999999999995</v>
      </c>
      <c r="AS112" s="246">
        <f t="shared" ref="AS112:AX112" si="83">AVERAGE(AS107:AS111)</f>
        <v>152.61799999999999</v>
      </c>
      <c r="AT112" s="246">
        <f t="shared" si="83"/>
        <v>61.512</v>
      </c>
      <c r="AU112" s="246">
        <f t="shared" si="83"/>
        <v>0</v>
      </c>
      <c r="AV112" s="246">
        <f t="shared" si="83"/>
        <v>-15398.58994</v>
      </c>
      <c r="AW112" s="247">
        <f t="shared" si="83"/>
        <v>-7.4067291678691678</v>
      </c>
      <c r="AX112" s="247">
        <f t="shared" si="83"/>
        <v>-26.586881349494114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84">SUM(E107:E111)</f>
        <v>7</v>
      </c>
      <c r="F113" s="250">
        <f t="shared" si="84"/>
        <v>0</v>
      </c>
      <c r="G113" s="250">
        <f t="shared" si="84"/>
        <v>0</v>
      </c>
      <c r="H113" s="250">
        <f t="shared" si="84"/>
        <v>1</v>
      </c>
      <c r="I113" s="250">
        <f t="shared" si="84"/>
        <v>0</v>
      </c>
      <c r="J113" s="250">
        <f t="shared" si="84"/>
        <v>6</v>
      </c>
      <c r="K113" s="250"/>
      <c r="L113" s="250">
        <f>SUM(L107:L111)</f>
        <v>3904.2599999999993</v>
      </c>
      <c r="M113" s="250"/>
      <c r="N113" s="250">
        <f>SUM(N107:N111)</f>
        <v>2</v>
      </c>
      <c r="O113" s="250"/>
      <c r="P113" s="250"/>
      <c r="Q113" s="252"/>
      <c r="R113" s="250"/>
      <c r="S113" s="250">
        <f>SUM(S107:S111)</f>
        <v>1</v>
      </c>
      <c r="T113" s="250">
        <f>SUM(T107:T111)</f>
        <v>0</v>
      </c>
      <c r="U113" s="250">
        <f t="shared" ref="U113:AD113" si="85">SUM(U107:U111)</f>
        <v>1</v>
      </c>
      <c r="V113" s="250">
        <f>SUM(V107:V111)</f>
        <v>1407</v>
      </c>
      <c r="W113" s="250">
        <f>SUM(W107:W111)</f>
        <v>0</v>
      </c>
      <c r="X113" s="250">
        <f t="shared" si="85"/>
        <v>1407</v>
      </c>
      <c r="Y113" s="250">
        <f>SUM(Y107:Y111)</f>
        <v>2079</v>
      </c>
      <c r="Z113" s="250">
        <f>SUM(Z107:Z111)</f>
        <v>0</v>
      </c>
      <c r="AA113" s="251">
        <f t="shared" si="85"/>
        <v>2079</v>
      </c>
      <c r="AB113" s="250">
        <f t="shared" si="85"/>
        <v>0</v>
      </c>
      <c r="AC113" s="253">
        <f t="shared" si="85"/>
        <v>1.9161221589424489E-4</v>
      </c>
      <c r="AD113" s="254">
        <f t="shared" si="85"/>
        <v>579.17999999999995</v>
      </c>
      <c r="AE113" s="250">
        <f>SUM(AE107:AE111)</f>
        <v>763.08999999999992</v>
      </c>
      <c r="AF113" s="253">
        <f>AE113/AA113</f>
        <v>0.36704665704665701</v>
      </c>
      <c r="AG113" s="250">
        <f>SUM(AG107:AG111)</f>
        <v>307.56</v>
      </c>
      <c r="AH113" s="250">
        <f>SUM(AH107:AH111)</f>
        <v>0</v>
      </c>
      <c r="AI113" s="250">
        <f>SUM(AI107:AI111)</f>
        <v>0</v>
      </c>
      <c r="AJ113" s="250">
        <f>SUM(AJ107:AJ111)</f>
        <v>0</v>
      </c>
      <c r="AK113" s="254">
        <f t="shared" ref="AK113:AO113" si="86">SUM(AK107:AK111)</f>
        <v>0</v>
      </c>
      <c r="AL113" s="254">
        <f t="shared" si="86"/>
        <v>77341.78</v>
      </c>
      <c r="AM113" s="250">
        <f>SUM(AM107:AM111)</f>
        <v>0</v>
      </c>
      <c r="AN113" s="250">
        <f>SUM(AN107:AN111)</f>
        <v>80.339699999999993</v>
      </c>
      <c r="AO113" s="254">
        <f t="shared" si="86"/>
        <v>-76992.949699999997</v>
      </c>
      <c r="AP113" s="255"/>
      <c r="AQ113" s="250"/>
      <c r="AR113" s="250"/>
      <c r="AS113" s="250"/>
      <c r="AT113" s="250"/>
      <c r="AU113" s="256">
        <f>(AH113+AI113+AJ113)/S113</f>
        <v>0</v>
      </c>
      <c r="AV113" s="250"/>
      <c r="AW113" s="250"/>
      <c r="AX113" s="250"/>
      <c r="AY113" s="257"/>
      <c r="AZ113" s="250">
        <f>SUM(AZ107:AZ111)</f>
        <v>-153985.89939999999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260"/>
      <c r="AB114" s="140"/>
      <c r="AC114" s="262"/>
      <c r="AD114" s="263"/>
      <c r="AE114" s="140"/>
      <c r="AF114" s="262"/>
      <c r="AG114" s="140"/>
      <c r="AH114" s="140"/>
      <c r="AI114" s="140"/>
      <c r="AJ114" s="140"/>
      <c r="AK114" s="263"/>
      <c r="AL114" s="263"/>
      <c r="AM114" s="140"/>
      <c r="AN114" s="140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/>
      <c r="G115" s="94"/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87">E115*K115</f>
        <v>280</v>
      </c>
      <c r="M115" s="90"/>
      <c r="N115" s="94">
        <f>ДЕКАБРЬ!N110+ЯНВАРЬ!N110+ФЕВРАЛЬ!N115</f>
        <v>0</v>
      </c>
      <c r="O115" s="90"/>
      <c r="P115" s="90"/>
      <c r="Q115" s="234"/>
      <c r="R115" s="93"/>
      <c r="S115" s="94">
        <f>ДЕКАБРЬ!S110+ЯНВАРЬ!S110+ФЕВРАЛЬ!S115</f>
        <v>0</v>
      </c>
      <c r="T115" s="94">
        <f>ДЕКАБРЬ!T110+ЯНВАРЬ!T110+ФЕВРАЛЬ!T115</f>
        <v>0</v>
      </c>
      <c r="U115" s="93">
        <f t="shared" ref="U115:U122" si="88">S115+T115</f>
        <v>0</v>
      </c>
      <c r="V115" s="94">
        <f>ДЕКАБРЬ!V110+ЯНВАРЬ!V110+ФЕВРАЛЬ!V115</f>
        <v>0</v>
      </c>
      <c r="W115" s="94">
        <f>ДЕКАБРЬ!W110+ЯНВАРЬ!W110+ФЕВРАЛЬ!W115</f>
        <v>0</v>
      </c>
      <c r="X115" s="93">
        <f t="shared" ref="X115:X122" si="89">V115+W115</f>
        <v>0</v>
      </c>
      <c r="Y115" s="94">
        <f>ДЕКАБРЬ!Y110+ЯНВАРЬ!Y110+ФЕВРАЛЬ!Y115</f>
        <v>0</v>
      </c>
      <c r="Z115" s="94">
        <f>ДЕКАБРЬ!Z110+ЯНВАРЬ!Z110+ФЕВРАЛЬ!Z115</f>
        <v>0</v>
      </c>
      <c r="AA115" s="233">
        <f t="shared" ref="AA115:AA122" si="90">Y115+Z115</f>
        <v>0</v>
      </c>
      <c r="AB115" s="93">
        <f t="shared" ref="AB115:AB122" si="91">N115*O115*P115/100</f>
        <v>0</v>
      </c>
      <c r="AC115" s="235">
        <f t="shared" ref="AC115:AC122" si="92">AA115/$AA$126</f>
        <v>0</v>
      </c>
      <c r="AD115" s="93">
        <f t="shared" ref="AD115:AD122" si="93">U115*K115</f>
        <v>0</v>
      </c>
      <c r="AE115" s="94">
        <f>ДЕКАБРЬ!AE110+ЯНВАРЬ!AE110+ФЕВРАЛЬ!AE115</f>
        <v>0</v>
      </c>
      <c r="AF115" s="235">
        <f t="shared" ref="AF115:AF122" si="94">IF(AA115=0,0,AE115/AA115)</f>
        <v>0</v>
      </c>
      <c r="AG115" s="94">
        <f>ДЕКАБРЬ!AG110+ЯНВАРЬ!AG110+ФЕВРАЛЬ!AG115</f>
        <v>0</v>
      </c>
      <c r="AH115" s="94">
        <f>ДЕКАБРЬ!AH110+ЯНВАРЬ!AH110+ФЕВРАЛЬ!AH115</f>
        <v>0</v>
      </c>
      <c r="AI115" s="94">
        <f>ДЕКАБРЬ!AI110+ЯНВАРЬ!AI110+ФЕВРАЛЬ!AI115</f>
        <v>0</v>
      </c>
      <c r="AJ115" s="94">
        <f>ДЕКАБРЬ!AJ110+ЯНВАРЬ!AJ110+ФЕВРАЛЬ!AJ115</f>
        <v>0</v>
      </c>
      <c r="AK115" s="94"/>
      <c r="AL115" s="123">
        <f t="shared" ref="AL115:AL122" si="95">IFERROR($AL$126*H115/$H$126,0)</f>
        <v>0</v>
      </c>
      <c r="AM115" s="94">
        <f>ДЕКАБРЬ!AM110+ЯНВАРЬ!AM110+ФЕВРАЛЬ!AM115</f>
        <v>0</v>
      </c>
      <c r="AN115" s="94">
        <f>ДЕКАБРЬ!AN110+ЯНВАРЬ!AN110+ФЕВРАЛЬ!AN115</f>
        <v>0</v>
      </c>
      <c r="AO115" s="96">
        <f t="shared" ref="AO115:AO125" si="96">AA115-AD115-AE115-AG115-AH115-AI115-AK115-AL115-AN115-AM115</f>
        <v>0</v>
      </c>
      <c r="AP115" s="97"/>
      <c r="AQ115" s="98">
        <f t="shared" ref="AQ115:AQ122" si="97">IF(U115=0,0,AA115/U115)</f>
        <v>0</v>
      </c>
      <c r="AR115" s="99">
        <f t="shared" ref="AR115:AR122" si="98">K115</f>
        <v>140</v>
      </c>
      <c r="AS115" s="99">
        <f t="shared" ref="AS115:AS122" si="99">IF(U115=0,0,AE115/U115)</f>
        <v>0</v>
      </c>
      <c r="AT115" s="99">
        <f t="shared" ref="AT115:AT122" si="100">IF(S115=0,AG115/1,AG115/S115)</f>
        <v>0</v>
      </c>
      <c r="AU115" s="99">
        <f t="shared" ref="AU115:AU122" si="101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02">IF(AQ115=0,0,AV115/AQ115)</f>
        <v>0</v>
      </c>
      <c r="AX115" s="235">
        <f t="shared" ref="AX115:AX122" si="103">IF(AR115=0,0,AV115/AR115)</f>
        <v>0</v>
      </c>
      <c r="AY115" s="100"/>
      <c r="AZ115" s="95">
        <f t="shared" ref="AZ115:AZ122" si="104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05">SUM(F116:J116)</f>
        <v>1</v>
      </c>
      <c r="F116" s="94"/>
      <c r="G116" s="94"/>
      <c r="H116" s="94">
        <v>0</v>
      </c>
      <c r="I116" s="94">
        <v>1</v>
      </c>
      <c r="J116" s="94"/>
      <c r="K116" s="93">
        <v>154</v>
      </c>
      <c r="L116" s="93">
        <f t="shared" si="87"/>
        <v>154</v>
      </c>
      <c r="M116" s="90"/>
      <c r="N116" s="94">
        <f>ДЕКАБРЬ!N111+ЯНВАРЬ!N111+ФЕВРАЛЬ!N116</f>
        <v>0</v>
      </c>
      <c r="O116" s="90"/>
      <c r="P116" s="90"/>
      <c r="Q116" s="234"/>
      <c r="R116" s="93"/>
      <c r="S116" s="94">
        <f>ДЕКАБРЬ!S111+ЯНВАРЬ!S111+ФЕВРАЛЬ!S116</f>
        <v>0</v>
      </c>
      <c r="T116" s="94">
        <f>ДЕКАБРЬ!T111+ЯНВАРЬ!T111+ФЕВРАЛЬ!T116</f>
        <v>0</v>
      </c>
      <c r="U116" s="93">
        <f t="shared" si="88"/>
        <v>0</v>
      </c>
      <c r="V116" s="94">
        <f>ДЕКАБРЬ!V111+ЯНВАРЬ!V111+ФЕВРАЛЬ!V116</f>
        <v>0</v>
      </c>
      <c r="W116" s="94">
        <f>ДЕКАБРЬ!W111+ЯНВАРЬ!W111+ФЕВРАЛЬ!W116</f>
        <v>0</v>
      </c>
      <c r="X116" s="93">
        <f t="shared" si="89"/>
        <v>0</v>
      </c>
      <c r="Y116" s="94">
        <f>ДЕКАБРЬ!Y111+ЯНВАРЬ!Y111+ФЕВРАЛЬ!Y116</f>
        <v>0</v>
      </c>
      <c r="Z116" s="94">
        <f>ДЕКАБРЬ!Z111+ЯНВАРЬ!Z111+ФЕВРАЛЬ!Z116</f>
        <v>0</v>
      </c>
      <c r="AA116" s="233">
        <f t="shared" si="90"/>
        <v>0</v>
      </c>
      <c r="AB116" s="93">
        <f t="shared" si="91"/>
        <v>0</v>
      </c>
      <c r="AC116" s="235">
        <f t="shared" si="92"/>
        <v>0</v>
      </c>
      <c r="AD116" s="93">
        <f t="shared" si="93"/>
        <v>0</v>
      </c>
      <c r="AE116" s="94">
        <f>ДЕКАБРЬ!AE111+ЯНВАРЬ!AE111+ФЕВРАЛЬ!AE116</f>
        <v>0</v>
      </c>
      <c r="AF116" s="235">
        <f t="shared" si="94"/>
        <v>0</v>
      </c>
      <c r="AG116" s="94">
        <f>ДЕКАБРЬ!AG111+ЯНВАРЬ!AG111+ФЕВРАЛЬ!AG116</f>
        <v>0</v>
      </c>
      <c r="AH116" s="94">
        <f>ДЕКАБРЬ!AH111+ЯНВАРЬ!AH111+ФЕВРАЛЬ!AH116</f>
        <v>0</v>
      </c>
      <c r="AI116" s="94">
        <f>ДЕКАБРЬ!AI111+ЯНВАРЬ!AI111+ФЕВРАЛЬ!AI116</f>
        <v>0</v>
      </c>
      <c r="AJ116" s="94">
        <f>ДЕКАБРЬ!AJ111+ЯНВАРЬ!AJ111+ФЕВРАЛЬ!AJ116</f>
        <v>0</v>
      </c>
      <c r="AK116" s="94"/>
      <c r="AL116" s="123">
        <f t="shared" si="95"/>
        <v>0</v>
      </c>
      <c r="AM116" s="94">
        <f>ДЕКАБРЬ!AM111+ЯНВАРЬ!AM111+ФЕВРАЛЬ!AM116</f>
        <v>0</v>
      </c>
      <c r="AN116" s="94">
        <f>ДЕКАБРЬ!AN111+ЯНВАРЬ!AN111+ФЕВРАЛЬ!AN116</f>
        <v>0</v>
      </c>
      <c r="AO116" s="96">
        <f t="shared" si="96"/>
        <v>0</v>
      </c>
      <c r="AP116" s="97"/>
      <c r="AQ116" s="98">
        <f t="shared" si="97"/>
        <v>0</v>
      </c>
      <c r="AR116" s="99">
        <f t="shared" si="98"/>
        <v>154</v>
      </c>
      <c r="AS116" s="99">
        <f t="shared" si="99"/>
        <v>0</v>
      </c>
      <c r="AT116" s="99">
        <f t="shared" si="100"/>
        <v>0</v>
      </c>
      <c r="AU116" s="99">
        <f t="shared" si="101"/>
        <v>0</v>
      </c>
      <c r="AV116" s="99">
        <f t="array" ref="AV116">_xlfn.IFS(U116=0,AO116,U116&lt;0,AO116/-U116,U116&gt;0,AO116/U116)</f>
        <v>0</v>
      </c>
      <c r="AW116" s="235">
        <f t="shared" si="102"/>
        <v>0</v>
      </c>
      <c r="AX116" s="235">
        <f t="shared" si="103"/>
        <v>0</v>
      </c>
      <c r="AY116" s="100"/>
      <c r="AZ116" s="95">
        <f t="shared" si="104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05"/>
        <v>1</v>
      </c>
      <c r="F117" s="94"/>
      <c r="G117" s="94"/>
      <c r="H117" s="94">
        <v>0</v>
      </c>
      <c r="I117" s="94">
        <v>1</v>
      </c>
      <c r="J117" s="94"/>
      <c r="K117" s="93">
        <v>220</v>
      </c>
      <c r="L117" s="93">
        <f t="shared" si="87"/>
        <v>220</v>
      </c>
      <c r="M117" s="90"/>
      <c r="N117" s="94">
        <f>ДЕКАБРЬ!N112+ЯНВАРЬ!N112+ФЕВРАЛЬ!N117</f>
        <v>0</v>
      </c>
      <c r="O117" s="90"/>
      <c r="P117" s="90"/>
      <c r="Q117" s="234"/>
      <c r="R117" s="93"/>
      <c r="S117" s="94">
        <f>ДЕКАБРЬ!S112+ЯНВАРЬ!S112+ФЕВРАЛЬ!S117</f>
        <v>0</v>
      </c>
      <c r="T117" s="94">
        <f>ДЕКАБРЬ!T112+ЯНВАРЬ!T112+ФЕВРАЛЬ!T117</f>
        <v>0</v>
      </c>
      <c r="U117" s="93">
        <f t="shared" si="88"/>
        <v>0</v>
      </c>
      <c r="V117" s="94">
        <f>ДЕКАБРЬ!V112+ЯНВАРЬ!V112+ФЕВРАЛЬ!V117</f>
        <v>0</v>
      </c>
      <c r="W117" s="94">
        <f>ДЕКАБРЬ!W112+ЯНВАРЬ!W112+ФЕВРАЛЬ!W117</f>
        <v>0</v>
      </c>
      <c r="X117" s="93">
        <f t="shared" si="89"/>
        <v>0</v>
      </c>
      <c r="Y117" s="94">
        <f>ДЕКАБРЬ!Y112+ЯНВАРЬ!Y112+ФЕВРАЛЬ!Y117</f>
        <v>0</v>
      </c>
      <c r="Z117" s="94">
        <f>ДЕКАБРЬ!Z112+ЯНВАРЬ!Z112+ФЕВРАЛЬ!Z117</f>
        <v>0</v>
      </c>
      <c r="AA117" s="233">
        <f t="shared" si="90"/>
        <v>0</v>
      </c>
      <c r="AB117" s="93">
        <f t="shared" si="91"/>
        <v>0</v>
      </c>
      <c r="AC117" s="235">
        <f t="shared" si="92"/>
        <v>0</v>
      </c>
      <c r="AD117" s="93">
        <f t="shared" si="93"/>
        <v>0</v>
      </c>
      <c r="AE117" s="94">
        <f>ДЕКАБРЬ!AE112+ЯНВАРЬ!AE112+ФЕВРАЛЬ!AE117</f>
        <v>0</v>
      </c>
      <c r="AF117" s="235">
        <f t="shared" si="94"/>
        <v>0</v>
      </c>
      <c r="AG117" s="94">
        <f>ДЕКАБРЬ!AG112+ЯНВАРЬ!AG112+ФЕВРАЛЬ!AG117</f>
        <v>0</v>
      </c>
      <c r="AH117" s="94">
        <f>ДЕКАБРЬ!AH112+ЯНВАРЬ!AH112+ФЕВРАЛЬ!AH117</f>
        <v>0</v>
      </c>
      <c r="AI117" s="94">
        <f>ДЕКАБРЬ!AI112+ЯНВАРЬ!AI112+ФЕВРАЛЬ!AI117</f>
        <v>0</v>
      </c>
      <c r="AJ117" s="94">
        <f>ДЕКАБРЬ!AJ112+ЯНВАРЬ!AJ112+ФЕВРАЛЬ!AJ117</f>
        <v>0</v>
      </c>
      <c r="AK117" s="94"/>
      <c r="AL117" s="123">
        <f t="shared" si="95"/>
        <v>0</v>
      </c>
      <c r="AM117" s="94">
        <f>ДЕКАБРЬ!AM112+ЯНВАРЬ!AM112+ФЕВРАЛЬ!AM117</f>
        <v>0</v>
      </c>
      <c r="AN117" s="94">
        <f>ДЕКАБРЬ!AN112+ЯНВАРЬ!AN112+ФЕВРАЛЬ!AN117</f>
        <v>0</v>
      </c>
      <c r="AO117" s="96">
        <f t="shared" si="96"/>
        <v>0</v>
      </c>
      <c r="AP117" s="97"/>
      <c r="AQ117" s="98">
        <f t="shared" si="97"/>
        <v>0</v>
      </c>
      <c r="AR117" s="99">
        <f t="shared" si="98"/>
        <v>220</v>
      </c>
      <c r="AS117" s="99">
        <f t="shared" si="99"/>
        <v>0</v>
      </c>
      <c r="AT117" s="99">
        <f t="shared" si="100"/>
        <v>0</v>
      </c>
      <c r="AU117" s="99">
        <f t="shared" si="101"/>
        <v>0</v>
      </c>
      <c r="AV117" s="99">
        <f t="array" ref="AV117">_xlfn.IFS(U117=0,AO117,U117&lt;0,AO117/-U117,U117&gt;0,AO117/U117)</f>
        <v>0</v>
      </c>
      <c r="AW117" s="235">
        <f t="shared" si="102"/>
        <v>0</v>
      </c>
      <c r="AX117" s="235">
        <f t="shared" si="103"/>
        <v>0</v>
      </c>
      <c r="AY117" s="100"/>
      <c r="AZ117" s="95">
        <f t="shared" si="104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05"/>
        <v>1</v>
      </c>
      <c r="F118" s="94"/>
      <c r="G118" s="94"/>
      <c r="H118" s="94">
        <v>0</v>
      </c>
      <c r="I118" s="94">
        <v>1</v>
      </c>
      <c r="J118" s="94"/>
      <c r="K118" s="93">
        <v>220</v>
      </c>
      <c r="L118" s="93">
        <f t="shared" si="87"/>
        <v>220</v>
      </c>
      <c r="M118" s="90"/>
      <c r="N118" s="94">
        <f>ДЕКАБРЬ!N113+ЯНВАРЬ!N113+ФЕВРАЛЬ!N118</f>
        <v>0</v>
      </c>
      <c r="O118" s="90"/>
      <c r="P118" s="90"/>
      <c r="Q118" s="234"/>
      <c r="R118" s="93"/>
      <c r="S118" s="94">
        <f>ДЕКАБРЬ!S113+ЯНВАРЬ!S113+ФЕВРАЛЬ!S118</f>
        <v>0</v>
      </c>
      <c r="T118" s="94">
        <f>ДЕКАБРЬ!T113+ЯНВАРЬ!T113+ФЕВРАЛЬ!T118</f>
        <v>0</v>
      </c>
      <c r="U118" s="93">
        <f t="shared" si="88"/>
        <v>0</v>
      </c>
      <c r="V118" s="94">
        <f>ДЕКАБРЬ!V113+ЯНВАРЬ!V113+ФЕВРАЛЬ!V118</f>
        <v>0</v>
      </c>
      <c r="W118" s="94">
        <f>ДЕКАБРЬ!W113+ЯНВАРЬ!W113+ФЕВРАЛЬ!W118</f>
        <v>0</v>
      </c>
      <c r="X118" s="93">
        <f t="shared" si="89"/>
        <v>0</v>
      </c>
      <c r="Y118" s="94">
        <f>ДЕКАБРЬ!Y113+ЯНВАРЬ!Y113+ФЕВРАЛЬ!Y118</f>
        <v>0</v>
      </c>
      <c r="Z118" s="94">
        <f>ДЕКАБРЬ!Z113+ЯНВАРЬ!Z113+ФЕВРАЛЬ!Z118</f>
        <v>0</v>
      </c>
      <c r="AA118" s="233">
        <f t="shared" si="90"/>
        <v>0</v>
      </c>
      <c r="AB118" s="93">
        <f t="shared" si="91"/>
        <v>0</v>
      </c>
      <c r="AC118" s="235">
        <f t="shared" si="92"/>
        <v>0</v>
      </c>
      <c r="AD118" s="93">
        <f t="shared" si="93"/>
        <v>0</v>
      </c>
      <c r="AE118" s="94">
        <f>ДЕКАБРЬ!AE113+ЯНВАРЬ!AE113+ФЕВРАЛЬ!AE118</f>
        <v>0</v>
      </c>
      <c r="AF118" s="235">
        <f t="shared" si="94"/>
        <v>0</v>
      </c>
      <c r="AG118" s="94">
        <f>ДЕКАБРЬ!AG113+ЯНВАРЬ!AG113+ФЕВРАЛЬ!AG118</f>
        <v>0</v>
      </c>
      <c r="AH118" s="94">
        <f>ДЕКАБРЬ!AH113+ЯНВАРЬ!AH113+ФЕВРАЛЬ!AH118</f>
        <v>0</v>
      </c>
      <c r="AI118" s="94">
        <f>ДЕКАБРЬ!AI113+ЯНВАРЬ!AI113+ФЕВРАЛЬ!AI118</f>
        <v>0</v>
      </c>
      <c r="AJ118" s="94">
        <f>ДЕКАБРЬ!AJ113+ЯНВАРЬ!AJ113+ФЕВРАЛЬ!AJ118</f>
        <v>0</v>
      </c>
      <c r="AK118" s="94"/>
      <c r="AL118" s="123">
        <f t="shared" si="95"/>
        <v>0</v>
      </c>
      <c r="AM118" s="94">
        <f>ДЕКАБРЬ!AM113+ЯНВАРЬ!AM113+ФЕВРАЛЬ!AM118</f>
        <v>0</v>
      </c>
      <c r="AN118" s="94">
        <f>ДЕКАБРЬ!AN113+ЯНВАРЬ!AN113+ФЕВРАЛЬ!AN118</f>
        <v>0</v>
      </c>
      <c r="AO118" s="96">
        <f t="shared" si="96"/>
        <v>0</v>
      </c>
      <c r="AP118" s="97"/>
      <c r="AQ118" s="98">
        <f t="shared" si="97"/>
        <v>0</v>
      </c>
      <c r="AR118" s="99">
        <f t="shared" si="98"/>
        <v>220</v>
      </c>
      <c r="AS118" s="99">
        <f t="shared" si="99"/>
        <v>0</v>
      </c>
      <c r="AT118" s="99">
        <f t="shared" si="100"/>
        <v>0</v>
      </c>
      <c r="AU118" s="99">
        <f t="shared" si="101"/>
        <v>0</v>
      </c>
      <c r="AV118" s="99">
        <f t="array" ref="AV118">_xlfn.IFS(U118=0,AO118,U118&lt;0,AO118/-U118,U118&gt;0,AO118/U118)</f>
        <v>0</v>
      </c>
      <c r="AW118" s="235">
        <f t="shared" si="102"/>
        <v>0</v>
      </c>
      <c r="AX118" s="235">
        <f t="shared" si="103"/>
        <v>0</v>
      </c>
      <c r="AY118" s="100"/>
      <c r="AZ118" s="95">
        <f t="shared" si="104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05"/>
        <v>6</v>
      </c>
      <c r="F119" s="94"/>
      <c r="G119" s="94"/>
      <c r="H119" s="94">
        <v>0</v>
      </c>
      <c r="I119" s="94">
        <v>1</v>
      </c>
      <c r="J119" s="94">
        <v>5</v>
      </c>
      <c r="K119" s="93">
        <v>220</v>
      </c>
      <c r="L119" s="93">
        <f t="shared" si="87"/>
        <v>1320</v>
      </c>
      <c r="M119" s="90"/>
      <c r="N119" s="94">
        <f>ДЕКАБРЬ!N114+ЯНВАРЬ!N114+ФЕВРАЛЬ!N119</f>
        <v>0</v>
      </c>
      <c r="O119" s="90"/>
      <c r="P119" s="90"/>
      <c r="Q119" s="234"/>
      <c r="R119" s="93"/>
      <c r="S119" s="94">
        <f>ДЕКАБРЬ!S114+ЯНВАРЬ!S114+ФЕВРАЛЬ!S119</f>
        <v>0</v>
      </c>
      <c r="T119" s="94">
        <f>ДЕКАБРЬ!T114+ЯНВАРЬ!T114+ФЕВРАЛЬ!T119</f>
        <v>0</v>
      </c>
      <c r="U119" s="93">
        <f t="shared" si="88"/>
        <v>0</v>
      </c>
      <c r="V119" s="94">
        <f>ДЕКАБРЬ!V114+ЯНВАРЬ!V114+ФЕВРАЛЬ!V119</f>
        <v>0</v>
      </c>
      <c r="W119" s="94">
        <f>ДЕКАБРЬ!W114+ЯНВАРЬ!W114+ФЕВРАЛЬ!W119</f>
        <v>0</v>
      </c>
      <c r="X119" s="93">
        <f t="shared" si="89"/>
        <v>0</v>
      </c>
      <c r="Y119" s="94">
        <f>ДЕКАБРЬ!Y114+ЯНВАРЬ!Y114+ФЕВРАЛЬ!Y119</f>
        <v>0</v>
      </c>
      <c r="Z119" s="94">
        <f>ДЕКАБРЬ!Z114+ЯНВАРЬ!Z114+ФЕВРАЛЬ!Z119</f>
        <v>0</v>
      </c>
      <c r="AA119" s="233">
        <f t="shared" si="90"/>
        <v>0</v>
      </c>
      <c r="AB119" s="93">
        <f t="shared" si="91"/>
        <v>0</v>
      </c>
      <c r="AC119" s="235">
        <f t="shared" si="92"/>
        <v>0</v>
      </c>
      <c r="AD119" s="93">
        <f t="shared" si="93"/>
        <v>0</v>
      </c>
      <c r="AE119" s="94">
        <f>ДЕКАБРЬ!AE114+ЯНВАРЬ!AE114+ФЕВРАЛЬ!AE119</f>
        <v>0</v>
      </c>
      <c r="AF119" s="235">
        <f t="shared" si="94"/>
        <v>0</v>
      </c>
      <c r="AG119" s="94">
        <f>ДЕКАБРЬ!AG114+ЯНВАРЬ!AG114+ФЕВРАЛЬ!AG119</f>
        <v>0</v>
      </c>
      <c r="AH119" s="94">
        <f>ДЕКАБРЬ!AH114+ЯНВАРЬ!AH114+ФЕВРАЛЬ!AH119</f>
        <v>0</v>
      </c>
      <c r="AI119" s="94">
        <f>ДЕКАБРЬ!AI114+ЯНВАРЬ!AI114+ФЕВРАЛЬ!AI119</f>
        <v>0</v>
      </c>
      <c r="AJ119" s="94">
        <f>ДЕКАБРЬ!AJ114+ЯНВАРЬ!AJ114+ФЕВРАЛЬ!AJ119</f>
        <v>0</v>
      </c>
      <c r="AK119" s="94"/>
      <c r="AL119" s="123">
        <f t="shared" si="95"/>
        <v>0</v>
      </c>
      <c r="AM119" s="94">
        <f>ДЕКАБРЬ!AM114+ЯНВАРЬ!AM114+ФЕВРАЛЬ!AM119</f>
        <v>0</v>
      </c>
      <c r="AN119" s="94">
        <f>ДЕКАБРЬ!AN114+ЯНВАРЬ!AN114+ФЕВРАЛЬ!AN119</f>
        <v>0</v>
      </c>
      <c r="AO119" s="96">
        <f t="shared" si="96"/>
        <v>0</v>
      </c>
      <c r="AP119" s="97"/>
      <c r="AQ119" s="98">
        <f t="shared" si="97"/>
        <v>0</v>
      </c>
      <c r="AR119" s="99">
        <f t="shared" si="98"/>
        <v>220</v>
      </c>
      <c r="AS119" s="99">
        <f t="shared" si="99"/>
        <v>0</v>
      </c>
      <c r="AT119" s="99">
        <f t="shared" si="100"/>
        <v>0</v>
      </c>
      <c r="AU119" s="99">
        <f t="shared" si="101"/>
        <v>0</v>
      </c>
      <c r="AV119" s="99">
        <f t="array" ref="AV119">_xlfn.IFS(U119=0,AO119,U119&lt;0,AO119/-U119,U119&gt;0,AO119/U119)</f>
        <v>0</v>
      </c>
      <c r="AW119" s="235">
        <f t="shared" si="102"/>
        <v>0</v>
      </c>
      <c r="AX119" s="235">
        <f t="shared" si="103"/>
        <v>0</v>
      </c>
      <c r="AY119" s="100"/>
      <c r="AZ119" s="95">
        <f t="shared" si="104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05"/>
        <v>1</v>
      </c>
      <c r="F120" s="94"/>
      <c r="G120" s="94"/>
      <c r="H120" s="94">
        <v>0</v>
      </c>
      <c r="I120" s="94">
        <v>1</v>
      </c>
      <c r="J120" s="94"/>
      <c r="K120" s="93">
        <v>205</v>
      </c>
      <c r="L120" s="93">
        <f t="shared" si="87"/>
        <v>205</v>
      </c>
      <c r="M120" s="90"/>
      <c r="N120" s="94">
        <f>ДЕКАБРЬ!N115+ЯНВАРЬ!N115+ФЕВРАЛЬ!N120</f>
        <v>0</v>
      </c>
      <c r="O120" s="90"/>
      <c r="P120" s="90"/>
      <c r="Q120" s="234"/>
      <c r="R120" s="93"/>
      <c r="S120" s="94">
        <f>ДЕКАБРЬ!S115+ЯНВАРЬ!S115+ФЕВРАЛЬ!S120</f>
        <v>0</v>
      </c>
      <c r="T120" s="94">
        <f>ДЕКАБРЬ!T115+ЯНВАРЬ!T115+ФЕВРАЛЬ!T120</f>
        <v>0</v>
      </c>
      <c r="U120" s="93">
        <f t="shared" si="88"/>
        <v>0</v>
      </c>
      <c r="V120" s="94">
        <f>ДЕКАБРЬ!V115+ЯНВАРЬ!V115+ФЕВРАЛЬ!V120</f>
        <v>0</v>
      </c>
      <c r="W120" s="94">
        <f>ДЕКАБРЬ!W115+ЯНВАРЬ!W115+ФЕВРАЛЬ!W120</f>
        <v>0</v>
      </c>
      <c r="X120" s="93">
        <f t="shared" si="89"/>
        <v>0</v>
      </c>
      <c r="Y120" s="94">
        <f>ДЕКАБРЬ!Y115+ЯНВАРЬ!Y115+ФЕВРАЛЬ!Y120</f>
        <v>0</v>
      </c>
      <c r="Z120" s="94">
        <f>ДЕКАБРЬ!Z115+ЯНВАРЬ!Z115+ФЕВРАЛЬ!Z120</f>
        <v>0</v>
      </c>
      <c r="AA120" s="233">
        <f t="shared" si="90"/>
        <v>0</v>
      </c>
      <c r="AB120" s="93">
        <f t="shared" si="91"/>
        <v>0</v>
      </c>
      <c r="AC120" s="235">
        <f t="shared" si="92"/>
        <v>0</v>
      </c>
      <c r="AD120" s="93">
        <f t="shared" si="93"/>
        <v>0</v>
      </c>
      <c r="AE120" s="94">
        <f>ДЕКАБРЬ!AE115+ЯНВАРЬ!AE115+ФЕВРАЛЬ!AE120</f>
        <v>0</v>
      </c>
      <c r="AF120" s="235">
        <f t="shared" si="94"/>
        <v>0</v>
      </c>
      <c r="AG120" s="94">
        <f>ДЕКАБРЬ!AG115+ЯНВАРЬ!AG115+ФЕВРАЛЬ!AG120</f>
        <v>0</v>
      </c>
      <c r="AH120" s="94">
        <f>ДЕКАБРЬ!AH115+ЯНВАРЬ!AH115+ФЕВРАЛЬ!AH120</f>
        <v>0</v>
      </c>
      <c r="AI120" s="94">
        <f>ДЕКАБРЬ!AI115+ЯНВАРЬ!AI115+ФЕВРАЛЬ!AI120</f>
        <v>0</v>
      </c>
      <c r="AJ120" s="94">
        <f>ДЕКАБРЬ!AJ115+ЯНВАРЬ!AJ115+ФЕВРАЛЬ!AJ120</f>
        <v>0</v>
      </c>
      <c r="AK120" s="94"/>
      <c r="AL120" s="123">
        <f t="shared" si="95"/>
        <v>0</v>
      </c>
      <c r="AM120" s="94">
        <f>ДЕКАБРЬ!AM115+ЯНВАРЬ!AM115+ФЕВРАЛЬ!AM120</f>
        <v>0</v>
      </c>
      <c r="AN120" s="94">
        <f>ДЕКАБРЬ!AN115+ЯНВАРЬ!AN115+ФЕВРАЛЬ!AN120</f>
        <v>0</v>
      </c>
      <c r="AO120" s="96">
        <f t="shared" si="96"/>
        <v>0</v>
      </c>
      <c r="AP120" s="97"/>
      <c r="AQ120" s="98">
        <f t="shared" si="97"/>
        <v>0</v>
      </c>
      <c r="AR120" s="99">
        <f t="shared" si="98"/>
        <v>205</v>
      </c>
      <c r="AS120" s="99">
        <f t="shared" si="99"/>
        <v>0</v>
      </c>
      <c r="AT120" s="99">
        <f t="shared" si="100"/>
        <v>0</v>
      </c>
      <c r="AU120" s="99">
        <f t="shared" si="101"/>
        <v>0</v>
      </c>
      <c r="AV120" s="99">
        <f t="array" ref="AV120">_xlfn.IFS(U120=0,AO120,U120&lt;0,AO120/-U120,U120&gt;0,AO120/U120)</f>
        <v>0</v>
      </c>
      <c r="AW120" s="235">
        <f t="shared" si="102"/>
        <v>0</v>
      </c>
      <c r="AX120" s="235">
        <f t="shared" si="103"/>
        <v>0</v>
      </c>
      <c r="AY120" s="100"/>
      <c r="AZ120" s="95">
        <f t="shared" si="104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05"/>
        <v>1</v>
      </c>
      <c r="F121" s="94"/>
      <c r="G121" s="94"/>
      <c r="H121" s="94">
        <v>0</v>
      </c>
      <c r="I121" s="94">
        <v>1</v>
      </c>
      <c r="J121" s="94"/>
      <c r="K121" s="93">
        <v>205</v>
      </c>
      <c r="L121" s="93">
        <f t="shared" si="87"/>
        <v>205</v>
      </c>
      <c r="M121" s="90"/>
      <c r="N121" s="94">
        <f>ДЕКАБРЬ!N116+ЯНВАРЬ!N116+ФЕВРАЛЬ!N121</f>
        <v>0</v>
      </c>
      <c r="O121" s="90"/>
      <c r="P121" s="90"/>
      <c r="Q121" s="234"/>
      <c r="R121" s="93"/>
      <c r="S121" s="94">
        <f>ДЕКАБРЬ!S116+ЯНВАРЬ!S116+ФЕВРАЛЬ!S121</f>
        <v>0</v>
      </c>
      <c r="T121" s="94">
        <f>ДЕКАБРЬ!T116+ЯНВАРЬ!T116+ФЕВРАЛЬ!T121</f>
        <v>0</v>
      </c>
      <c r="U121" s="93">
        <f t="shared" si="88"/>
        <v>0</v>
      </c>
      <c r="V121" s="94">
        <f>ДЕКАБРЬ!V116+ЯНВАРЬ!V116+ФЕВРАЛЬ!V121</f>
        <v>0</v>
      </c>
      <c r="W121" s="94">
        <f>ДЕКАБРЬ!W116+ЯНВАРЬ!W116+ФЕВРАЛЬ!W121</f>
        <v>0</v>
      </c>
      <c r="X121" s="93">
        <f t="shared" si="89"/>
        <v>0</v>
      </c>
      <c r="Y121" s="94">
        <f>ДЕКАБРЬ!Y116+ЯНВАРЬ!Y116+ФЕВРАЛЬ!Y121</f>
        <v>0</v>
      </c>
      <c r="Z121" s="94">
        <f>ДЕКАБРЬ!Z116+ЯНВАРЬ!Z116+ФЕВРАЛЬ!Z121</f>
        <v>0</v>
      </c>
      <c r="AA121" s="233">
        <f t="shared" si="90"/>
        <v>0</v>
      </c>
      <c r="AB121" s="93">
        <f t="shared" si="91"/>
        <v>0</v>
      </c>
      <c r="AC121" s="235">
        <f t="shared" si="92"/>
        <v>0</v>
      </c>
      <c r="AD121" s="93">
        <f t="shared" si="93"/>
        <v>0</v>
      </c>
      <c r="AE121" s="94">
        <f>ДЕКАБРЬ!AE116+ЯНВАРЬ!AE116+ФЕВРАЛЬ!AE121</f>
        <v>0</v>
      </c>
      <c r="AF121" s="235">
        <f t="shared" si="94"/>
        <v>0</v>
      </c>
      <c r="AG121" s="94">
        <f>ДЕКАБРЬ!AG116+ЯНВАРЬ!AG116+ФЕВРАЛЬ!AG121</f>
        <v>0</v>
      </c>
      <c r="AH121" s="94">
        <f>ДЕКАБРЬ!AH116+ЯНВАРЬ!AH116+ФЕВРАЛЬ!AH121</f>
        <v>0</v>
      </c>
      <c r="AI121" s="94">
        <f>ДЕКАБРЬ!AI116+ЯНВАРЬ!AI116+ФЕВРАЛЬ!AI121</f>
        <v>0</v>
      </c>
      <c r="AJ121" s="94">
        <f>ДЕКАБРЬ!AJ116+ЯНВАРЬ!AJ116+ФЕВРАЛЬ!AJ121</f>
        <v>0</v>
      </c>
      <c r="AK121" s="94"/>
      <c r="AL121" s="123">
        <f t="shared" si="95"/>
        <v>0</v>
      </c>
      <c r="AM121" s="94">
        <f>ДЕКАБРЬ!AM116+ЯНВАРЬ!AM116+ФЕВРАЛЬ!AM121</f>
        <v>0</v>
      </c>
      <c r="AN121" s="94">
        <f>ДЕКАБРЬ!AN116+ЯНВАРЬ!AN116+ФЕВРАЛЬ!AN121</f>
        <v>0</v>
      </c>
      <c r="AO121" s="96">
        <f t="shared" si="96"/>
        <v>0</v>
      </c>
      <c r="AP121" s="97"/>
      <c r="AQ121" s="98">
        <f t="shared" si="97"/>
        <v>0</v>
      </c>
      <c r="AR121" s="99">
        <f t="shared" si="98"/>
        <v>205</v>
      </c>
      <c r="AS121" s="99">
        <f t="shared" si="99"/>
        <v>0</v>
      </c>
      <c r="AT121" s="99">
        <f t="shared" si="100"/>
        <v>0</v>
      </c>
      <c r="AU121" s="99">
        <f t="shared" si="101"/>
        <v>0</v>
      </c>
      <c r="AV121" s="99">
        <f t="array" ref="AV121">_xlfn.IFS(U121=0,AO121,U121&lt;0,AO121/-U121,U121&gt;0,AO121/U121)</f>
        <v>0</v>
      </c>
      <c r="AW121" s="235">
        <f t="shared" si="102"/>
        <v>0</v>
      </c>
      <c r="AX121" s="235">
        <f t="shared" si="103"/>
        <v>0</v>
      </c>
      <c r="AY121" s="100"/>
      <c r="AZ121" s="95">
        <f t="shared" si="104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05"/>
        <v>1</v>
      </c>
      <c r="F122" s="94"/>
      <c r="G122" s="94"/>
      <c r="H122" s="94">
        <v>0</v>
      </c>
      <c r="I122" s="94">
        <v>1</v>
      </c>
      <c r="J122" s="94"/>
      <c r="K122" s="93">
        <v>453</v>
      </c>
      <c r="L122" s="93">
        <f t="shared" si="87"/>
        <v>453</v>
      </c>
      <c r="M122" s="90"/>
      <c r="N122" s="94">
        <f>ДЕКАБРЬ!N117+ЯНВАРЬ!N117+ФЕВРАЛЬ!N122</f>
        <v>0</v>
      </c>
      <c r="O122" s="90"/>
      <c r="P122" s="90"/>
      <c r="Q122" s="234"/>
      <c r="R122" s="93"/>
      <c r="S122" s="94">
        <f>ДЕКАБРЬ!S117+ЯНВАРЬ!S117+ФЕВРАЛЬ!S122</f>
        <v>0</v>
      </c>
      <c r="T122" s="94">
        <f>ДЕКАБРЬ!T117+ЯНВАРЬ!T117+ФЕВРАЛЬ!T122</f>
        <v>0</v>
      </c>
      <c r="U122" s="93">
        <f t="shared" si="88"/>
        <v>0</v>
      </c>
      <c r="V122" s="94">
        <f>ДЕКАБРЬ!V117+ЯНВАРЬ!V117+ФЕВРАЛЬ!V122</f>
        <v>0</v>
      </c>
      <c r="W122" s="94">
        <f>ДЕКАБРЬ!W117+ЯНВАРЬ!W117+ФЕВРАЛЬ!W122</f>
        <v>0</v>
      </c>
      <c r="X122" s="93">
        <f t="shared" si="89"/>
        <v>0</v>
      </c>
      <c r="Y122" s="94">
        <f>ДЕКАБРЬ!Y117+ЯНВАРЬ!Y117+ФЕВРАЛЬ!Y122</f>
        <v>0</v>
      </c>
      <c r="Z122" s="94">
        <f>ДЕКАБРЬ!Z117+ЯНВАРЬ!Z117+ФЕВРАЛЬ!Z122</f>
        <v>0</v>
      </c>
      <c r="AA122" s="233">
        <f t="shared" si="90"/>
        <v>0</v>
      </c>
      <c r="AB122" s="93">
        <f t="shared" si="91"/>
        <v>0</v>
      </c>
      <c r="AC122" s="235">
        <f t="shared" si="92"/>
        <v>0</v>
      </c>
      <c r="AD122" s="93">
        <f t="shared" si="93"/>
        <v>0</v>
      </c>
      <c r="AE122" s="94">
        <f>ДЕКАБРЬ!AE117+ЯНВАРЬ!AE117+ФЕВРАЛЬ!AE122</f>
        <v>0</v>
      </c>
      <c r="AF122" s="235">
        <f t="shared" si="94"/>
        <v>0</v>
      </c>
      <c r="AG122" s="94">
        <f>ДЕКАБРЬ!AG117+ЯНВАРЬ!AG117+ФЕВРАЛЬ!AG122</f>
        <v>0</v>
      </c>
      <c r="AH122" s="94">
        <f>ДЕКАБРЬ!AH117+ЯНВАРЬ!AH117+ФЕВРАЛЬ!AH122</f>
        <v>0</v>
      </c>
      <c r="AI122" s="94">
        <f>ДЕКАБРЬ!AI117+ЯНВАРЬ!AI117+ФЕВРАЛЬ!AI122</f>
        <v>0</v>
      </c>
      <c r="AJ122" s="94">
        <f>ДЕКАБРЬ!AJ117+ЯНВАРЬ!AJ117+ФЕВРАЛЬ!AJ122</f>
        <v>0</v>
      </c>
      <c r="AK122" s="94"/>
      <c r="AL122" s="123">
        <f t="shared" si="95"/>
        <v>0</v>
      </c>
      <c r="AM122" s="94">
        <f>ДЕКАБРЬ!AM117+ЯНВАРЬ!AM117+ФЕВРАЛЬ!AM122</f>
        <v>0</v>
      </c>
      <c r="AN122" s="94">
        <f>ДЕКАБРЬ!AN117+ЯНВАРЬ!AN117+ФЕВРАЛЬ!AN122</f>
        <v>0</v>
      </c>
      <c r="AO122" s="96">
        <f t="shared" si="96"/>
        <v>0</v>
      </c>
      <c r="AP122" s="97"/>
      <c r="AQ122" s="98">
        <f t="shared" si="97"/>
        <v>0</v>
      </c>
      <c r="AR122" s="99">
        <f t="shared" si="98"/>
        <v>453</v>
      </c>
      <c r="AS122" s="99">
        <f t="shared" si="99"/>
        <v>0</v>
      </c>
      <c r="AT122" s="99">
        <f t="shared" si="100"/>
        <v>0</v>
      </c>
      <c r="AU122" s="99">
        <f t="shared" si="101"/>
        <v>0</v>
      </c>
      <c r="AV122" s="99">
        <f t="array" ref="AV122">_xlfn.IFS(U122=0,AO122,U122&lt;0,AO122/-U122,U122&gt;0,AO122/U122)</f>
        <v>0</v>
      </c>
      <c r="AW122" s="235">
        <f t="shared" si="102"/>
        <v>0</v>
      </c>
      <c r="AX122" s="235">
        <f t="shared" si="103"/>
        <v>0</v>
      </c>
      <c r="AY122" s="100"/>
      <c r="AZ122" s="95">
        <f t="shared" si="104"/>
        <v>0</v>
      </c>
    </row>
    <row r="123" spans="1:52">
      <c r="A123" s="128"/>
      <c r="B123" s="101"/>
      <c r="C123" s="104" t="s">
        <v>218</v>
      </c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130"/>
      <c r="T123" s="130"/>
      <c r="U123" s="93"/>
      <c r="V123" s="130"/>
      <c r="W123" s="130"/>
      <c r="X123" s="93"/>
      <c r="Y123" s="130"/>
      <c r="Z123" s="130"/>
      <c r="AA123" s="233"/>
      <c r="AB123" s="93"/>
      <c r="AC123" s="235"/>
      <c r="AD123" s="93"/>
      <c r="AE123" s="130"/>
      <c r="AF123" s="235"/>
      <c r="AG123" s="107">
        <f>ДЕКАБРЬ!AG118+ЯНВАРЬ!AG118+ФЕВРАЛЬ!AG123</f>
        <v>172.96</v>
      </c>
      <c r="AH123" s="130"/>
      <c r="AI123" s="130"/>
      <c r="AJ123" s="130"/>
      <c r="AK123" s="94"/>
      <c r="AL123" s="123"/>
      <c r="AM123" s="130"/>
      <c r="AN123" s="130"/>
      <c r="AO123" s="96">
        <f t="shared" si="96"/>
        <v>-172.96</v>
      </c>
      <c r="AP123" s="97"/>
      <c r="AQ123" s="131">
        <f t="shared" ref="AQ123:AX123" si="106">AVERAGE(AQ115:AQ122)</f>
        <v>0</v>
      </c>
      <c r="AR123" s="131">
        <f t="shared" si="106"/>
        <v>227.125</v>
      </c>
      <c r="AS123" s="131">
        <f t="shared" si="106"/>
        <v>0</v>
      </c>
      <c r="AT123" s="131">
        <f t="shared" si="106"/>
        <v>0</v>
      </c>
      <c r="AU123" s="131">
        <f t="shared" si="106"/>
        <v>0</v>
      </c>
      <c r="AV123" s="131">
        <f t="shared" si="106"/>
        <v>0</v>
      </c>
      <c r="AW123" s="132">
        <f t="shared" si="106"/>
        <v>0</v>
      </c>
      <c r="AX123" s="132">
        <f t="shared" si="106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07">SUM(E115:E122)</f>
        <v>14</v>
      </c>
      <c r="F124" s="135">
        <f t="shared" si="107"/>
        <v>0</v>
      </c>
      <c r="G124" s="135">
        <f t="shared" si="107"/>
        <v>0</v>
      </c>
      <c r="H124" s="135">
        <f t="shared" si="107"/>
        <v>0</v>
      </c>
      <c r="I124" s="135">
        <f t="shared" si="107"/>
        <v>8</v>
      </c>
      <c r="J124" s="135">
        <f t="shared" si="107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>SUM(S115:S122)</f>
        <v>0</v>
      </c>
      <c r="T124" s="135">
        <f>SUM(T115:T122)</f>
        <v>0</v>
      </c>
      <c r="U124" s="135">
        <f t="shared" ref="U124:AD124" si="108">SUM(U115:U122)</f>
        <v>0</v>
      </c>
      <c r="V124" s="135">
        <f>SUM(V115:V122)</f>
        <v>0</v>
      </c>
      <c r="W124" s="135">
        <f>SUM(W115:W122)</f>
        <v>0</v>
      </c>
      <c r="X124" s="135">
        <f t="shared" si="108"/>
        <v>0</v>
      </c>
      <c r="Y124" s="135">
        <f>SUM(Y115:Y122)</f>
        <v>0</v>
      </c>
      <c r="Z124" s="135">
        <f>SUM(Z115:Z122)</f>
        <v>0</v>
      </c>
      <c r="AA124" s="265">
        <f t="shared" si="108"/>
        <v>0</v>
      </c>
      <c r="AB124" s="135">
        <f t="shared" si="108"/>
        <v>0</v>
      </c>
      <c r="AC124" s="266">
        <f t="shared" si="108"/>
        <v>0</v>
      </c>
      <c r="AD124" s="136">
        <f t="shared" si="108"/>
        <v>0</v>
      </c>
      <c r="AE124" s="135">
        <f>SUM(AE115:AE122)</f>
        <v>0</v>
      </c>
      <c r="AF124" s="266" t="e">
        <f>AE124/AA124</f>
        <v>#DIV/0!</v>
      </c>
      <c r="AG124" s="135">
        <f>SUM(AG115:AG123)</f>
        <v>172.96</v>
      </c>
      <c r="AH124" s="135">
        <f>SUM(AH115:AH122)</f>
        <v>0</v>
      </c>
      <c r="AI124" s="135">
        <f>SUM(AI115:AI122)</f>
        <v>0</v>
      </c>
      <c r="AJ124" s="135">
        <f>SUM(AJ115:AJ122)</f>
        <v>0</v>
      </c>
      <c r="AK124" s="135">
        <f t="shared" ref="AK124:AL124" si="109">SUM(AK115:AK122)</f>
        <v>0</v>
      </c>
      <c r="AL124" s="137">
        <f t="shared" si="109"/>
        <v>0</v>
      </c>
      <c r="AM124" s="135">
        <f>SUM(AM115:AM122)</f>
        <v>0</v>
      </c>
      <c r="AN124" s="135">
        <f>SUM(AN115:AN122)</f>
        <v>0</v>
      </c>
      <c r="AO124" s="135">
        <f>SUM(AO115:AO123)</f>
        <v>-172.96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1" t="s">
        <v>282</v>
      </c>
      <c r="D125" s="143"/>
      <c r="E125" s="267"/>
      <c r="H125" s="145"/>
      <c r="N125" s="145"/>
      <c r="O125" s="145"/>
      <c r="P125" s="145"/>
      <c r="Q125" s="215"/>
      <c r="R125" s="146"/>
      <c r="S125" s="145"/>
      <c r="T125" s="145"/>
      <c r="U125" s="148"/>
      <c r="V125" s="145"/>
      <c r="W125" s="145"/>
      <c r="X125" s="148"/>
      <c r="Y125" s="145"/>
      <c r="Z125" s="145"/>
      <c r="AA125" s="306"/>
      <c r="AB125" s="148"/>
      <c r="AE125" s="145"/>
      <c r="AG125" s="107">
        <f>ДЕКАБРЬ!AG120+ЯНВАРЬ!AG120+ФЕВРАЛЬ!AG125</f>
        <v>170</v>
      </c>
      <c r="AH125" s="145"/>
      <c r="AI125" s="145"/>
      <c r="AJ125" s="145"/>
      <c r="AK125" s="309"/>
      <c r="AL125" s="150"/>
      <c r="AM125" s="145"/>
      <c r="AN125" s="145"/>
      <c r="AO125" s="96">
        <f t="shared" si="96"/>
        <v>-170</v>
      </c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D126" si="110">E105+E113+E124</f>
        <v>21</v>
      </c>
      <c r="F126" s="268">
        <f t="shared" si="110"/>
        <v>0</v>
      </c>
      <c r="G126" s="268">
        <f t="shared" si="110"/>
        <v>0</v>
      </c>
      <c r="H126" s="268">
        <f t="shared" si="110"/>
        <v>1</v>
      </c>
      <c r="I126" s="268">
        <f t="shared" si="110"/>
        <v>8</v>
      </c>
      <c r="J126" s="268">
        <f t="shared" si="110"/>
        <v>12</v>
      </c>
      <c r="K126" s="268">
        <f t="shared" si="110"/>
        <v>0</v>
      </c>
      <c r="L126" s="268">
        <f t="shared" si="110"/>
        <v>6961.2599999999993</v>
      </c>
      <c r="M126" s="268">
        <f t="shared" si="110"/>
        <v>0</v>
      </c>
      <c r="N126" s="268">
        <f t="shared" si="110"/>
        <v>19609</v>
      </c>
      <c r="O126" s="268">
        <f t="shared" si="110"/>
        <v>0</v>
      </c>
      <c r="P126" s="268">
        <f t="shared" si="110"/>
        <v>0</v>
      </c>
      <c r="Q126" s="216">
        <f t="shared" si="110"/>
        <v>0</v>
      </c>
      <c r="R126" s="268">
        <f t="shared" si="110"/>
        <v>0</v>
      </c>
      <c r="S126" s="268">
        <f>S105+S113+S124</f>
        <v>10457</v>
      </c>
      <c r="T126" s="268">
        <f t="shared" ref="T126" si="111">T105+T113+T124</f>
        <v>-229</v>
      </c>
      <c r="U126" s="268">
        <f t="shared" si="110"/>
        <v>10228</v>
      </c>
      <c r="V126" s="268">
        <f t="shared" ref="V126:W126" si="112">V105+V113+V124</f>
        <v>7391314.96</v>
      </c>
      <c r="W126" s="268">
        <f t="shared" si="112"/>
        <v>-170060.05000000002</v>
      </c>
      <c r="X126" s="268">
        <f t="shared" si="110"/>
        <v>7221254.9100000011</v>
      </c>
      <c r="Y126" s="268">
        <f t="shared" ref="Y126:Z126" si="113">Y105+Y113+Y124</f>
        <v>11102465.419999996</v>
      </c>
      <c r="Z126" s="268">
        <f t="shared" si="113"/>
        <v>-252426.5</v>
      </c>
      <c r="AA126" s="268">
        <f t="shared" si="110"/>
        <v>10850038.920000002</v>
      </c>
      <c r="AB126" s="268">
        <f t="shared" si="110"/>
        <v>0</v>
      </c>
      <c r="AC126" s="268">
        <f t="shared" si="110"/>
        <v>1</v>
      </c>
      <c r="AD126" s="268">
        <f t="shared" si="110"/>
        <v>1283015.1899999992</v>
      </c>
      <c r="AE126" s="268">
        <f t="shared" ref="AE126" si="114">AE105+AE113+AE124</f>
        <v>4043594.5400000014</v>
      </c>
      <c r="AF126" s="269">
        <f>AE126/AA126</f>
        <v>0.37268018758406452</v>
      </c>
      <c r="AG126" s="268">
        <f>AG105+AG113+AG124+AG125</f>
        <v>1227664.9300000002</v>
      </c>
      <c r="AH126" s="268">
        <f t="shared" ref="AH126" si="115">AH105+AH113+AH124</f>
        <v>655095</v>
      </c>
      <c r="AI126" s="268">
        <f t="shared" ref="AI126:AJ126" si="116">AI105+AI113+AI124</f>
        <v>1013648</v>
      </c>
      <c r="AJ126" s="268">
        <f t="shared" si="116"/>
        <v>5497</v>
      </c>
      <c r="AK126" s="268">
        <f>AK105+AK113+AK124</f>
        <v>0</v>
      </c>
      <c r="AL126" s="343">
        <f>ДЕКАБРЬ!AL121+ЯНВАРЬ!AL121+ФЕВРАЛЬ!AL126</f>
        <v>77341.78</v>
      </c>
      <c r="AM126" s="268">
        <f t="shared" ref="AM126:AN126" si="117">AM105+AM113+AM124</f>
        <v>2684.1099999999997</v>
      </c>
      <c r="AN126" s="268">
        <f t="shared" si="117"/>
        <v>412562.18122400012</v>
      </c>
      <c r="AO126" s="268">
        <f>AO105+AO113+AO124+AO125</f>
        <v>2134433.1887759995</v>
      </c>
      <c r="AP126" s="156"/>
      <c r="AQ126" s="156"/>
      <c r="AR126" s="156"/>
      <c r="AS126" s="156"/>
      <c r="AT126" s="156"/>
      <c r="AU126" s="156">
        <f>(AH126+AI126)/S126</f>
        <v>159.58142870804247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306"/>
      <c r="AB127" s="148"/>
      <c r="AE127" s="149"/>
      <c r="AG127" s="161"/>
      <c r="AH127" s="342"/>
      <c r="AI127" s="342"/>
      <c r="AJ127" s="309"/>
      <c r="AK127" s="309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  <c r="N128" s="101">
        <f>Сводная!G21</f>
        <v>23404</v>
      </c>
      <c r="S128" s="101">
        <f>Сводная!H21</f>
        <v>12553</v>
      </c>
      <c r="T128" s="101">
        <f>Сводная!I21</f>
        <v>-282</v>
      </c>
      <c r="Y128" s="164">
        <f>Сводная!M21</f>
        <v>13760238.839999998</v>
      </c>
      <c r="Z128" s="164">
        <f>Сводная!N21</f>
        <v>-317801.90000000002</v>
      </c>
      <c r="AD128" s="101">
        <f>Сводная!P21</f>
        <v>1537989.8700000003</v>
      </c>
      <c r="AE128" s="101">
        <f>Сводная!R21</f>
        <v>5016571.7900000019</v>
      </c>
      <c r="AG128" s="101">
        <f>Сводная!Q21</f>
        <v>1498223.7699999996</v>
      </c>
      <c r="AH128" s="93">
        <f>Сводная!W21</f>
        <v>729579</v>
      </c>
      <c r="AI128" s="93">
        <f>Сводная!X21</f>
        <v>1266501</v>
      </c>
      <c r="AL128" s="166">
        <f>Сводная!S21</f>
        <v>89044.61</v>
      </c>
      <c r="AM128" s="93">
        <f>Сводная!U21</f>
        <v>2684.1099999999997</v>
      </c>
      <c r="AN128" s="344">
        <f>Сводная!Z21</f>
        <v>507420.34534600016</v>
      </c>
      <c r="AO128" s="344">
        <f>Сводная!AC21+Сводная!V21+Сводная!T21</f>
        <v>2794422.4446539972</v>
      </c>
    </row>
    <row r="129" spans="3:4">
      <c r="C129" s="163"/>
      <c r="D129" s="163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25" operator="greaterThan">
      <formula>0.23</formula>
    </cfRule>
  </conditionalFormatting>
  <conditionalFormatting sqref="M123:O123 M106:M112 M3:M104">
    <cfRule type="cellIs" dxfId="99" priority="37" operator="greaterThan">
      <formula>120</formula>
    </cfRule>
  </conditionalFormatting>
  <conditionalFormatting sqref="AC125 AC127">
    <cfRule type="cellIs" dxfId="98" priority="38" operator="greaterThan">
      <formula>0.23</formula>
    </cfRule>
  </conditionalFormatting>
  <conditionalFormatting sqref="AA123:AC123 AA106:AC106 AA112:AC112 AA3:AC10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97" priority="36" operator="greaterThan">
      <formula>0.23</formula>
    </cfRule>
  </conditionalFormatting>
  <conditionalFormatting sqref="AV107:AV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96" priority="31" operator="between">
      <formula>0.000001</formula>
      <formula>25</formula>
    </cfRule>
  </conditionalFormatting>
  <conditionalFormatting sqref="AV44:AV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95" priority="26" operator="greaterThan">
      <formula>120</formula>
    </cfRule>
  </conditionalFormatting>
  <conditionalFormatting sqref="AA107:AC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12 AO106 AO3:AO10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12 AO106 AO3:AO10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AO107:AO11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{BEA7266A-1683-4EBA-9E51-46ED93FAA36E}</x14:id>
        </ext>
      </extLst>
    </cfRule>
  </conditionalFormatting>
  <conditionalFormatting sqref="AO107:AO11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{79D256CD-3FAC-4608-83A4-C12E907CFB8E}</x14:id>
        </ext>
      </extLst>
    </cfRule>
  </conditionalFormatting>
  <conditionalFormatting sqref="AO115:AO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{DF94844A-8926-403F-B370-20E8E7402464}</x14:id>
        </ext>
      </extLst>
    </cfRule>
  </conditionalFormatting>
  <conditionalFormatting sqref="AO115:AO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{F463E6A8-23A0-4F0B-8687-B7472E9A0F30}</x14:id>
        </ext>
      </extLst>
    </cfRule>
  </conditionalFormatting>
  <conditionalFormatting sqref="S123">
    <cfRule type="cellIs" dxfId="94" priority="15" operator="greaterThan">
      <formula>120</formula>
    </cfRule>
  </conditionalFormatting>
  <conditionalFormatting sqref="T123">
    <cfRule type="cellIs" dxfId="93" priority="14" operator="greaterThan">
      <formula>120</formula>
    </cfRule>
  </conditionalFormatting>
  <conditionalFormatting sqref="V123">
    <cfRule type="cellIs" dxfId="92" priority="13" operator="greaterThan">
      <formula>120</formula>
    </cfRule>
  </conditionalFormatting>
  <conditionalFormatting sqref="W123">
    <cfRule type="cellIs" dxfId="91" priority="12" operator="greaterThan">
      <formula>120</formula>
    </cfRule>
  </conditionalFormatting>
  <conditionalFormatting sqref="Y123">
    <cfRule type="cellIs" dxfId="90" priority="11" operator="greaterThan">
      <formula>120</formula>
    </cfRule>
  </conditionalFormatting>
  <conditionalFormatting sqref="Z123">
    <cfRule type="cellIs" dxfId="89" priority="10" operator="greaterThan">
      <formula>120</formula>
    </cfRule>
  </conditionalFormatting>
  <conditionalFormatting sqref="AE123">
    <cfRule type="cellIs" dxfId="88" priority="9" operator="greaterThan">
      <formula>120</formula>
    </cfRule>
  </conditionalFormatting>
  <conditionalFormatting sqref="AH123">
    <cfRule type="cellIs" dxfId="87" priority="7" operator="greaterThan">
      <formula>120</formula>
    </cfRule>
  </conditionalFormatting>
  <conditionalFormatting sqref="AI123">
    <cfRule type="cellIs" dxfId="86" priority="6" operator="greaterThan">
      <formula>120</formula>
    </cfRule>
  </conditionalFormatting>
  <conditionalFormatting sqref="AJ123">
    <cfRule type="cellIs" dxfId="85" priority="5" operator="greaterThan">
      <formula>120</formula>
    </cfRule>
  </conditionalFormatting>
  <conditionalFormatting sqref="AM123">
    <cfRule type="cellIs" dxfId="84" priority="4" operator="greaterThan">
      <formula>120</formula>
    </cfRule>
  </conditionalFormatting>
  <conditionalFormatting sqref="AN123">
    <cfRule type="cellIs" dxfId="83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BEA7266A-1683-4EBA-9E51-46ED93FAA3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79D256CD-3FAC-4608-83A4-C12E907CFB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94844A-8926-403F-B370-20E8E74024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F463E6A8-23A0-4F0B-8687-B7472E9A0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5" sqref="H15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295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55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354"/>
      <c r="AL1" s="356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297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294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>
        <f>'Юнит 13'!F3</f>
        <v>0</v>
      </c>
      <c r="G3" s="94">
        <f>'Юнит 13'!G3</f>
        <v>0</v>
      </c>
      <c r="H3" s="94">
        <f>'Юнит 13'!H3</f>
        <v>0</v>
      </c>
      <c r="I3" s="94">
        <f>'Юнит 13'!I3</f>
        <v>0</v>
      </c>
      <c r="J3" s="94">
        <f>'Юнит 13'!J3</f>
        <v>0</v>
      </c>
      <c r="K3" s="93">
        <v>142.97999999999999</v>
      </c>
      <c r="L3" s="93">
        <f t="shared" ref="L3" si="0">E3*K3</f>
        <v>0</v>
      </c>
      <c r="M3" s="90">
        <f>'Юнит 13'!M3</f>
        <v>0</v>
      </c>
      <c r="N3" s="90">
        <f>'Юнит 10'!N3+'Юнит 11'!N3+'Юнит 12'!N3+'Юнит 13'!N3</f>
        <v>180</v>
      </c>
      <c r="O3" s="90"/>
      <c r="P3" s="90"/>
      <c r="Q3" s="234">
        <f>N3/7</f>
        <v>25.714285714285715</v>
      </c>
      <c r="R3" s="93">
        <f>U3/7</f>
        <v>14.428571428571429</v>
      </c>
      <c r="S3" s="90">
        <f>'Юнит 10'!S3+'Юнит 11'!S3+'Юнит 12'!S3+'Юнит 13'!S3</f>
        <v>103</v>
      </c>
      <c r="T3" s="90">
        <f>'Юнит 10'!T3+'Юнит 11'!T3+'Юнит 12'!T3+'Юнит 13'!T3</f>
        <v>-2</v>
      </c>
      <c r="U3" s="93">
        <f t="shared" ref="U3:U66" si="1">S3+T3</f>
        <v>101</v>
      </c>
      <c r="V3" s="90">
        <f>'Юнит 10'!V3+'Юнит 11'!V3+'Юнит 12'!V3+'Юнит 13'!V3</f>
        <v>97439.400000000023</v>
      </c>
      <c r="W3" s="90">
        <f>'Юнит 10'!W3+'Юнит 11'!W3+'Юнит 12'!W3+'Юнит 13'!W3</f>
        <v>-1867</v>
      </c>
      <c r="X3" s="93">
        <f t="shared" ref="X3:X66" si="2">V3+W3</f>
        <v>95572.400000000023</v>
      </c>
      <c r="Y3" s="90">
        <f>'Юнит 10'!Y3+'Юнит 11'!Y3+'Юнит 12'!Y3+'Юнит 13'!Y3</f>
        <v>152864.16000000003</v>
      </c>
      <c r="Z3" s="90">
        <f>'Юнит 10'!Z3+'Юнит 11'!Z3+'Юнит 12'!Z3+'Юнит 13'!Z3</f>
        <v>-2943</v>
      </c>
      <c r="AA3" s="93">
        <f>Y3+Z3</f>
        <v>149921.16000000003</v>
      </c>
      <c r="AB3" s="93">
        <f>N3*O3*P3/100</f>
        <v>0</v>
      </c>
      <c r="AC3" s="235">
        <f t="shared" ref="AC3:AC66" si="3">AA3/$AA$126</f>
        <v>5.7831073331864366E-2</v>
      </c>
      <c r="AD3" s="93">
        <f t="shared" ref="AD3:AD66" si="4">U3*K3</f>
        <v>14440.98</v>
      </c>
      <c r="AE3" s="90">
        <f>'Юнит 10'!AE3+'Юнит 11'!AE3+'Юнит 12'!AE3+'Юнит 13'!AE3</f>
        <v>56219.360000000015</v>
      </c>
      <c r="AF3" s="235">
        <f t="shared" ref="AF3:AF66" si="5">IF(AA3=0,0,AE3/AA3)</f>
        <v>0.37499282956455249</v>
      </c>
      <c r="AG3" s="90">
        <f>'Юнит 10'!AG3+'Юнит 11'!AG3+'Юнит 12'!AG3+'Юнит 13'!AG3</f>
        <v>10600.299999999996</v>
      </c>
      <c r="AH3" s="90">
        <f>'Юнит 10'!AH3+'Юнит 11'!AH3+'Юнит 12'!AH3+'Юнит 13'!AH3</f>
        <v>8006</v>
      </c>
      <c r="AI3" s="90">
        <f>'Юнит 10'!AI3+'Юнит 11'!AI3+'Юнит 12'!AI3+'Юнит 13'!AI3</f>
        <v>19609</v>
      </c>
      <c r="AJ3" s="90">
        <f>'Юнит 10'!AJ3+'Юнит 11'!AJ3+'Юнит 12'!AJ3+'Юнит 13'!AJ3</f>
        <v>0</v>
      </c>
      <c r="AK3" s="90">
        <f>'Юнит 10'!AK3+'Юнит 11'!AK3+'Юнит 12'!AK3+'Юнит 13'!AK3</f>
        <v>0</v>
      </c>
      <c r="AL3" s="123">
        <f t="shared" ref="AL3:AL66" si="6">IFERROR($AL$126*H3/$H$126,0)</f>
        <v>0</v>
      </c>
      <c r="AM3" s="90">
        <f>'Юнит 10'!AM3+'Юнит 11'!AM3+'Юнит 12'!AM3+'Юнит 13'!AM3</f>
        <v>0</v>
      </c>
      <c r="AN3" s="95">
        <f>X3*5.71%</f>
        <v>5457.184040000001</v>
      </c>
      <c r="AO3" s="96">
        <f>AA3-AD3-AE3-AG3-AH3-AI3-AK3-AL3-AN3-AM3</f>
        <v>35588.335960000019</v>
      </c>
      <c r="AP3" s="97"/>
      <c r="AQ3" s="98">
        <f t="shared" ref="AQ3:AQ97" si="7">IF(U3=0,0,AA3/U3)</f>
        <v>1484.3679207920795</v>
      </c>
      <c r="AR3" s="99">
        <f t="shared" ref="AR3:AR19" si="8">K3</f>
        <v>142.97999999999999</v>
      </c>
      <c r="AS3" s="99">
        <f t="shared" ref="AS3:AS97" si="9">IF(U3=0,0,AE3/U3)</f>
        <v>556.6273267326734</v>
      </c>
      <c r="AT3" s="99">
        <f t="shared" ref="AT3:AT97" si="10">IF(S3=0,AG3/1,AG3/S3)</f>
        <v>102.91553398058248</v>
      </c>
      <c r="AU3" s="99">
        <f>IF(S3=0,0,(AH3+AI3+AJ3)/S3)</f>
        <v>268.10679611650488</v>
      </c>
      <c r="AV3" s="99">
        <f>_xlfn.IFS(U3=0,AO3,U3&lt;0,AO3/-U3,U3&gt;0,AO3/U3)</f>
        <v>352.35976198019819</v>
      </c>
      <c r="AW3" s="235">
        <f t="shared" ref="AW3" si="11">IF(AQ3=0,0,AV3/AQ3)</f>
        <v>0.23738034017346191</v>
      </c>
      <c r="AX3" s="235">
        <f t="shared" ref="AX3" si="12">IF(AR3=0,0,AV3/AR3)</f>
        <v>2.4643989507637305</v>
      </c>
      <c r="AY3" s="100"/>
      <c r="AZ3" s="95">
        <f t="shared" ref="AZ3:AZ97" si="13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>
        <f>'Юнит 13'!F4</f>
        <v>0</v>
      </c>
      <c r="G4" s="94">
        <f>'Юнит 13'!G4</f>
        <v>0</v>
      </c>
      <c r="H4" s="94">
        <f>'Юнит 13'!H4</f>
        <v>0</v>
      </c>
      <c r="I4" s="94">
        <f>'Юнит 13'!I4</f>
        <v>0</v>
      </c>
      <c r="J4" s="94">
        <f>'Юнит 13'!J4</f>
        <v>0</v>
      </c>
      <c r="K4" s="93">
        <v>123.09</v>
      </c>
      <c r="L4" s="93">
        <f>E4*K4</f>
        <v>0</v>
      </c>
      <c r="M4" s="90">
        <f>'Юнит 13'!M4</f>
        <v>0</v>
      </c>
      <c r="N4" s="90">
        <f>'Юнит 10'!N4+'Юнит 11'!N4+'Юнит 12'!N4+'Юнит 13'!N4</f>
        <v>678</v>
      </c>
      <c r="O4" s="90"/>
      <c r="P4" s="90"/>
      <c r="Q4" s="234">
        <f t="shared" ref="Q4:Q67" si="14">N4/7</f>
        <v>96.857142857142861</v>
      </c>
      <c r="R4" s="93">
        <f t="shared" ref="R4:R67" si="15">U4/7</f>
        <v>61</v>
      </c>
      <c r="S4" s="90">
        <f>'Юнит 10'!S4+'Юнит 11'!S4+'Юнит 12'!S4+'Юнит 13'!S4</f>
        <v>432</v>
      </c>
      <c r="T4" s="90">
        <f>'Юнит 10'!T4+'Юнит 11'!T4+'Юнит 12'!T4+'Юнит 13'!T4</f>
        <v>-5</v>
      </c>
      <c r="U4" s="93">
        <f t="shared" si="1"/>
        <v>427</v>
      </c>
      <c r="V4" s="90">
        <f>'Юнит 10'!V4+'Юнит 11'!V4+'Юнит 12'!V4+'Юнит 13'!V4</f>
        <v>340261.09999999986</v>
      </c>
      <c r="W4" s="90">
        <f>'Юнит 10'!W4+'Юнит 11'!W4+'Юнит 12'!W4+'Юнит 13'!W4</f>
        <v>-3504</v>
      </c>
      <c r="X4" s="93">
        <f t="shared" si="2"/>
        <v>336757.09999999986</v>
      </c>
      <c r="Y4" s="90">
        <f>'Юнит 10'!Y4+'Юнит 11'!Y4+'Юнит 12'!Y4+'Юнит 13'!Y4</f>
        <v>532953.60000000021</v>
      </c>
      <c r="Z4" s="90">
        <f>'Юнит 10'!Z4+'Юнит 11'!Z4+'Юнит 12'!Z4+'Юнит 13'!Z4</f>
        <v>-5782</v>
      </c>
      <c r="AA4" s="93">
        <f t="shared" ref="AA4:AA67" si="16">Y4+Z4</f>
        <v>527171.60000000021</v>
      </c>
      <c r="AB4" s="93">
        <f t="shared" ref="AB4:AB67" si="17">N4*O4*P4/100</f>
        <v>0</v>
      </c>
      <c r="AC4" s="235">
        <f t="shared" si="3"/>
        <v>0.20335287866019897</v>
      </c>
      <c r="AD4" s="93">
        <f t="shared" si="4"/>
        <v>52559.43</v>
      </c>
      <c r="AE4" s="90">
        <f>'Юнит 10'!AE4+'Юнит 11'!AE4+'Юнит 12'!AE4+'Юнит 13'!AE4</f>
        <v>197881.13999999984</v>
      </c>
      <c r="AF4" s="235">
        <f t="shared" si="5"/>
        <v>0.37536380943131187</v>
      </c>
      <c r="AG4" s="90">
        <f>'Юнит 10'!AG4+'Юнит 11'!AG4+'Юнит 12'!AG4+'Юнит 13'!AG4</f>
        <v>43361.180000000102</v>
      </c>
      <c r="AH4" s="90">
        <f>'Юнит 10'!AH4+'Юнит 11'!AH4+'Юнит 12'!AH4+'Юнит 13'!AH4</f>
        <v>6266</v>
      </c>
      <c r="AI4" s="90">
        <f>'Юнит 10'!AI4+'Юнит 11'!AI4+'Юнит 12'!AI4+'Юнит 13'!AI4</f>
        <v>25473</v>
      </c>
      <c r="AJ4" s="90">
        <f>'Юнит 10'!AJ4+'Юнит 11'!AJ4+'Юнит 12'!AJ4+'Юнит 13'!AJ4</f>
        <v>0</v>
      </c>
      <c r="AK4" s="90">
        <f>'Юнит 10'!AK4+'Юнит 11'!AK4+'Юнит 12'!AK4+'Юнит 13'!AK4</f>
        <v>0</v>
      </c>
      <c r="AL4" s="123">
        <f t="shared" si="6"/>
        <v>0</v>
      </c>
      <c r="AM4" s="90">
        <f>'Юнит 10'!AM4+'Юнит 11'!AM4+'Юнит 12'!AM4+'Юнит 13'!AM4</f>
        <v>0</v>
      </c>
      <c r="AN4" s="95">
        <f t="shared" ref="AN4:AN67" si="18">X4*5.71%</f>
        <v>19228.830409999991</v>
      </c>
      <c r="AO4" s="96">
        <f>AA4-AD4-AE4-AG4-AH4-AI4-AK4-AL4-AN4-AM4</f>
        <v>182402.01959000027</v>
      </c>
      <c r="AP4" s="97"/>
      <c r="AQ4" s="98">
        <f t="shared" si="7"/>
        <v>1234.5939110070262</v>
      </c>
      <c r="AR4" s="99">
        <f t="shared" si="8"/>
        <v>123.09</v>
      </c>
      <c r="AS4" s="99">
        <f t="shared" si="9"/>
        <v>463.42187353629942</v>
      </c>
      <c r="AT4" s="99">
        <f t="shared" si="10"/>
        <v>100.37310185185208</v>
      </c>
      <c r="AU4" s="99">
        <f t="shared" ref="AU4:AU70" si="19">IF(S4=0,0,(AH4+AI4+AJ4)/S4)</f>
        <v>73.469907407407405</v>
      </c>
      <c r="AV4" s="99">
        <f t="array" ref="AV4">_xlfn.IFS(U4=0,AO4,U4&lt;0,AO4/-U4,U4&gt;0,AO4/U4)</f>
        <v>427.17100606557443</v>
      </c>
      <c r="AW4" s="235">
        <f>IF(AQ4=0,0,AV4/AQ4)</f>
        <v>0.34600122538846972</v>
      </c>
      <c r="AX4" s="235">
        <f>IF(AR4=0,0,AV4/AR4)</f>
        <v>3.4703956947402261</v>
      </c>
      <c r="AY4" s="100"/>
      <c r="AZ4" s="95">
        <f t="shared" si="13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>
        <f>'Юнит 13'!F5</f>
        <v>0</v>
      </c>
      <c r="G5" s="94">
        <f>'Юнит 13'!G5</f>
        <v>0</v>
      </c>
      <c r="H5" s="94">
        <f>'Юнит 13'!H5</f>
        <v>0</v>
      </c>
      <c r="I5" s="94">
        <f>'Юнит 13'!I5</f>
        <v>0</v>
      </c>
      <c r="J5" s="94">
        <f>'Юнит 13'!J5</f>
        <v>0</v>
      </c>
      <c r="K5" s="93">
        <v>123.09</v>
      </c>
      <c r="L5" s="93">
        <f>E5*K5</f>
        <v>0</v>
      </c>
      <c r="M5" s="90">
        <f>'Юнит 13'!M5</f>
        <v>0</v>
      </c>
      <c r="N5" s="90">
        <f>'Юнит 10'!N5+'Юнит 11'!N5+'Юнит 12'!N5+'Юнит 13'!N5</f>
        <v>206</v>
      </c>
      <c r="O5" s="90"/>
      <c r="P5" s="90"/>
      <c r="Q5" s="234">
        <f t="shared" si="14"/>
        <v>29.428571428571427</v>
      </c>
      <c r="R5" s="93">
        <f t="shared" si="15"/>
        <v>20.428571428571427</v>
      </c>
      <c r="S5" s="90">
        <f>'Юнит 10'!S5+'Юнит 11'!S5+'Юнит 12'!S5+'Юнит 13'!S5</f>
        <v>146</v>
      </c>
      <c r="T5" s="90">
        <f>'Юнит 10'!T5+'Юнит 11'!T5+'Юнит 12'!T5+'Юнит 13'!T5</f>
        <v>-3</v>
      </c>
      <c r="U5" s="93">
        <f t="shared" si="1"/>
        <v>143</v>
      </c>
      <c r="V5" s="90">
        <f>'Юнит 10'!V5+'Юнит 11'!V5+'Юнит 12'!V5+'Юнит 13'!V5</f>
        <v>113741.09</v>
      </c>
      <c r="W5" s="90">
        <f>'Юнит 10'!W5+'Юнит 11'!W5+'Юнит 12'!W5+'Юнит 13'!W5</f>
        <v>-2185</v>
      </c>
      <c r="X5" s="93">
        <f t="shared" si="2"/>
        <v>111556.09</v>
      </c>
      <c r="Y5" s="90">
        <f>'Юнит 10'!Y5+'Юнит 11'!Y5+'Юнит 12'!Y5+'Юнит 13'!Y5</f>
        <v>179134.39999999997</v>
      </c>
      <c r="Z5" s="90">
        <f>'Юнит 10'!Z5+'Юнит 11'!Z5+'Юнит 12'!Z5+'Юнит 13'!Z5</f>
        <v>-3514</v>
      </c>
      <c r="AA5" s="93">
        <f t="shared" si="16"/>
        <v>175620.39999999997</v>
      </c>
      <c r="AB5" s="93">
        <f t="shared" si="17"/>
        <v>0</v>
      </c>
      <c r="AC5" s="235">
        <f t="shared" si="3"/>
        <v>6.7744381319964089E-2</v>
      </c>
      <c r="AD5" s="93">
        <f t="shared" si="4"/>
        <v>17601.87</v>
      </c>
      <c r="AE5" s="90">
        <f>'Юнит 10'!AE5+'Юнит 11'!AE5+'Юнит 12'!AE5+'Юнит 13'!AE5</f>
        <v>65931.049999999901</v>
      </c>
      <c r="AF5" s="235">
        <f t="shared" si="5"/>
        <v>0.37541794688999636</v>
      </c>
      <c r="AG5" s="90">
        <f>'Юнит 10'!AG5+'Юнит 11'!AG5+'Юнит 12'!AG5+'Юнит 13'!AG5</f>
        <v>12766.01999999998</v>
      </c>
      <c r="AH5" s="90">
        <f>'Юнит 10'!AH5+'Юнит 11'!AH5+'Юнит 12'!AH5+'Юнит 13'!AH5</f>
        <v>3311</v>
      </c>
      <c r="AI5" s="90">
        <f>'Юнит 10'!AI5+'Юнит 11'!AI5+'Юнит 12'!AI5+'Юнит 13'!AI5</f>
        <v>9987</v>
      </c>
      <c r="AJ5" s="90">
        <f>'Юнит 10'!AJ5+'Юнит 11'!AJ5+'Юнит 12'!AJ5+'Юнит 13'!AJ5</f>
        <v>0</v>
      </c>
      <c r="AK5" s="90">
        <f>'Юнит 10'!AK5+'Юнит 11'!AK5+'Юнит 12'!AK5+'Юнит 13'!AK5</f>
        <v>0</v>
      </c>
      <c r="AL5" s="123">
        <f t="shared" si="6"/>
        <v>0</v>
      </c>
      <c r="AM5" s="90">
        <f>'Юнит 10'!AM5+'Юнит 11'!AM5+'Юнит 12'!AM5+'Юнит 13'!AM5</f>
        <v>0</v>
      </c>
      <c r="AN5" s="95">
        <f t="shared" si="18"/>
        <v>6369.8527389999999</v>
      </c>
      <c r="AO5" s="96">
        <f t="shared" ref="AO5:AO68" si="20">AA5-AD5-AE5-AG5-AH5-AI5-AK5-AL5-AN5-AM5</f>
        <v>59653.607261000092</v>
      </c>
      <c r="AP5" s="97"/>
      <c r="AQ5" s="98">
        <f t="shared" si="7"/>
        <v>1228.1146853146852</v>
      </c>
      <c r="AR5" s="99">
        <f t="shared" si="8"/>
        <v>123.09</v>
      </c>
      <c r="AS5" s="99">
        <f t="shared" si="9"/>
        <v>461.05629370629299</v>
      </c>
      <c r="AT5" s="99">
        <f t="shared" si="10"/>
        <v>87.438493150684792</v>
      </c>
      <c r="AU5" s="99">
        <f t="shared" si="19"/>
        <v>91.082191780821915</v>
      </c>
      <c r="AV5" s="99">
        <f t="array" ref="AV5">_xlfn.IFS(U5=0,AO5,U5&lt;0,AO5/-U5,U5&gt;0,AO5/U5)</f>
        <v>417.1580927342664</v>
      </c>
      <c r="AW5" s="235">
        <f>IF(AQ5=0,0,AV5/AQ5)</f>
        <v>0.33967356446631541</v>
      </c>
      <c r="AX5" s="235">
        <f>IF(AR5=0,0,AV5/AR5)</f>
        <v>3.3890494169653618</v>
      </c>
      <c r="AY5" s="100"/>
      <c r="AZ5" s="95">
        <f t="shared" si="13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1">SUM(F6:J6)</f>
        <v>0</v>
      </c>
      <c r="F6" s="94">
        <f>'Юнит 13'!F6</f>
        <v>0</v>
      </c>
      <c r="G6" s="94">
        <f>'Юнит 13'!G6</f>
        <v>0</v>
      </c>
      <c r="H6" s="94">
        <f>'Юнит 13'!H6</f>
        <v>0</v>
      </c>
      <c r="I6" s="94">
        <f>'Юнит 13'!I6</f>
        <v>0</v>
      </c>
      <c r="J6" s="94">
        <f>'Юнит 13'!J6</f>
        <v>0</v>
      </c>
      <c r="K6" s="93">
        <v>123.09</v>
      </c>
      <c r="L6" s="93">
        <f t="shared" ref="L6" si="22">E6*K6</f>
        <v>0</v>
      </c>
      <c r="M6" s="90">
        <f>'Юнит 13'!M6</f>
        <v>0</v>
      </c>
      <c r="N6" s="90">
        <f>'Юнит 10'!N6+'Юнит 11'!N6+'Юнит 12'!N6+'Юнит 13'!N6</f>
        <v>147</v>
      </c>
      <c r="O6" s="90"/>
      <c r="P6" s="90"/>
      <c r="Q6" s="234">
        <f t="shared" si="14"/>
        <v>21</v>
      </c>
      <c r="R6" s="93">
        <f t="shared" si="15"/>
        <v>15</v>
      </c>
      <c r="S6" s="90">
        <f>'Юнит 10'!S6+'Юнит 11'!S6+'Юнит 12'!S6+'Юнит 13'!S6</f>
        <v>107</v>
      </c>
      <c r="T6" s="90">
        <f>'Юнит 10'!T6+'Юнит 11'!T6+'Юнит 12'!T6+'Юнит 13'!T6</f>
        <v>-2</v>
      </c>
      <c r="U6" s="93">
        <f t="shared" si="1"/>
        <v>105</v>
      </c>
      <c r="V6" s="90">
        <f>'Юнит 10'!V6+'Юнит 11'!V6+'Юнит 12'!V6+'Юнит 13'!V6</f>
        <v>76831.970000000016</v>
      </c>
      <c r="W6" s="90">
        <f>'Юнит 10'!W6+'Юнит 11'!W6+'Юнит 12'!W6+'Юнит 13'!W6</f>
        <v>-1365</v>
      </c>
      <c r="X6" s="93">
        <f t="shared" si="2"/>
        <v>75466.970000000016</v>
      </c>
      <c r="Y6" s="90">
        <f>'Юнит 10'!Y6+'Юнит 11'!Y6+'Юнит 12'!Y6+'Юнит 13'!Y6</f>
        <v>120158.7</v>
      </c>
      <c r="Z6" s="90">
        <f>'Юнит 10'!Z6+'Юнит 11'!Z6+'Юнит 12'!Z6+'Юнит 13'!Z6</f>
        <v>-2200.54</v>
      </c>
      <c r="AA6" s="93">
        <f t="shared" si="16"/>
        <v>117958.16</v>
      </c>
      <c r="AB6" s="93">
        <f t="shared" si="17"/>
        <v>0</v>
      </c>
      <c r="AC6" s="235">
        <f t="shared" si="3"/>
        <v>4.5501562294820747E-2</v>
      </c>
      <c r="AD6" s="93">
        <f t="shared" si="4"/>
        <v>12924.45</v>
      </c>
      <c r="AE6" s="90">
        <f>'Юнит 10'!AE6+'Юнит 11'!AE6+'Юнит 12'!AE6+'Юнит 13'!AE6</f>
        <v>44251.370000000017</v>
      </c>
      <c r="AF6" s="235">
        <f t="shared" si="5"/>
        <v>0.37514462755268491</v>
      </c>
      <c r="AG6" s="90">
        <f>'Юнит 10'!AG6+'Юнит 11'!AG6+'Юнит 12'!AG6+'Юнит 13'!AG6</f>
        <v>9440.4399999999932</v>
      </c>
      <c r="AH6" s="90">
        <f>'Юнит 10'!AH6+'Юнит 11'!AH6+'Юнит 12'!AH6+'Юнит 13'!AH6</f>
        <v>2464</v>
      </c>
      <c r="AI6" s="90">
        <f>'Юнит 10'!AI6+'Юнит 11'!AI6+'Юнит 12'!AI6+'Юнит 13'!AI6</f>
        <v>9156</v>
      </c>
      <c r="AJ6" s="90">
        <f>'Юнит 10'!AJ6+'Юнит 11'!AJ6+'Юнит 12'!AJ6+'Юнит 13'!AJ6</f>
        <v>0</v>
      </c>
      <c r="AK6" s="90">
        <f>'Юнит 10'!AK6+'Юнит 11'!AK6+'Юнит 12'!AK6+'Юнит 13'!AK6</f>
        <v>0</v>
      </c>
      <c r="AL6" s="123">
        <f t="shared" si="6"/>
        <v>0</v>
      </c>
      <c r="AM6" s="90">
        <f>'Юнит 10'!AM6+'Юнит 11'!AM6+'Юнит 12'!AM6+'Юнит 13'!AM6</f>
        <v>0</v>
      </c>
      <c r="AN6" s="95">
        <f t="shared" si="18"/>
        <v>4309.1639870000008</v>
      </c>
      <c r="AO6" s="96">
        <f t="shared" si="20"/>
        <v>35412.736012999994</v>
      </c>
      <c r="AP6" s="97"/>
      <c r="AQ6" s="98">
        <f t="shared" si="7"/>
        <v>1123.4110476190476</v>
      </c>
      <c r="AR6" s="99">
        <f t="shared" si="8"/>
        <v>123.09</v>
      </c>
      <c r="AS6" s="99">
        <f t="shared" si="9"/>
        <v>421.44161904761921</v>
      </c>
      <c r="AT6" s="99">
        <f t="shared" si="10"/>
        <v>88.228411214953212</v>
      </c>
      <c r="AU6" s="99">
        <f t="shared" si="19"/>
        <v>108.59813084112149</v>
      </c>
      <c r="AV6" s="99">
        <f t="array" ref="AV6">_xlfn.IFS(U6=0,AO6,U6&lt;0,AO6/-U6,U6&gt;0,AO6/U6)</f>
        <v>337.26415250476185</v>
      </c>
      <c r="AW6" s="235">
        <f t="shared" ref="AW6" si="23">IF(AQ6=0,0,AV6/AQ6)</f>
        <v>0.30021438120940502</v>
      </c>
      <c r="AX6" s="235">
        <f t="shared" ref="AX6" si="24">IF(AR6=0,0,AV6/AR6)</f>
        <v>2.7399801162138422</v>
      </c>
      <c r="AY6" s="100"/>
      <c r="AZ6" s="95">
        <f t="shared" si="13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>
        <f>'Юнит 13'!F7</f>
        <v>0</v>
      </c>
      <c r="G7" s="94">
        <f>'Юнит 13'!G7</f>
        <v>0</v>
      </c>
      <c r="H7" s="94">
        <f>'Юнит 13'!H7</f>
        <v>0</v>
      </c>
      <c r="I7" s="94">
        <f>'Юнит 13'!I7</f>
        <v>0</v>
      </c>
      <c r="J7" s="94">
        <f>'Юнит 13'!J7</f>
        <v>0</v>
      </c>
      <c r="K7" s="93">
        <v>117.24</v>
      </c>
      <c r="L7" s="93">
        <f>E7*K7</f>
        <v>0</v>
      </c>
      <c r="M7" s="90">
        <f>'Юнит 13'!M7</f>
        <v>0</v>
      </c>
      <c r="N7" s="90">
        <f>'Юнит 10'!N7+'Юнит 11'!N7+'Юнит 12'!N7+'Юнит 13'!N7</f>
        <v>224</v>
      </c>
      <c r="O7" s="90"/>
      <c r="P7" s="90"/>
      <c r="Q7" s="234">
        <f t="shared" si="14"/>
        <v>32</v>
      </c>
      <c r="R7" s="93">
        <f t="shared" si="15"/>
        <v>19.857142857142858</v>
      </c>
      <c r="S7" s="90">
        <f>'Юнит 10'!S7+'Юнит 11'!S7+'Юнит 12'!S7+'Юнит 13'!S7</f>
        <v>142</v>
      </c>
      <c r="T7" s="90">
        <f>'Юнит 10'!T7+'Юнит 11'!T7+'Юнит 12'!T7+'Юнит 13'!T7</f>
        <v>-3</v>
      </c>
      <c r="U7" s="93">
        <f t="shared" si="1"/>
        <v>139</v>
      </c>
      <c r="V7" s="90">
        <f>'Юнит 10'!V7+'Юнит 11'!V7+'Юнит 12'!V7+'Юнит 13'!V7</f>
        <v>125355.04999999999</v>
      </c>
      <c r="W7" s="90">
        <f>'Юнит 10'!W7+'Юнит 11'!W7+'Юнит 12'!W7+'Юнит 13'!W7</f>
        <v>-2531</v>
      </c>
      <c r="X7" s="93">
        <f t="shared" si="2"/>
        <v>122824.04999999999</v>
      </c>
      <c r="Y7" s="90">
        <f>'Юнит 10'!Y7+'Юнит 11'!Y7+'Юнит 12'!Y7+'Юнит 13'!Y7</f>
        <v>196404.55000000013</v>
      </c>
      <c r="Z7" s="90">
        <f>'Юнит 10'!Z7+'Юнит 11'!Z7+'Юнит 12'!Z7+'Юнит 13'!Z7</f>
        <v>-4110.54</v>
      </c>
      <c r="AA7" s="93">
        <f t="shared" si="16"/>
        <v>192294.01000000013</v>
      </c>
      <c r="AB7" s="93">
        <f t="shared" si="17"/>
        <v>0</v>
      </c>
      <c r="AC7" s="235">
        <f t="shared" si="3"/>
        <v>7.4176113589224255E-2</v>
      </c>
      <c r="AD7" s="93">
        <f t="shared" si="4"/>
        <v>16296.359999999999</v>
      </c>
      <c r="AE7" s="90">
        <f>'Юнит 10'!AE7+'Юнит 11'!AE7+'Юнит 12'!AE7+'Юнит 13'!AE7</f>
        <v>72399.530000000159</v>
      </c>
      <c r="AF7" s="235">
        <f t="shared" si="5"/>
        <v>0.37650434353103412</v>
      </c>
      <c r="AG7" s="90">
        <f>'Юнит 10'!AG7+'Юнит 11'!AG7+'Юнит 12'!AG7+'Юнит 13'!AG7</f>
        <v>15144.889999999981</v>
      </c>
      <c r="AH7" s="90">
        <f>'Юнит 10'!AH7+'Юнит 11'!AH7+'Юнит 12'!AH7+'Юнит 13'!AH7</f>
        <v>5391</v>
      </c>
      <c r="AI7" s="90">
        <f>'Юнит 10'!AI7+'Юнит 11'!AI7+'Юнит 12'!AI7+'Юнит 13'!AI7</f>
        <v>18000</v>
      </c>
      <c r="AJ7" s="90">
        <f>'Юнит 10'!AJ7+'Юнит 11'!AJ7+'Юнит 12'!AJ7+'Юнит 13'!AJ7</f>
        <v>0</v>
      </c>
      <c r="AK7" s="90">
        <f>'Юнит 10'!AK7+'Юнит 11'!AK7+'Юнит 12'!AK7+'Юнит 13'!AK7</f>
        <v>0</v>
      </c>
      <c r="AL7" s="123">
        <f t="shared" si="6"/>
        <v>0</v>
      </c>
      <c r="AM7" s="90">
        <f>'Юнит 10'!AM7+'Юнит 11'!AM7+'Юнит 12'!AM7+'Юнит 13'!AM7</f>
        <v>0</v>
      </c>
      <c r="AN7" s="95">
        <f t="shared" si="18"/>
        <v>7013.2532549999987</v>
      </c>
      <c r="AO7" s="96">
        <f t="shared" si="20"/>
        <v>58048.976745</v>
      </c>
      <c r="AP7" s="97"/>
      <c r="AQ7" s="98">
        <f t="shared" si="7"/>
        <v>1383.4101438848929</v>
      </c>
      <c r="AR7" s="99">
        <f t="shared" si="8"/>
        <v>117.24</v>
      </c>
      <c r="AS7" s="99">
        <f t="shared" si="9"/>
        <v>520.85992805755507</v>
      </c>
      <c r="AT7" s="99">
        <f t="shared" si="10"/>
        <v>106.65415492957733</v>
      </c>
      <c r="AU7" s="99">
        <f t="shared" si="19"/>
        <v>164.72535211267606</v>
      </c>
      <c r="AV7" s="99">
        <f t="array" ref="AV7">_xlfn.IFS(U7=0,AO7,U7&lt;0,AO7/-U7,U7&gt;0,AO7/U7)</f>
        <v>417.61853773381296</v>
      </c>
      <c r="AW7" s="235">
        <f>IF(AQ7=0,0,AV7/AQ7)</f>
        <v>0.30187615695881514</v>
      </c>
      <c r="AX7" s="235">
        <f>IF(AR7=0,0,AV7/AR7)</f>
        <v>3.5620823757575315</v>
      </c>
      <c r="AY7" s="100"/>
      <c r="AZ7" s="95">
        <f t="shared" si="13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>
        <f>'Юнит 13'!F8</f>
        <v>0</v>
      </c>
      <c r="G8" s="94">
        <f>'Юнит 13'!G8</f>
        <v>0</v>
      </c>
      <c r="H8" s="94">
        <f>'Юнит 13'!H8</f>
        <v>0</v>
      </c>
      <c r="I8" s="94">
        <f>'Юнит 13'!I8</f>
        <v>0</v>
      </c>
      <c r="J8" s="94">
        <f>'Юнит 13'!J8</f>
        <v>0</v>
      </c>
      <c r="K8" s="93">
        <v>169.89</v>
      </c>
      <c r="L8" s="93">
        <f>E8*K8</f>
        <v>0</v>
      </c>
      <c r="M8" s="90">
        <f>'Юнит 13'!M8</f>
        <v>0</v>
      </c>
      <c r="N8" s="90">
        <f>'Юнит 10'!N8+'Юнит 11'!N8+'Юнит 12'!N8+'Юнит 13'!N8</f>
        <v>67</v>
      </c>
      <c r="O8" s="90"/>
      <c r="P8" s="90"/>
      <c r="Q8" s="234">
        <f t="shared" si="14"/>
        <v>9.5714285714285712</v>
      </c>
      <c r="R8" s="93">
        <f t="shared" si="15"/>
        <v>6.1428571428571432</v>
      </c>
      <c r="S8" s="90">
        <f>'Юнит 10'!S8+'Юнит 11'!S8+'Юнит 12'!S8+'Юнит 13'!S8</f>
        <v>45</v>
      </c>
      <c r="T8" s="90">
        <f>'Юнит 10'!T8+'Юнит 11'!T8+'Юнит 12'!T8+'Юнит 13'!T8</f>
        <v>-2</v>
      </c>
      <c r="U8" s="93">
        <f t="shared" si="1"/>
        <v>43</v>
      </c>
      <c r="V8" s="90">
        <f>'Юнит 10'!V8+'Юнит 11'!V8+'Юнит 12'!V8+'Юнит 13'!V8</f>
        <v>41836.369999999995</v>
      </c>
      <c r="W8" s="90">
        <f>'Юнит 10'!W8+'Юнит 11'!W8+'Юнит 12'!W8+'Юнит 13'!W8</f>
        <v>-1701</v>
      </c>
      <c r="X8" s="93">
        <f t="shared" si="2"/>
        <v>40135.369999999995</v>
      </c>
      <c r="Y8" s="90">
        <f>'Юнит 10'!Y8+'Юнит 11'!Y8+'Юнит 12'!Y8+'Юнит 13'!Y8</f>
        <v>64738.590000000004</v>
      </c>
      <c r="Z8" s="90">
        <f>'Юнит 10'!Z8+'Юнит 11'!Z8+'Юнит 12'!Z8+'Юнит 13'!Z8</f>
        <v>-2750</v>
      </c>
      <c r="AA8" s="93">
        <f t="shared" si="16"/>
        <v>61988.590000000004</v>
      </c>
      <c r="AB8" s="93">
        <f t="shared" si="17"/>
        <v>0</v>
      </c>
      <c r="AC8" s="235">
        <f t="shared" si="3"/>
        <v>2.3911679272151265E-2</v>
      </c>
      <c r="AD8" s="93">
        <f t="shared" si="4"/>
        <v>7305.2699999999995</v>
      </c>
      <c r="AE8" s="90">
        <f>'Юнит 10'!AE8+'Юнит 11'!AE8+'Юнит 12'!AE8+'Юнит 13'!AE8</f>
        <v>23073.279999999992</v>
      </c>
      <c r="AF8" s="235">
        <f t="shared" si="5"/>
        <v>0.37221817757106573</v>
      </c>
      <c r="AG8" s="90">
        <f>'Юнит 10'!AG8+'Юнит 11'!AG8+'Юнит 12'!AG8+'Юнит 13'!AG8</f>
        <v>5713.4399999999978</v>
      </c>
      <c r="AH8" s="90">
        <f>'Юнит 10'!AH8+'Юнит 11'!AH8+'Юнит 12'!AH8+'Юнит 13'!AH8</f>
        <v>624</v>
      </c>
      <c r="AI8" s="90">
        <f>'Юнит 10'!AI8+'Юнит 11'!AI8+'Юнит 12'!AI8+'Юнит 13'!AI8</f>
        <v>8500</v>
      </c>
      <c r="AJ8" s="90">
        <f>'Юнит 10'!AJ8+'Юнит 11'!AJ8+'Юнит 12'!AJ8+'Юнит 13'!AJ8</f>
        <v>0</v>
      </c>
      <c r="AK8" s="90">
        <f>'Юнит 10'!AK8+'Юнит 11'!AK8+'Юнит 12'!AK8+'Юнит 13'!AK8</f>
        <v>0</v>
      </c>
      <c r="AL8" s="123">
        <f t="shared" si="6"/>
        <v>0</v>
      </c>
      <c r="AM8" s="90">
        <f>'Юнит 10'!AM8+'Юнит 11'!AM8+'Юнит 12'!AM8+'Юнит 13'!AM8</f>
        <v>0</v>
      </c>
      <c r="AN8" s="95">
        <f t="shared" si="18"/>
        <v>2291.7296269999997</v>
      </c>
      <c r="AO8" s="96">
        <f t="shared" si="20"/>
        <v>14480.870373000016</v>
      </c>
      <c r="AP8" s="97"/>
      <c r="AQ8" s="98">
        <f t="shared" si="7"/>
        <v>1441.5951162790698</v>
      </c>
      <c r="AR8" s="99">
        <f t="shared" si="8"/>
        <v>169.89</v>
      </c>
      <c r="AS8" s="99">
        <f t="shared" si="9"/>
        <v>536.58790697674397</v>
      </c>
      <c r="AT8" s="99">
        <f t="shared" si="10"/>
        <v>126.96533333333329</v>
      </c>
      <c r="AU8" s="99">
        <f t="shared" si="19"/>
        <v>202.75555555555556</v>
      </c>
      <c r="AV8" s="99">
        <f t="array" ref="AV8">_xlfn.IFS(U8=0,AO8,U8&lt;0,AO8/-U8,U8&gt;0,AO8/U8)</f>
        <v>336.76442727907016</v>
      </c>
      <c r="AW8" s="235">
        <f>IF(AQ8=0,0,AV8/AQ8)</f>
        <v>0.2336054163032264</v>
      </c>
      <c r="AX8" s="235">
        <f>IF(AR8=0,0,AV8/AR8)</f>
        <v>1.9822498515455307</v>
      </c>
      <c r="AY8" s="100"/>
      <c r="AZ8" s="95">
        <f t="shared" si="13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>
        <f>'Юнит 13'!F9</f>
        <v>0</v>
      </c>
      <c r="G9" s="94">
        <f>'Юнит 13'!G9</f>
        <v>0</v>
      </c>
      <c r="H9" s="94">
        <f>'Юнит 13'!H9</f>
        <v>0</v>
      </c>
      <c r="I9" s="94">
        <f>'Юнит 13'!I9</f>
        <v>0</v>
      </c>
      <c r="J9" s="94">
        <f>'Юнит 13'!J9</f>
        <v>0</v>
      </c>
      <c r="K9" s="93">
        <v>123.09</v>
      </c>
      <c r="L9" s="93">
        <f>E9*K9</f>
        <v>0</v>
      </c>
      <c r="M9" s="90">
        <f>'Юнит 13'!M9</f>
        <v>0</v>
      </c>
      <c r="N9" s="90">
        <f>'Юнит 10'!N9+'Юнит 11'!N9+'Юнит 12'!N9+'Юнит 13'!N9</f>
        <v>232</v>
      </c>
      <c r="O9" s="90"/>
      <c r="P9" s="90"/>
      <c r="Q9" s="234">
        <f t="shared" si="14"/>
        <v>33.142857142857146</v>
      </c>
      <c r="R9" s="93">
        <f t="shared" si="15"/>
        <v>15.285714285714286</v>
      </c>
      <c r="S9" s="90">
        <f>'Юнит 10'!S9+'Юнит 11'!S9+'Юнит 12'!S9+'Юнит 13'!S9</f>
        <v>109</v>
      </c>
      <c r="T9" s="90">
        <f>'Юнит 10'!T9+'Юнит 11'!T9+'Юнит 12'!T9+'Юнит 13'!T9</f>
        <v>-2</v>
      </c>
      <c r="U9" s="93">
        <f t="shared" si="1"/>
        <v>107</v>
      </c>
      <c r="V9" s="90">
        <f>'Юнит 10'!V9+'Юнит 11'!V9+'Юнит 12'!V9+'Юнит 13'!V9</f>
        <v>101730.52</v>
      </c>
      <c r="W9" s="90">
        <f>'Юнит 10'!W9+'Юнит 11'!W9+'Юнит 12'!W9+'Юнит 13'!W9</f>
        <v>-1988</v>
      </c>
      <c r="X9" s="93">
        <f t="shared" si="2"/>
        <v>99742.52</v>
      </c>
      <c r="Y9" s="90">
        <f>'Юнит 10'!Y9+'Юнит 11'!Y9+'Юнит 12'!Y9+'Юнит 13'!Y9</f>
        <v>157983.03000000006</v>
      </c>
      <c r="Z9" s="90">
        <f>'Юнит 10'!Z9+'Юнит 11'!Z9+'Юнит 12'!Z9+'Юнит 13'!Z9</f>
        <v>-2900</v>
      </c>
      <c r="AA9" s="93">
        <f t="shared" si="16"/>
        <v>155083.03000000006</v>
      </c>
      <c r="AB9" s="93">
        <f t="shared" si="17"/>
        <v>0</v>
      </c>
      <c r="AC9" s="235">
        <f t="shared" si="3"/>
        <v>5.9822229767017024E-2</v>
      </c>
      <c r="AD9" s="93">
        <f t="shared" si="4"/>
        <v>13170.630000000001</v>
      </c>
      <c r="AE9" s="90">
        <f>'Юнит 10'!AE9+'Юнит 11'!AE9+'Юнит 12'!AE9+'Юнит 13'!AE9</f>
        <v>58225.070000000036</v>
      </c>
      <c r="AF9" s="235">
        <f t="shared" si="5"/>
        <v>0.37544449576462374</v>
      </c>
      <c r="AG9" s="90">
        <f>'Юнит 10'!AG9+'Юнит 11'!AG9+'Юнит 12'!AG9+'Юнит 13'!AG9</f>
        <v>16792.789999999975</v>
      </c>
      <c r="AH9" s="90">
        <f>'Юнит 10'!AH9+'Юнит 11'!AH9+'Юнит 12'!AH9+'Юнит 13'!AH9</f>
        <v>4761</v>
      </c>
      <c r="AI9" s="90">
        <f>'Юнит 10'!AI9+'Юнит 11'!AI9+'Юнит 12'!AI9+'Юнит 13'!AI9</f>
        <v>17500</v>
      </c>
      <c r="AJ9" s="90">
        <f>'Юнит 10'!AJ9+'Юнит 11'!AJ9+'Юнит 12'!AJ9+'Юнит 13'!AJ9</f>
        <v>0</v>
      </c>
      <c r="AK9" s="90">
        <f>'Юнит 10'!AK9+'Юнит 11'!AK9+'Юнит 12'!AK9+'Юнит 13'!AK9</f>
        <v>0</v>
      </c>
      <c r="AL9" s="123">
        <f t="shared" si="6"/>
        <v>0</v>
      </c>
      <c r="AM9" s="90">
        <f>'Юнит 10'!AM9+'Юнит 11'!AM9+'Юнит 12'!AM9+'Юнит 13'!AM9</f>
        <v>0</v>
      </c>
      <c r="AN9" s="95">
        <f t="shared" si="18"/>
        <v>5695.2978919999996</v>
      </c>
      <c r="AO9" s="96">
        <f t="shared" si="20"/>
        <v>38938.242108000035</v>
      </c>
      <c r="AP9" s="97"/>
      <c r="AQ9" s="98">
        <f t="shared" si="7"/>
        <v>1449.3741121495332</v>
      </c>
      <c r="AR9" s="99">
        <f t="shared" si="8"/>
        <v>123.09</v>
      </c>
      <c r="AS9" s="99">
        <f t="shared" si="9"/>
        <v>544.1595327102807</v>
      </c>
      <c r="AT9" s="99">
        <f t="shared" si="10"/>
        <v>154.06229357798142</v>
      </c>
      <c r="AU9" s="99">
        <f t="shared" si="19"/>
        <v>204.22935779816513</v>
      </c>
      <c r="AV9" s="99">
        <f t="array" ref="AV9">_xlfn.IFS(U9=0,AO9,U9&lt;0,AO9/-U9,U9&gt;0,AO9/U9)</f>
        <v>363.90880474766385</v>
      </c>
      <c r="AW9" s="235">
        <f>IF(AQ9=0,0,AV9/AQ9)</f>
        <v>0.25107996734394483</v>
      </c>
      <c r="AX9" s="235">
        <f>IF(AR9=0,0,AV9/AR9)</f>
        <v>2.9564449163024116</v>
      </c>
      <c r="AY9" s="100"/>
      <c r="AZ9" s="95">
        <f t="shared" si="13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>
        <f>'Юнит 13'!F10</f>
        <v>0</v>
      </c>
      <c r="G10" s="94">
        <f>'Юнит 13'!G10</f>
        <v>0</v>
      </c>
      <c r="H10" s="94">
        <f>'Юнит 13'!H10</f>
        <v>0</v>
      </c>
      <c r="I10" s="94">
        <f>'Юнит 13'!I10</f>
        <v>0</v>
      </c>
      <c r="J10" s="94">
        <f>'Юнит 13'!J10</f>
        <v>0</v>
      </c>
      <c r="K10" s="93">
        <v>123.09</v>
      </c>
      <c r="L10" s="93">
        <f>E10*K10</f>
        <v>0</v>
      </c>
      <c r="M10" s="90">
        <f>'Юнит 13'!M10</f>
        <v>0</v>
      </c>
      <c r="N10" s="90">
        <f>'Юнит 10'!N10+'Юнит 11'!N10+'Юнит 12'!N10+'Юнит 13'!N10</f>
        <v>198</v>
      </c>
      <c r="O10" s="90"/>
      <c r="P10" s="90"/>
      <c r="Q10" s="234">
        <f t="shared" si="14"/>
        <v>28.285714285714285</v>
      </c>
      <c r="R10" s="93">
        <f t="shared" si="15"/>
        <v>15.857142857142858</v>
      </c>
      <c r="S10" s="90">
        <f>'Юнит 10'!S10+'Юнит 11'!S10+'Юнит 12'!S10+'Юнит 13'!S10</f>
        <v>114</v>
      </c>
      <c r="T10" s="90">
        <f>'Юнит 10'!T10+'Юнит 11'!T10+'Юнит 12'!T10+'Юнит 13'!T10</f>
        <v>-3</v>
      </c>
      <c r="U10" s="93">
        <f t="shared" si="1"/>
        <v>111</v>
      </c>
      <c r="V10" s="90">
        <f>'Юнит 10'!V10+'Юнит 11'!V10+'Юнит 12'!V10+'Юнит 13'!V10</f>
        <v>86663.360000000015</v>
      </c>
      <c r="W10" s="90">
        <f>'Юнит 10'!W10+'Юнит 11'!W10+'Юнит 12'!W10+'Юнит 13'!W10</f>
        <v>-2275</v>
      </c>
      <c r="X10" s="93">
        <f t="shared" si="2"/>
        <v>84388.360000000015</v>
      </c>
      <c r="Y10" s="90">
        <f>'Юнит 10'!Y10+'Юнит 11'!Y10+'Юнит 12'!Y10+'Юнит 13'!Y10</f>
        <v>137057.74</v>
      </c>
      <c r="Z10" s="90">
        <f>'Юнит 10'!Z10+'Юнит 11'!Z10+'Юнит 12'!Z10+'Юнит 13'!Z10</f>
        <v>-3603</v>
      </c>
      <c r="AA10" s="93">
        <f t="shared" si="16"/>
        <v>133454.74</v>
      </c>
      <c r="AB10" s="93">
        <f t="shared" si="17"/>
        <v>0</v>
      </c>
      <c r="AC10" s="235">
        <f t="shared" si="3"/>
        <v>5.1479263203572399E-2</v>
      </c>
      <c r="AD10" s="93">
        <f t="shared" si="4"/>
        <v>13662.99</v>
      </c>
      <c r="AE10" s="90">
        <f>'Юнит 10'!AE10+'Юнит 11'!AE10+'Юнит 12'!AE10+'Юнит 13'!AE10</f>
        <v>50160.089999999967</v>
      </c>
      <c r="AF10" s="235">
        <f t="shared" si="5"/>
        <v>0.37585843710009831</v>
      </c>
      <c r="AG10" s="90">
        <f>'Юнит 10'!AG10+'Юнит 11'!AG10+'Юнит 12'!AG10+'Юнит 13'!AG10</f>
        <v>14137.389999999974</v>
      </c>
      <c r="AH10" s="90">
        <f>'Юнит 10'!AH10+'Юнит 11'!AH10+'Юнит 12'!AH10+'Юнит 13'!AH10</f>
        <v>4429</v>
      </c>
      <c r="AI10" s="90">
        <f>'Юнит 10'!AI10+'Юнит 11'!AI10+'Юнит 12'!AI10+'Юнит 13'!AI10</f>
        <v>22800</v>
      </c>
      <c r="AJ10" s="90">
        <f>'Юнит 10'!AJ10+'Юнит 11'!AJ10+'Юнит 12'!AJ10+'Юнит 13'!AJ10</f>
        <v>0</v>
      </c>
      <c r="AK10" s="90">
        <f>'Юнит 10'!AK10+'Юнит 11'!AK10+'Юнит 12'!AK10+'Юнит 13'!AK10</f>
        <v>0</v>
      </c>
      <c r="AL10" s="123">
        <f t="shared" si="6"/>
        <v>0</v>
      </c>
      <c r="AM10" s="90">
        <f>'Юнит 10'!AM10+'Юнит 11'!AM10+'Юнит 12'!AM10+'Юнит 13'!AM10</f>
        <v>0</v>
      </c>
      <c r="AN10" s="95">
        <f t="shared" si="18"/>
        <v>4818.5753560000003</v>
      </c>
      <c r="AO10" s="96">
        <f t="shared" si="20"/>
        <v>23446.694644000047</v>
      </c>
      <c r="AP10" s="97"/>
      <c r="AQ10" s="98">
        <f t="shared" si="7"/>
        <v>1202.2949549549548</v>
      </c>
      <c r="AR10" s="99">
        <f t="shared" si="8"/>
        <v>123.09</v>
      </c>
      <c r="AS10" s="99">
        <f t="shared" si="9"/>
        <v>451.89270270270242</v>
      </c>
      <c r="AT10" s="99">
        <f t="shared" si="10"/>
        <v>124.01219298245591</v>
      </c>
      <c r="AU10" s="99">
        <f t="shared" si="19"/>
        <v>238.85087719298247</v>
      </c>
      <c r="AV10" s="99">
        <f t="array" ref="AV10">_xlfn.IFS(U10=0,AO10,U10&lt;0,AO10/-U10,U10&gt;0,AO10/U10)</f>
        <v>211.2314832792797</v>
      </c>
      <c r="AW10" s="235">
        <f>IF(AQ10=0,0,AV10/AQ10)</f>
        <v>0.17569023508644241</v>
      </c>
      <c r="AX10" s="235">
        <f>IF(AR10=0,0,AV10/AR10)</f>
        <v>1.7160734688380834</v>
      </c>
      <c r="AY10" s="100"/>
      <c r="AZ10" s="95">
        <f t="shared" si="13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5">SUM(F11:J11)</f>
        <v>0</v>
      </c>
      <c r="F11" s="94">
        <f>'Юнит 13'!F11</f>
        <v>0</v>
      </c>
      <c r="G11" s="94">
        <f>'Юнит 13'!G11</f>
        <v>0</v>
      </c>
      <c r="H11" s="94">
        <f>'Юнит 13'!H11</f>
        <v>0</v>
      </c>
      <c r="I11" s="94">
        <f>'Юнит 13'!I11</f>
        <v>0</v>
      </c>
      <c r="J11" s="94">
        <f>'Юнит 13'!J11</f>
        <v>0</v>
      </c>
      <c r="K11" s="93">
        <v>123.09</v>
      </c>
      <c r="L11" s="93">
        <f t="shared" ref="L11" si="26">E11*K11</f>
        <v>0</v>
      </c>
      <c r="M11" s="90">
        <f>'Юнит 13'!M11</f>
        <v>0</v>
      </c>
      <c r="N11" s="90">
        <f>'Юнит 10'!N11+'Юнит 11'!N11+'Юнит 12'!N11+'Юнит 13'!N11</f>
        <v>87</v>
      </c>
      <c r="O11" s="90"/>
      <c r="P11" s="90"/>
      <c r="Q11" s="234">
        <f t="shared" si="14"/>
        <v>12.428571428571429</v>
      </c>
      <c r="R11" s="93">
        <f t="shared" si="15"/>
        <v>8.8571428571428577</v>
      </c>
      <c r="S11" s="90">
        <f>'Юнит 10'!S11+'Юнит 11'!S11+'Юнит 12'!S11+'Юнит 13'!S11</f>
        <v>64</v>
      </c>
      <c r="T11" s="90">
        <f>'Юнит 10'!T11+'Юнит 11'!T11+'Юнит 12'!T11+'Юнит 13'!T11</f>
        <v>-2</v>
      </c>
      <c r="U11" s="93">
        <f t="shared" si="1"/>
        <v>62</v>
      </c>
      <c r="V11" s="90">
        <f>'Юнит 10'!V11+'Юнит 11'!V11+'Юнит 12'!V11+'Юнит 13'!V11</f>
        <v>48936.34</v>
      </c>
      <c r="W11" s="90">
        <f>'Юнит 10'!W11+'Юнит 11'!W11+'Юнит 12'!W11+'Юнит 13'!W11</f>
        <v>-1528</v>
      </c>
      <c r="X11" s="93">
        <f t="shared" si="2"/>
        <v>47408.34</v>
      </c>
      <c r="Y11" s="90">
        <f>'Юнит 10'!Y11+'Юнит 11'!Y11+'Юнит 12'!Y11+'Юнит 13'!Y11</f>
        <v>77890.11</v>
      </c>
      <c r="Z11" s="90">
        <f>'Юнит 10'!Z11+'Юнит 11'!Z11+'Юнит 12'!Z11+'Юнит 13'!Z11</f>
        <v>-2434</v>
      </c>
      <c r="AA11" s="93">
        <f t="shared" si="16"/>
        <v>75456.11</v>
      </c>
      <c r="AB11" s="93">
        <f t="shared" si="17"/>
        <v>0</v>
      </c>
      <c r="AC11" s="235">
        <f t="shared" si="3"/>
        <v>2.9106684011431228E-2</v>
      </c>
      <c r="AD11" s="93">
        <f t="shared" si="4"/>
        <v>7631.58</v>
      </c>
      <c r="AE11" s="90">
        <f>'Юнит 10'!AE11+'Юнит 11'!AE11+'Юнит 12'!AE11+'Юнит 13'!AE11</f>
        <v>28370.149999999983</v>
      </c>
      <c r="AF11" s="235">
        <f t="shared" si="5"/>
        <v>0.3759821437919339</v>
      </c>
      <c r="AG11" s="90">
        <f>'Юнит 10'!AG11+'Юнит 11'!AG11+'Юнит 12'!AG11+'Юнит 13'!AG11</f>
        <v>6050.3699999999981</v>
      </c>
      <c r="AH11" s="90">
        <f>'Юнит 10'!AH11+'Юнит 11'!AH11+'Юнит 12'!AH11+'Юнит 13'!AH11</f>
        <v>2279</v>
      </c>
      <c r="AI11" s="90">
        <f>'Юнит 10'!AI11+'Юнит 11'!AI11+'Юнит 12'!AI11+'Юнит 13'!AI11</f>
        <v>4547</v>
      </c>
      <c r="AJ11" s="90">
        <f>'Юнит 10'!AJ11+'Юнит 11'!AJ11+'Юнит 12'!AJ11+'Юнит 13'!AJ11</f>
        <v>0</v>
      </c>
      <c r="AK11" s="90">
        <f>'Юнит 10'!AK11+'Юнит 11'!AK11+'Юнит 12'!AK11+'Юнит 13'!AK11</f>
        <v>0</v>
      </c>
      <c r="AL11" s="123">
        <f t="shared" si="6"/>
        <v>0</v>
      </c>
      <c r="AM11" s="90">
        <f>'Юнит 10'!AM11+'Юнит 11'!AM11+'Юнит 12'!AM11+'Юнит 13'!AM11</f>
        <v>0</v>
      </c>
      <c r="AN11" s="95">
        <f t="shared" si="18"/>
        <v>2707.0162139999998</v>
      </c>
      <c r="AO11" s="96">
        <f t="shared" si="20"/>
        <v>23870.993786000025</v>
      </c>
      <c r="AP11" s="97"/>
      <c r="AQ11" s="98">
        <f t="shared" si="7"/>
        <v>1217.0340322580646</v>
      </c>
      <c r="AR11" s="99">
        <f t="shared" si="8"/>
        <v>123.09</v>
      </c>
      <c r="AS11" s="99">
        <f t="shared" si="9"/>
        <v>457.58306451612879</v>
      </c>
      <c r="AT11" s="99">
        <f t="shared" si="10"/>
        <v>94.53703124999997</v>
      </c>
      <c r="AU11" s="99">
        <f t="shared" si="19"/>
        <v>106.65625</v>
      </c>
      <c r="AV11" s="99">
        <f t="array" ref="AV11">_xlfn.IFS(U11=0,AO11,U11&lt;0,AO11/-U11,U11&gt;0,AO11/U11)</f>
        <v>385.01602880645203</v>
      </c>
      <c r="AW11" s="235">
        <f t="shared" ref="AW11:AW28" si="27">IF(AQ11=0,0,AV11/AQ11)</f>
        <v>0.31635600862541186</v>
      </c>
      <c r="AX11" s="235">
        <f t="shared" ref="AX11:AX28" si="28">IF(AR11=0,0,AV11/AR11)</f>
        <v>3.1279228922451217</v>
      </c>
      <c r="AY11" s="100"/>
      <c r="AZ11" s="95">
        <f t="shared" si="13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5"/>
        <v>0</v>
      </c>
      <c r="F12" s="94">
        <f>'Юнит 13'!F12</f>
        <v>0</v>
      </c>
      <c r="G12" s="94">
        <f>'Юнит 13'!G12</f>
        <v>0</v>
      </c>
      <c r="H12" s="94">
        <f>'Юнит 13'!H12</f>
        <v>0</v>
      </c>
      <c r="I12" s="94">
        <f>'Юнит 13'!I12</f>
        <v>0</v>
      </c>
      <c r="J12" s="94">
        <f>'Юнит 13'!J12</f>
        <v>0</v>
      </c>
      <c r="K12" s="93">
        <v>117.24</v>
      </c>
      <c r="L12" s="93">
        <f>E12*K12</f>
        <v>0</v>
      </c>
      <c r="M12" s="90">
        <f>'Юнит 13'!M12</f>
        <v>0</v>
      </c>
      <c r="N12" s="90">
        <f>'Юнит 10'!N12+'Юнит 11'!N12+'Юнит 12'!N12+'Юнит 13'!N12</f>
        <v>111</v>
      </c>
      <c r="O12" s="90"/>
      <c r="P12" s="90"/>
      <c r="Q12" s="234">
        <f t="shared" si="14"/>
        <v>15.857142857142858</v>
      </c>
      <c r="R12" s="93">
        <f t="shared" si="15"/>
        <v>8.7142857142857135</v>
      </c>
      <c r="S12" s="90">
        <f>'Юнит 10'!S12+'Юнит 11'!S12+'Юнит 12'!S12+'Юнит 13'!S12</f>
        <v>66</v>
      </c>
      <c r="T12" s="90">
        <f>'Юнит 10'!T12+'Юнит 11'!T12+'Юнит 12'!T12+'Юнит 13'!T12</f>
        <v>-5</v>
      </c>
      <c r="U12" s="93">
        <f t="shared" si="1"/>
        <v>61</v>
      </c>
      <c r="V12" s="90">
        <f>'Юнит 10'!V12+'Юнит 11'!V12+'Юнит 12'!V12+'Юнит 13'!V12</f>
        <v>54986.77</v>
      </c>
      <c r="W12" s="90">
        <f>'Юнит 10'!W12+'Юнит 11'!W12+'Юнит 12'!W12+'Юнит 13'!W12</f>
        <v>-3980</v>
      </c>
      <c r="X12" s="93">
        <f t="shared" si="2"/>
        <v>51006.77</v>
      </c>
      <c r="Y12" s="90">
        <f>'Юнит 10'!Y12+'Юнит 11'!Y12+'Юнит 12'!Y12+'Юнит 13'!Y12</f>
        <v>85288.43</v>
      </c>
      <c r="Z12" s="90">
        <f>'Юнит 10'!Z12+'Юнит 11'!Z12+'Юнит 12'!Z12+'Юнит 13'!Z12</f>
        <v>-6363.85</v>
      </c>
      <c r="AA12" s="93">
        <f t="shared" si="16"/>
        <v>78924.579999999987</v>
      </c>
      <c r="AB12" s="93">
        <f t="shared" si="17"/>
        <v>0</v>
      </c>
      <c r="AC12" s="235">
        <f t="shared" si="3"/>
        <v>3.0444622851548066E-2</v>
      </c>
      <c r="AD12" s="93">
        <f t="shared" si="4"/>
        <v>7151.6399999999994</v>
      </c>
      <c r="AE12" s="90">
        <f>'Юнит 10'!AE12+'Юнит 11'!AE12+'Юнит 12'!AE12+'Юнит 13'!AE12</f>
        <v>28919.879999999994</v>
      </c>
      <c r="AF12" s="235">
        <f t="shared" si="5"/>
        <v>0.36642424958105574</v>
      </c>
      <c r="AG12" s="90">
        <f>'Юнит 10'!AG12+'Юнит 11'!AG12+'Юнит 12'!AG12+'Юнит 13'!AG12</f>
        <v>9726.98</v>
      </c>
      <c r="AH12" s="90">
        <f>'Юнит 10'!AH12+'Юнит 11'!AH12+'Юнит 12'!AH12+'Юнит 13'!AH12</f>
        <v>1803</v>
      </c>
      <c r="AI12" s="90">
        <f>'Юнит 10'!AI12+'Юнит 11'!AI12+'Юнит 12'!AI12+'Юнит 13'!AI12</f>
        <v>7930</v>
      </c>
      <c r="AJ12" s="90">
        <f>'Юнит 10'!AJ12+'Юнит 11'!AJ12+'Юнит 12'!AJ12+'Юнит 13'!AJ12</f>
        <v>0</v>
      </c>
      <c r="AK12" s="90">
        <f>'Юнит 10'!AK12+'Юнит 11'!AK12+'Юнит 12'!AK12+'Юнит 13'!AK12</f>
        <v>0</v>
      </c>
      <c r="AL12" s="123">
        <f t="shared" si="6"/>
        <v>0</v>
      </c>
      <c r="AM12" s="90">
        <f>'Юнит 10'!AM12+'Юнит 11'!AM12+'Юнит 12'!AM12+'Юнит 13'!AM12</f>
        <v>0</v>
      </c>
      <c r="AN12" s="95">
        <f t="shared" si="18"/>
        <v>2912.4865669999999</v>
      </c>
      <c r="AO12" s="96">
        <f t="shared" si="20"/>
        <v>20480.593433000002</v>
      </c>
      <c r="AP12" s="97"/>
      <c r="AQ12" s="98">
        <f t="shared" si="7"/>
        <v>1293.8455737704917</v>
      </c>
      <c r="AR12" s="99">
        <f t="shared" si="8"/>
        <v>117.24</v>
      </c>
      <c r="AS12" s="99">
        <f t="shared" si="9"/>
        <v>474.09639344262285</v>
      </c>
      <c r="AT12" s="99">
        <f t="shared" si="10"/>
        <v>147.37848484848485</v>
      </c>
      <c r="AU12" s="99">
        <f t="shared" si="19"/>
        <v>147.46969696969697</v>
      </c>
      <c r="AV12" s="99">
        <f t="array" ref="AV12">_xlfn.IFS(U12=0,AO12,U12&lt;0,AO12/-U12,U12&gt;0,AO12/U12)</f>
        <v>335.74743332786886</v>
      </c>
      <c r="AW12" s="235">
        <f t="shared" si="27"/>
        <v>0.25949575446584577</v>
      </c>
      <c r="AX12" s="235">
        <f t="shared" si="28"/>
        <v>2.8637617991118125</v>
      </c>
      <c r="AY12" s="100"/>
      <c r="AZ12" s="95">
        <f t="shared" si="13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5"/>
        <v>0</v>
      </c>
      <c r="F13" s="94">
        <f>'Юнит 13'!F13</f>
        <v>0</v>
      </c>
      <c r="G13" s="94">
        <f>'Юнит 13'!G13</f>
        <v>0</v>
      </c>
      <c r="H13" s="94">
        <f>'Юнит 13'!H13</f>
        <v>0</v>
      </c>
      <c r="I13" s="94">
        <f>'Юнит 13'!I13</f>
        <v>0</v>
      </c>
      <c r="J13" s="94">
        <f>'Юнит 13'!J13</f>
        <v>0</v>
      </c>
      <c r="K13" s="93">
        <v>123.09</v>
      </c>
      <c r="L13" s="93">
        <f t="shared" ref="L13:L28" si="29">E13*K13</f>
        <v>0</v>
      </c>
      <c r="M13" s="90">
        <f>'Юнит 13'!M13</f>
        <v>0</v>
      </c>
      <c r="N13" s="90">
        <f>'Юнит 10'!N13+'Юнит 11'!N13+'Юнит 12'!N13+'Юнит 13'!N13</f>
        <v>253</v>
      </c>
      <c r="O13" s="90"/>
      <c r="P13" s="90"/>
      <c r="Q13" s="234">
        <f t="shared" si="14"/>
        <v>36.142857142857146</v>
      </c>
      <c r="R13" s="93">
        <f t="shared" si="15"/>
        <v>18.857142857142858</v>
      </c>
      <c r="S13" s="90">
        <f>'Юнит 10'!S13+'Юнит 11'!S13+'Юнит 12'!S13+'Юнит 13'!S13</f>
        <v>136</v>
      </c>
      <c r="T13" s="90">
        <f>'Юнит 10'!T13+'Юнит 11'!T13+'Юнит 12'!T13+'Юнит 13'!T13</f>
        <v>-4</v>
      </c>
      <c r="U13" s="93">
        <f t="shared" si="1"/>
        <v>132</v>
      </c>
      <c r="V13" s="90">
        <f>'Юнит 10'!V13+'Юнит 11'!V13+'Юнит 12'!V13+'Юнит 13'!V13</f>
        <v>127239.29999999996</v>
      </c>
      <c r="W13" s="90">
        <f>'Юнит 10'!W13+'Юнит 11'!W13+'Юнит 12'!W13+'Юнит 13'!W13</f>
        <v>-3689</v>
      </c>
      <c r="X13" s="93">
        <f t="shared" si="2"/>
        <v>123550.29999999996</v>
      </c>
      <c r="Y13" s="90">
        <f>'Юнит 10'!Y13+'Юнит 11'!Y13+'Юнит 12'!Y13+'Юнит 13'!Y13</f>
        <v>199867.76999999987</v>
      </c>
      <c r="Z13" s="90">
        <f>'Юнит 10'!Z13+'Юнит 11'!Z13+'Юнит 12'!Z13+'Юнит 13'!Z13</f>
        <v>-5870.6</v>
      </c>
      <c r="AA13" s="93">
        <f t="shared" si="16"/>
        <v>193997.16999999987</v>
      </c>
      <c r="AB13" s="93">
        <f t="shared" si="17"/>
        <v>0</v>
      </c>
      <c r="AC13" s="235">
        <f t="shared" si="3"/>
        <v>7.4833096038238678E-2</v>
      </c>
      <c r="AD13" s="93">
        <f t="shared" si="4"/>
        <v>16247.880000000001</v>
      </c>
      <c r="AE13" s="90">
        <f>'Юнит 10'!AE13+'Юнит 11'!AE13+'Юнит 12'!AE13+'Юнит 13'!AE13</f>
        <v>73087.549999999916</v>
      </c>
      <c r="AF13" s="235">
        <f t="shared" si="5"/>
        <v>0.37674544427632611</v>
      </c>
      <c r="AG13" s="90">
        <f>'Юнит 10'!AG13+'Юнит 11'!AG13+'Юнит 12'!AG13+'Юнит 13'!AG13</f>
        <v>16949.419999999976</v>
      </c>
      <c r="AH13" s="90">
        <f>'Юнит 10'!AH13+'Юнит 11'!AH13+'Юнит 12'!AH13+'Юнит 13'!AH13</f>
        <v>9000</v>
      </c>
      <c r="AI13" s="90">
        <f>'Юнит 10'!AI13+'Юнит 11'!AI13+'Юнит 12'!AI13+'Юнит 13'!AI13</f>
        <v>22606</v>
      </c>
      <c r="AJ13" s="90">
        <f>'Юнит 10'!AJ13+'Юнит 11'!AJ13+'Юнит 12'!AJ13+'Юнит 13'!AJ13</f>
        <v>0</v>
      </c>
      <c r="AK13" s="90">
        <f>'Юнит 10'!AK13+'Юнит 11'!AK13+'Юнит 12'!AK13+'Юнит 13'!AK13</f>
        <v>0</v>
      </c>
      <c r="AL13" s="123">
        <f t="shared" si="6"/>
        <v>0</v>
      </c>
      <c r="AM13" s="90">
        <f>'Юнит 10'!AM13+'Юнит 11'!AM13+'Юнит 12'!AM13+'Юнит 13'!AM13</f>
        <v>0</v>
      </c>
      <c r="AN13" s="95">
        <f t="shared" si="18"/>
        <v>7054.7221299999974</v>
      </c>
      <c r="AO13" s="96">
        <f t="shared" si="20"/>
        <v>49051.597869999983</v>
      </c>
      <c r="AP13" s="97"/>
      <c r="AQ13" s="98">
        <f t="shared" si="7"/>
        <v>1469.6755303030293</v>
      </c>
      <c r="AR13" s="99">
        <f t="shared" si="8"/>
        <v>123.09</v>
      </c>
      <c r="AS13" s="99">
        <f t="shared" si="9"/>
        <v>553.69356060605992</v>
      </c>
      <c r="AT13" s="99">
        <f t="shared" si="10"/>
        <v>124.62808823529394</v>
      </c>
      <c r="AU13" s="99">
        <f t="shared" si="19"/>
        <v>232.39705882352942</v>
      </c>
      <c r="AV13" s="99">
        <f t="array" ref="AV13">_xlfn.IFS(U13=0,AO13,U13&lt;0,AO13/-U13,U13&gt;0,AO13/U13)</f>
        <v>371.60301416666653</v>
      </c>
      <c r="AW13" s="235">
        <f t="shared" si="27"/>
        <v>0.25284697642754284</v>
      </c>
      <c r="AX13" s="235">
        <f t="shared" si="28"/>
        <v>3.0189537262707491</v>
      </c>
      <c r="AY13" s="100"/>
      <c r="AZ13" s="95">
        <f t="shared" si="13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5"/>
        <v>0</v>
      </c>
      <c r="F14" s="94">
        <f>'Юнит 13'!F14</f>
        <v>0</v>
      </c>
      <c r="G14" s="94">
        <f>'Юнит 13'!G14</f>
        <v>0</v>
      </c>
      <c r="H14" s="94">
        <f>'Юнит 13'!H14</f>
        <v>0</v>
      </c>
      <c r="I14" s="94">
        <f>'Юнит 13'!I14</f>
        <v>0</v>
      </c>
      <c r="J14" s="94">
        <f>'Юнит 13'!J14</f>
        <v>0</v>
      </c>
      <c r="K14" s="93">
        <v>123.09</v>
      </c>
      <c r="L14" s="93">
        <f t="shared" si="29"/>
        <v>0</v>
      </c>
      <c r="M14" s="90">
        <f>'Юнит 13'!M14</f>
        <v>0</v>
      </c>
      <c r="N14" s="90">
        <f>'Юнит 10'!N14+'Юнит 11'!N14+'Юнит 12'!N14+'Юнит 13'!N14</f>
        <v>43</v>
      </c>
      <c r="O14" s="90"/>
      <c r="P14" s="90"/>
      <c r="Q14" s="234">
        <f t="shared" si="14"/>
        <v>6.1428571428571432</v>
      </c>
      <c r="R14" s="93">
        <f t="shared" si="15"/>
        <v>5</v>
      </c>
      <c r="S14" s="90">
        <f>'Юнит 10'!S14+'Юнит 11'!S14+'Юнит 12'!S14+'Юнит 13'!S14</f>
        <v>35</v>
      </c>
      <c r="T14" s="90">
        <f>'Юнит 10'!T14+'Юнит 11'!T14+'Юнит 12'!T14+'Юнит 13'!T14</f>
        <v>0</v>
      </c>
      <c r="U14" s="93">
        <f t="shared" si="1"/>
        <v>35</v>
      </c>
      <c r="V14" s="90">
        <f>'Юнит 10'!V14+'Юнит 11'!V14+'Юнит 12'!V14+'Юнит 13'!V14</f>
        <v>26082.600000000002</v>
      </c>
      <c r="W14" s="90">
        <f>'Юнит 10'!W14+'Юнит 11'!W14+'Юнит 12'!W14+'Юнит 13'!W14</f>
        <v>0</v>
      </c>
      <c r="X14" s="93">
        <f t="shared" si="2"/>
        <v>26082.600000000002</v>
      </c>
      <c r="Y14" s="90">
        <f>'Юнит 10'!Y14+'Юнит 11'!Y14+'Юнит 12'!Y14+'Юнит 13'!Y14</f>
        <v>40222.420000000006</v>
      </c>
      <c r="Z14" s="90">
        <f>'Юнит 10'!Z14+'Юнит 11'!Z14+'Юнит 12'!Z14+'Юнит 13'!Z14</f>
        <v>0</v>
      </c>
      <c r="AA14" s="93">
        <f t="shared" si="16"/>
        <v>40222.420000000006</v>
      </c>
      <c r="AB14" s="93">
        <f t="shared" si="17"/>
        <v>0</v>
      </c>
      <c r="AC14" s="235">
        <f t="shared" si="3"/>
        <v>1.5515526431392658E-2</v>
      </c>
      <c r="AD14" s="93">
        <f t="shared" si="4"/>
        <v>4308.1500000000005</v>
      </c>
      <c r="AE14" s="90">
        <f>'Юнит 10'!AE14+'Юнит 11'!AE14+'Юнит 12'!AE14+'Юнит 13'!AE14</f>
        <v>15152.690000000002</v>
      </c>
      <c r="AF14" s="235">
        <f t="shared" si="5"/>
        <v>0.3767224846242469</v>
      </c>
      <c r="AG14" s="90">
        <f>'Юнит 10'!AG14+'Юнит 11'!AG14+'Юнит 12'!AG14+'Юнит 13'!AG14</f>
        <v>3479.0899999999988</v>
      </c>
      <c r="AH14" s="90">
        <f>'Юнит 10'!AH14+'Юнит 11'!AH14+'Юнит 12'!AH14+'Юнит 13'!AH14</f>
        <v>1619</v>
      </c>
      <c r="AI14" s="90">
        <f>'Юнит 10'!AI14+'Юнит 11'!AI14+'Юнит 12'!AI14+'Юнит 13'!AI14</f>
        <v>2724</v>
      </c>
      <c r="AJ14" s="90">
        <f>'Юнит 10'!AJ14+'Юнит 11'!AJ14+'Юнит 12'!AJ14+'Юнит 13'!AJ14</f>
        <v>0</v>
      </c>
      <c r="AK14" s="90">
        <f>'Юнит 10'!AK14+'Юнит 11'!AK14+'Юнит 12'!AK14+'Юнит 13'!AK14</f>
        <v>0</v>
      </c>
      <c r="AL14" s="123">
        <f t="shared" si="6"/>
        <v>0</v>
      </c>
      <c r="AM14" s="90">
        <f>'Юнит 10'!AM14+'Юнит 11'!AM14+'Юнит 12'!AM14+'Юнит 13'!AM14</f>
        <v>0</v>
      </c>
      <c r="AN14" s="95">
        <f t="shared" si="18"/>
        <v>1489.31646</v>
      </c>
      <c r="AO14" s="96">
        <f t="shared" si="20"/>
        <v>11450.173540000002</v>
      </c>
      <c r="AP14" s="97"/>
      <c r="AQ14" s="98">
        <f t="shared" si="7"/>
        <v>1149.2120000000002</v>
      </c>
      <c r="AR14" s="99">
        <f t="shared" si="8"/>
        <v>123.09</v>
      </c>
      <c r="AS14" s="99">
        <f t="shared" si="9"/>
        <v>432.93400000000008</v>
      </c>
      <c r="AT14" s="99">
        <f t="shared" si="10"/>
        <v>99.402571428571392</v>
      </c>
      <c r="AU14" s="99">
        <f t="shared" si="19"/>
        <v>124.08571428571429</v>
      </c>
      <c r="AV14" s="99">
        <f t="array" ref="AV14">_xlfn.IFS(U14=0,AO14,U14&lt;0,AO14/-U14,U14&gt;0,AO14/U14)</f>
        <v>327.14781542857145</v>
      </c>
      <c r="AW14" s="235">
        <f t="shared" si="27"/>
        <v>0.28467142305211868</v>
      </c>
      <c r="AX14" s="235">
        <f t="shared" si="28"/>
        <v>2.6577936097861032</v>
      </c>
      <c r="AY14" s="100"/>
      <c r="AZ14" s="95">
        <f t="shared" si="13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5"/>
        <v>0</v>
      </c>
      <c r="F15" s="94">
        <f>'Юнит 13'!F15</f>
        <v>0</v>
      </c>
      <c r="G15" s="94">
        <f>'Юнит 13'!G15</f>
        <v>0</v>
      </c>
      <c r="H15" s="94">
        <f>'Юнит 13'!H15</f>
        <v>0</v>
      </c>
      <c r="I15" s="94">
        <f>'Юнит 13'!I15</f>
        <v>0</v>
      </c>
      <c r="J15" s="94">
        <f>'Юнит 13'!J15</f>
        <v>0</v>
      </c>
      <c r="K15" s="93">
        <v>123.09</v>
      </c>
      <c r="L15" s="93">
        <f t="shared" si="29"/>
        <v>0</v>
      </c>
      <c r="M15" s="90">
        <f>'Юнит 13'!M15</f>
        <v>0</v>
      </c>
      <c r="N15" s="90">
        <f>'Юнит 10'!N15+'Юнит 11'!N15+'Юнит 12'!N15+'Юнит 13'!N15</f>
        <v>43</v>
      </c>
      <c r="O15" s="90"/>
      <c r="P15" s="90"/>
      <c r="Q15" s="234">
        <f t="shared" si="14"/>
        <v>6.1428571428571432</v>
      </c>
      <c r="R15" s="93">
        <f t="shared" si="15"/>
        <v>3.5714285714285716</v>
      </c>
      <c r="S15" s="90">
        <f>'Юнит 10'!S15+'Юнит 11'!S15+'Юнит 12'!S15+'Юнит 13'!S15</f>
        <v>25</v>
      </c>
      <c r="T15" s="90">
        <f>'Юнит 10'!T15+'Юнит 11'!T15+'Юнит 12'!T15+'Юнит 13'!T15</f>
        <v>0</v>
      </c>
      <c r="U15" s="93">
        <f t="shared" si="1"/>
        <v>25</v>
      </c>
      <c r="V15" s="90">
        <f>'Юнит 10'!V15+'Юнит 11'!V15+'Юнит 12'!V15+'Юнит 13'!V15</f>
        <v>18306.53</v>
      </c>
      <c r="W15" s="90">
        <f>'Юнит 10'!W15+'Юнит 11'!W15+'Юнит 12'!W15+'Юнит 13'!W15</f>
        <v>0</v>
      </c>
      <c r="X15" s="93">
        <f t="shared" si="2"/>
        <v>18306.53</v>
      </c>
      <c r="Y15" s="90">
        <f>'Юнит 10'!Y15+'Юнит 11'!Y15+'Юнит 12'!Y15+'Юнит 13'!Y15</f>
        <v>28690.11</v>
      </c>
      <c r="Z15" s="90">
        <f>'Юнит 10'!Z15+'Юнит 11'!Z15+'Юнит 12'!Z15+'Юнит 13'!Z15</f>
        <v>0</v>
      </c>
      <c r="AA15" s="93">
        <f t="shared" si="16"/>
        <v>28690.11</v>
      </c>
      <c r="AB15" s="93">
        <f t="shared" si="17"/>
        <v>0</v>
      </c>
      <c r="AC15" s="235">
        <f t="shared" si="3"/>
        <v>1.1067015858930485E-2</v>
      </c>
      <c r="AD15" s="93">
        <f t="shared" si="4"/>
        <v>3077.25</v>
      </c>
      <c r="AE15" s="90">
        <f>'Юнит 10'!AE15+'Юнит 11'!AE15+'Юнит 12'!AE15+'Юнит 13'!AE15</f>
        <v>10775.95</v>
      </c>
      <c r="AF15" s="235">
        <f t="shared" si="5"/>
        <v>0.37559807194883532</v>
      </c>
      <c r="AG15" s="90">
        <f>'Юнит 10'!AG15+'Юнит 11'!AG15+'Юнит 12'!AG15+'Юнит 13'!AG15</f>
        <v>2450.65</v>
      </c>
      <c r="AH15" s="90">
        <f>'Юнит 10'!AH15+'Юнит 11'!AH15+'Юнит 12'!AH15+'Юнит 13'!AH15</f>
        <v>1503</v>
      </c>
      <c r="AI15" s="90">
        <f>'Юнит 10'!AI15+'Юнит 11'!AI15+'Юнит 12'!AI15+'Юнит 13'!AI15</f>
        <v>823</v>
      </c>
      <c r="AJ15" s="90">
        <f>'Юнит 10'!AJ15+'Юнит 11'!AJ15+'Юнит 12'!AJ15+'Юнит 13'!AJ15</f>
        <v>0</v>
      </c>
      <c r="AK15" s="90">
        <f>'Юнит 10'!AK15+'Юнит 11'!AK15+'Юнит 12'!AK15+'Юнит 13'!AK15</f>
        <v>0</v>
      </c>
      <c r="AL15" s="123">
        <f t="shared" si="6"/>
        <v>0</v>
      </c>
      <c r="AM15" s="90">
        <f>'Юнит 10'!AM15+'Юнит 11'!AM15+'Юнит 12'!AM15+'Юнит 13'!AM15</f>
        <v>0</v>
      </c>
      <c r="AN15" s="95">
        <f t="shared" si="18"/>
        <v>1045.3028629999999</v>
      </c>
      <c r="AO15" s="96">
        <f t="shared" si="20"/>
        <v>9014.9571370000012</v>
      </c>
      <c r="AP15" s="97"/>
      <c r="AQ15" s="98">
        <f t="shared" si="7"/>
        <v>1147.6043999999999</v>
      </c>
      <c r="AR15" s="99">
        <f t="shared" si="8"/>
        <v>123.09</v>
      </c>
      <c r="AS15" s="99">
        <f t="shared" si="9"/>
        <v>431.03800000000001</v>
      </c>
      <c r="AT15" s="99">
        <f t="shared" si="10"/>
        <v>98.02600000000001</v>
      </c>
      <c r="AU15" s="99">
        <f t="shared" si="19"/>
        <v>93.04</v>
      </c>
      <c r="AV15" s="99">
        <f t="array" ref="AV15">_xlfn.IFS(U15=0,AO15,U15&lt;0,AO15/-U15,U15&gt;0,AO15/U15)</f>
        <v>360.59828548000007</v>
      </c>
      <c r="AW15" s="235">
        <f t="shared" si="27"/>
        <v>0.31421828417527858</v>
      </c>
      <c r="AX15" s="235">
        <f t="shared" si="28"/>
        <v>2.9295498048582345</v>
      </c>
      <c r="AY15" s="100"/>
      <c r="AZ15" s="95">
        <f t="shared" si="13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5"/>
        <v>0</v>
      </c>
      <c r="F16" s="94">
        <f>'Юнит 13'!F16</f>
        <v>0</v>
      </c>
      <c r="G16" s="94">
        <f>'Юнит 13'!G16</f>
        <v>0</v>
      </c>
      <c r="H16" s="94">
        <f>'Юнит 13'!H16</f>
        <v>0</v>
      </c>
      <c r="I16" s="94">
        <f>'Юнит 13'!I16</f>
        <v>0</v>
      </c>
      <c r="J16" s="94">
        <f>'Юнит 13'!J16</f>
        <v>0</v>
      </c>
      <c r="K16" s="93">
        <v>117.24</v>
      </c>
      <c r="L16" s="93">
        <f t="shared" si="29"/>
        <v>0</v>
      </c>
      <c r="M16" s="90">
        <f>'Юнит 13'!M16</f>
        <v>0</v>
      </c>
      <c r="N16" s="90">
        <f>'Юнит 10'!N16+'Юнит 11'!N16+'Юнит 12'!N16+'Юнит 13'!N16</f>
        <v>216</v>
      </c>
      <c r="O16" s="90"/>
      <c r="P16" s="90"/>
      <c r="Q16" s="234">
        <f t="shared" si="14"/>
        <v>30.857142857142858</v>
      </c>
      <c r="R16" s="93">
        <f t="shared" si="15"/>
        <v>15.857142857142858</v>
      </c>
      <c r="S16" s="90">
        <f>'Юнит 10'!S16+'Юнит 11'!S16+'Юнит 12'!S16+'Юнит 13'!S16</f>
        <v>113</v>
      </c>
      <c r="T16" s="90">
        <f>'Юнит 10'!T16+'Юнит 11'!T16+'Юнит 12'!T16+'Юнит 13'!T16</f>
        <v>-2</v>
      </c>
      <c r="U16" s="93">
        <f t="shared" si="1"/>
        <v>111</v>
      </c>
      <c r="V16" s="90">
        <f>'Юнит 10'!V16+'Юнит 11'!V16+'Юнит 12'!V16+'Юнит 13'!V16</f>
        <v>84129.31</v>
      </c>
      <c r="W16" s="90">
        <f>'Юнит 10'!W16+'Юнит 11'!W16+'Юнит 12'!W16+'Юнит 13'!W16</f>
        <v>-1488</v>
      </c>
      <c r="X16" s="93">
        <f t="shared" si="2"/>
        <v>82641.31</v>
      </c>
      <c r="Y16" s="90">
        <f>'Юнит 10'!Y16+'Юнит 11'!Y16+'Юнит 12'!Y16+'Юнит 13'!Y16</f>
        <v>130505.78999999996</v>
      </c>
      <c r="Z16" s="90">
        <f>'Юнит 10'!Z16+'Юнит 11'!Z16+'Юнит 12'!Z16+'Юнит 13'!Z16</f>
        <v>-2256</v>
      </c>
      <c r="AA16" s="93">
        <f t="shared" si="16"/>
        <v>128249.78999999996</v>
      </c>
      <c r="AB16" s="93">
        <f t="shared" si="17"/>
        <v>0</v>
      </c>
      <c r="AC16" s="235">
        <f t="shared" si="3"/>
        <v>4.9471488949833373E-2</v>
      </c>
      <c r="AD16" s="93">
        <f t="shared" si="4"/>
        <v>13013.64</v>
      </c>
      <c r="AE16" s="90">
        <f>'Юнит 10'!AE16+'Юнит 11'!AE16+'Юнит 12'!AE16+'Юнит 13'!AE16</f>
        <v>48280.799999999945</v>
      </c>
      <c r="AF16" s="235">
        <f t="shared" si="5"/>
        <v>0.37645909595641408</v>
      </c>
      <c r="AG16" s="90">
        <f>'Юнит 10'!AG16+'Юнит 11'!AG16+'Юнит 12'!AG16+'Юнит 13'!AG16</f>
        <v>12359.879999999985</v>
      </c>
      <c r="AH16" s="90">
        <f>'Юнит 10'!AH16+'Юнит 11'!AH16+'Юнит 12'!AH16+'Юнит 13'!AH16</f>
        <v>653</v>
      </c>
      <c r="AI16" s="90">
        <f>'Юнит 10'!AI16+'Юнит 11'!AI16+'Юнит 12'!AI16+'Юнит 13'!AI16</f>
        <v>12428</v>
      </c>
      <c r="AJ16" s="90">
        <f>'Юнит 10'!AJ16+'Юнит 11'!AJ16+'Юнит 12'!AJ16+'Юнит 13'!AJ16</f>
        <v>0</v>
      </c>
      <c r="AK16" s="90">
        <f>'Юнит 10'!AK16+'Юнит 11'!AK16+'Юнит 12'!AK16+'Юнит 13'!AK16</f>
        <v>0</v>
      </c>
      <c r="AL16" s="123">
        <f t="shared" si="6"/>
        <v>0</v>
      </c>
      <c r="AM16" s="90">
        <f>'Юнит 10'!AM16+'Юнит 11'!AM16+'Юнит 12'!AM16+'Юнит 13'!AM16</f>
        <v>0</v>
      </c>
      <c r="AN16" s="95">
        <f t="shared" si="18"/>
        <v>4718.8188009999994</v>
      </c>
      <c r="AO16" s="96">
        <f t="shared" si="20"/>
        <v>36795.651199000036</v>
      </c>
      <c r="AP16" s="97"/>
      <c r="AQ16" s="98">
        <f t="shared" si="7"/>
        <v>1155.4035135135132</v>
      </c>
      <c r="AR16" s="99">
        <f t="shared" si="8"/>
        <v>117.24</v>
      </c>
      <c r="AS16" s="99">
        <f t="shared" si="9"/>
        <v>434.96216216216169</v>
      </c>
      <c r="AT16" s="99">
        <f t="shared" si="10"/>
        <v>109.37946902654853</v>
      </c>
      <c r="AU16" s="99">
        <f t="shared" si="19"/>
        <v>115.76106194690266</v>
      </c>
      <c r="AV16" s="99">
        <f t="array" ref="AV16">_xlfn.IFS(U16=0,AO16,U16&lt;0,AO16/-U16,U16&gt;0,AO16/U16)</f>
        <v>331.49235314414449</v>
      </c>
      <c r="AW16" s="235">
        <f t="shared" si="27"/>
        <v>0.2869061321581895</v>
      </c>
      <c r="AX16" s="235">
        <f t="shared" si="28"/>
        <v>2.8274680411475988</v>
      </c>
      <c r="AY16" s="100"/>
      <c r="AZ16" s="95">
        <f t="shared" si="13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5"/>
        <v>0</v>
      </c>
      <c r="F17" s="94">
        <f>'Юнит 13'!F17</f>
        <v>0</v>
      </c>
      <c r="G17" s="94">
        <f>'Юнит 13'!G17</f>
        <v>0</v>
      </c>
      <c r="H17" s="94">
        <f>'Юнит 13'!H17</f>
        <v>0</v>
      </c>
      <c r="I17" s="94">
        <f>'Юнит 13'!I17</f>
        <v>0</v>
      </c>
      <c r="J17" s="94">
        <f>'Юнит 13'!J17</f>
        <v>0</v>
      </c>
      <c r="K17" s="94">
        <v>123.09</v>
      </c>
      <c r="L17" s="93">
        <f t="shared" si="29"/>
        <v>0</v>
      </c>
      <c r="M17" s="90">
        <f>'Юнит 13'!M17</f>
        <v>0</v>
      </c>
      <c r="N17" s="90">
        <f>'Юнит 10'!N17+'Юнит 11'!N17+'Юнит 12'!N17+'Юнит 13'!N17</f>
        <v>37</v>
      </c>
      <c r="O17" s="90"/>
      <c r="P17" s="90"/>
      <c r="Q17" s="234">
        <f t="shared" si="14"/>
        <v>5.2857142857142856</v>
      </c>
      <c r="R17" s="93">
        <f t="shared" si="15"/>
        <v>2.7142857142857144</v>
      </c>
      <c r="S17" s="90">
        <f>'Юнит 10'!S17+'Юнит 11'!S17+'Юнит 12'!S17+'Юнит 13'!S17</f>
        <v>20</v>
      </c>
      <c r="T17" s="90">
        <f>'Юнит 10'!T17+'Юнит 11'!T17+'Юнит 12'!T17+'Юнит 13'!T17</f>
        <v>-1</v>
      </c>
      <c r="U17" s="93">
        <f t="shared" si="1"/>
        <v>19</v>
      </c>
      <c r="V17" s="90">
        <f>'Юнит 10'!V17+'Юнит 11'!V17+'Юнит 12'!V17+'Юнит 13'!V17</f>
        <v>18777.009999999998</v>
      </c>
      <c r="W17" s="90">
        <f>'Юнит 10'!W17+'Юнит 11'!W17+'Юнит 12'!W17+'Юнит 13'!W17</f>
        <v>-980</v>
      </c>
      <c r="X17" s="93">
        <f t="shared" si="2"/>
        <v>17797.009999999998</v>
      </c>
      <c r="Y17" s="90">
        <f>'Юнит 10'!Y17+'Юнит 11'!Y17+'Юнит 12'!Y17+'Юнит 13'!Y17</f>
        <v>28706.350000000002</v>
      </c>
      <c r="Z17" s="90">
        <f>'Юнит 10'!Z17+'Юнит 11'!Z17+'Юнит 12'!Z17+'Юнит 13'!Z17</f>
        <v>-1381</v>
      </c>
      <c r="AA17" s="93">
        <f t="shared" si="16"/>
        <v>27325.350000000002</v>
      </c>
      <c r="AB17" s="93">
        <f t="shared" si="17"/>
        <v>0</v>
      </c>
      <c r="AC17" s="235">
        <f t="shared" si="3"/>
        <v>1.054056892081718E-2</v>
      </c>
      <c r="AD17" s="93">
        <f t="shared" si="4"/>
        <v>2338.71</v>
      </c>
      <c r="AE17" s="90">
        <f>'Юнит 10'!AE17+'Юнит 11'!AE17+'Юнит 12'!AE17+'Юнит 13'!AE17</f>
        <v>10213.860000000006</v>
      </c>
      <c r="AF17" s="235">
        <f t="shared" si="5"/>
        <v>0.37378697802589922</v>
      </c>
      <c r="AG17" s="90">
        <f>'Юнит 10'!AG17+'Юнит 11'!AG17+'Юнит 12'!AG17+'Юнит 13'!AG17</f>
        <v>2858.6499999999996</v>
      </c>
      <c r="AH17" s="90">
        <f>'Юнит 10'!AH17+'Юнит 11'!AH17+'Юнит 12'!AH17+'Юнит 13'!AH17</f>
        <v>408</v>
      </c>
      <c r="AI17" s="90">
        <f>'Юнит 10'!AI17+'Юнит 11'!AI17+'Юнит 12'!AI17+'Юнит 13'!AI17</f>
        <v>3852</v>
      </c>
      <c r="AJ17" s="90">
        <f>'Юнит 10'!AJ17+'Юнит 11'!AJ17+'Юнит 12'!AJ17+'Юнит 13'!AJ17</f>
        <v>0</v>
      </c>
      <c r="AK17" s="90">
        <f>'Юнит 10'!AK17+'Юнит 11'!AK17+'Юнит 12'!AK17+'Юнит 13'!AK17</f>
        <v>0</v>
      </c>
      <c r="AL17" s="123">
        <f t="shared" si="6"/>
        <v>0</v>
      </c>
      <c r="AM17" s="90">
        <f>'Юнит 10'!AM17+'Юнит 11'!AM17+'Юнит 12'!AM17+'Юнит 13'!AM17</f>
        <v>0</v>
      </c>
      <c r="AN17" s="95">
        <f t="shared" si="18"/>
        <v>1016.2092709999998</v>
      </c>
      <c r="AO17" s="96">
        <f t="shared" si="20"/>
        <v>6637.9207289999977</v>
      </c>
      <c r="AP17" s="97"/>
      <c r="AQ17" s="98">
        <f t="shared" si="7"/>
        <v>1438.1763157894738</v>
      </c>
      <c r="AR17" s="99">
        <f t="shared" si="8"/>
        <v>123.09</v>
      </c>
      <c r="AS17" s="99">
        <f t="shared" si="9"/>
        <v>537.57157894736872</v>
      </c>
      <c r="AT17" s="99">
        <f t="shared" si="10"/>
        <v>142.93249999999998</v>
      </c>
      <c r="AU17" s="99">
        <f t="shared" si="19"/>
        <v>213</v>
      </c>
      <c r="AV17" s="99">
        <f t="array" ref="AV17">_xlfn.IFS(U17=0,AO17,U17&lt;0,AO17/-U17,U17&gt;0,AO17/U17)</f>
        <v>349.3642488947367</v>
      </c>
      <c r="AW17" s="235">
        <f t="shared" si="27"/>
        <v>0.24292170929192111</v>
      </c>
      <c r="AX17" s="235">
        <f t="shared" si="28"/>
        <v>2.8382829547057979</v>
      </c>
      <c r="AY17" s="100"/>
      <c r="AZ17" s="95">
        <f t="shared" si="13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5"/>
        <v>0</v>
      </c>
      <c r="F18" s="94">
        <f>'Юнит 13'!F18</f>
        <v>0</v>
      </c>
      <c r="G18" s="94">
        <f>'Юнит 13'!G18</f>
        <v>0</v>
      </c>
      <c r="H18" s="94">
        <f>'Юнит 13'!H18</f>
        <v>0</v>
      </c>
      <c r="I18" s="94">
        <f>'Юнит 13'!I18</f>
        <v>0</v>
      </c>
      <c r="J18" s="94">
        <f>'Юнит 13'!J18</f>
        <v>0</v>
      </c>
      <c r="K18" s="94">
        <v>123.09</v>
      </c>
      <c r="L18" s="93">
        <f t="shared" si="29"/>
        <v>0</v>
      </c>
      <c r="M18" s="90">
        <f>'Юнит 13'!M18</f>
        <v>0</v>
      </c>
      <c r="N18" s="90">
        <f>'Юнит 10'!N18+'Юнит 11'!N18+'Юнит 12'!N18+'Юнит 13'!N18</f>
        <v>91</v>
      </c>
      <c r="O18" s="90"/>
      <c r="P18" s="90"/>
      <c r="Q18" s="234">
        <f t="shared" si="14"/>
        <v>13</v>
      </c>
      <c r="R18" s="93">
        <f t="shared" si="15"/>
        <v>5.8571428571428568</v>
      </c>
      <c r="S18" s="90">
        <f>'Юнит 10'!S18+'Юнит 11'!S18+'Юнит 12'!S18+'Юнит 13'!S18</f>
        <v>41</v>
      </c>
      <c r="T18" s="90">
        <f>'Юнит 10'!T18+'Юнит 11'!T18+'Юнит 12'!T18+'Юнит 13'!T18</f>
        <v>0</v>
      </c>
      <c r="U18" s="93">
        <f t="shared" si="1"/>
        <v>41</v>
      </c>
      <c r="V18" s="90">
        <f>'Юнит 10'!V18+'Юнит 11'!V18+'Юнит 12'!V18+'Юнит 13'!V18</f>
        <v>36919.07</v>
      </c>
      <c r="W18" s="90">
        <f>'Юнит 10'!W18+'Юнит 11'!W18+'Юнит 12'!W18+'Юнит 13'!W18</f>
        <v>0</v>
      </c>
      <c r="X18" s="93">
        <f t="shared" si="2"/>
        <v>36919.07</v>
      </c>
      <c r="Y18" s="90">
        <f>'Юнит 10'!Y18+'Юнит 11'!Y18+'Юнит 12'!Y18+'Юнит 13'!Y18</f>
        <v>58326.209999999992</v>
      </c>
      <c r="Z18" s="90">
        <f>'Юнит 10'!Z18+'Юнит 11'!Z18+'Юнит 12'!Z18+'Юнит 13'!Z18</f>
        <v>0</v>
      </c>
      <c r="AA18" s="93">
        <f t="shared" si="16"/>
        <v>58326.209999999992</v>
      </c>
      <c r="AB18" s="93">
        <f t="shared" si="17"/>
        <v>0</v>
      </c>
      <c r="AC18" s="235">
        <f t="shared" si="3"/>
        <v>2.2498940961234021E-2</v>
      </c>
      <c r="AD18" s="93">
        <f t="shared" si="4"/>
        <v>5046.6900000000005</v>
      </c>
      <c r="AE18" s="90">
        <f>'Юнит 10'!AE18+'Юнит 11'!AE18+'Юнит 12'!AE18+'Юнит 13'!AE18</f>
        <v>22010.700000000004</v>
      </c>
      <c r="AF18" s="235">
        <f t="shared" si="5"/>
        <v>0.37737236827148563</v>
      </c>
      <c r="AG18" s="90">
        <f>'Юнит 10'!AG18+'Юнит 11'!AG18+'Юнит 12'!AG18+'Юнит 13'!AG18</f>
        <v>7946.1700000000019</v>
      </c>
      <c r="AH18" s="90">
        <f>'Юнит 10'!AH18+'Юнит 11'!AH18+'Юнит 12'!AH18+'Юнит 13'!AH18</f>
        <v>1787</v>
      </c>
      <c r="AI18" s="90">
        <f>'Юнит 10'!AI18+'Юнит 11'!AI18+'Юнит 12'!AI18+'Юнит 13'!AI18</f>
        <v>10673</v>
      </c>
      <c r="AJ18" s="90">
        <f>'Юнит 10'!AJ18+'Юнит 11'!AJ18+'Юнит 12'!AJ18+'Юнит 13'!AJ18</f>
        <v>0</v>
      </c>
      <c r="AK18" s="90">
        <f>'Юнит 10'!AK18+'Юнит 11'!AK18+'Юнит 12'!AK18+'Юнит 13'!AK18</f>
        <v>0</v>
      </c>
      <c r="AL18" s="123">
        <f t="shared" si="6"/>
        <v>0</v>
      </c>
      <c r="AM18" s="90">
        <f>'Юнит 10'!AM18+'Юнит 11'!AM18+'Юнит 12'!AM18+'Юнит 13'!AM18</f>
        <v>0</v>
      </c>
      <c r="AN18" s="95">
        <f t="shared" si="18"/>
        <v>2108.0788969999999</v>
      </c>
      <c r="AO18" s="96">
        <f t="shared" si="20"/>
        <v>8754.5711029999839</v>
      </c>
      <c r="AP18" s="97"/>
      <c r="AQ18" s="98">
        <f t="shared" si="7"/>
        <v>1422.5904878048777</v>
      </c>
      <c r="AR18" s="99">
        <f t="shared" si="8"/>
        <v>123.09</v>
      </c>
      <c r="AS18" s="99">
        <f t="shared" si="9"/>
        <v>536.84634146341477</v>
      </c>
      <c r="AT18" s="99">
        <f t="shared" si="10"/>
        <v>193.80902439024396</v>
      </c>
      <c r="AU18" s="99">
        <f t="shared" si="19"/>
        <v>303.90243902439022</v>
      </c>
      <c r="AV18" s="99">
        <f t="array" ref="AV18">_xlfn.IFS(U18=0,AO18,U18&lt;0,AO18/-U18,U18&gt;0,AO18/U18)</f>
        <v>213.52612446341425</v>
      </c>
      <c r="AW18" s="235">
        <f t="shared" si="27"/>
        <v>0.15009669071588891</v>
      </c>
      <c r="AX18" s="235">
        <f t="shared" si="28"/>
        <v>1.7347154477489175</v>
      </c>
      <c r="AY18" s="100"/>
      <c r="AZ18" s="95">
        <f t="shared" si="13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5"/>
        <v>0</v>
      </c>
      <c r="F19" s="94">
        <f>'Юнит 13'!F19</f>
        <v>0</v>
      </c>
      <c r="G19" s="94">
        <f>'Юнит 13'!G19</f>
        <v>0</v>
      </c>
      <c r="H19" s="94">
        <f>'Юнит 13'!H19</f>
        <v>0</v>
      </c>
      <c r="I19" s="94">
        <f>'Юнит 13'!I19</f>
        <v>0</v>
      </c>
      <c r="J19" s="94">
        <f>'Юнит 13'!J19</f>
        <v>0</v>
      </c>
      <c r="K19" s="94">
        <v>123.09</v>
      </c>
      <c r="L19" s="93">
        <f t="shared" si="29"/>
        <v>0</v>
      </c>
      <c r="M19" s="90">
        <f>'Юнит 13'!M19</f>
        <v>0</v>
      </c>
      <c r="N19" s="90">
        <f>'Юнит 10'!N19+'Юнит 11'!N19+'Юнит 12'!N19+'Юнит 13'!N19</f>
        <v>0</v>
      </c>
      <c r="O19" s="90"/>
      <c r="P19" s="90"/>
      <c r="Q19" s="234">
        <f t="shared" si="14"/>
        <v>0</v>
      </c>
      <c r="R19" s="93">
        <f t="shared" si="15"/>
        <v>0</v>
      </c>
      <c r="S19" s="90">
        <f>'Юнит 10'!S19+'Юнит 11'!S19+'Юнит 12'!S19+'Юнит 13'!S19</f>
        <v>0</v>
      </c>
      <c r="T19" s="90">
        <f>'Юнит 10'!T19+'Юнит 11'!T19+'Юнит 12'!T19+'Юнит 13'!T19</f>
        <v>0</v>
      </c>
      <c r="U19" s="93">
        <f t="shared" si="1"/>
        <v>0</v>
      </c>
      <c r="V19" s="90">
        <f>'Юнит 10'!V19+'Юнит 11'!V19+'Юнит 12'!V19+'Юнит 13'!V19</f>
        <v>0</v>
      </c>
      <c r="W19" s="90">
        <f>'Юнит 10'!W19+'Юнит 11'!W19+'Юнит 12'!W19+'Юнит 13'!W19</f>
        <v>0</v>
      </c>
      <c r="X19" s="93">
        <f t="shared" si="2"/>
        <v>0</v>
      </c>
      <c r="Y19" s="90">
        <f>'Юнит 10'!Y19+'Юнит 11'!Y19+'Юнит 12'!Y19+'Юнит 13'!Y19</f>
        <v>0</v>
      </c>
      <c r="Z19" s="90">
        <f>'Юнит 10'!Z19+'Юнит 11'!Z19+'Юнит 12'!Z19+'Юнит 13'!Z19</f>
        <v>0</v>
      </c>
      <c r="AA19" s="93">
        <f t="shared" si="16"/>
        <v>0</v>
      </c>
      <c r="AB19" s="93">
        <f t="shared" si="17"/>
        <v>0</v>
      </c>
      <c r="AC19" s="235">
        <f t="shared" si="3"/>
        <v>0</v>
      </c>
      <c r="AD19" s="93">
        <f t="shared" si="4"/>
        <v>0</v>
      </c>
      <c r="AE19" s="90">
        <f>'Юнит 10'!AE19+'Юнит 11'!AE19+'Юнит 12'!AE19+'Юнит 13'!AE19</f>
        <v>0</v>
      </c>
      <c r="AF19" s="235">
        <f t="shared" si="5"/>
        <v>0</v>
      </c>
      <c r="AG19" s="90">
        <f>'Юнит 10'!AG19+'Юнит 11'!AG19+'Юнит 12'!AG19+'Юнит 13'!AG19</f>
        <v>0</v>
      </c>
      <c r="AH19" s="90">
        <f>'Юнит 10'!AH19+'Юнит 11'!AH19+'Юнит 12'!AH19+'Юнит 13'!AH19</f>
        <v>0</v>
      </c>
      <c r="AI19" s="90">
        <f>'Юнит 10'!AI19+'Юнит 11'!AI19+'Юнит 12'!AI19+'Юнит 13'!AI19</f>
        <v>0</v>
      </c>
      <c r="AJ19" s="90">
        <f>'Юнит 10'!AJ19+'Юнит 11'!AJ19+'Юнит 12'!AJ19+'Юнит 13'!AJ19</f>
        <v>0</v>
      </c>
      <c r="AK19" s="90">
        <f>'Юнит 10'!AK19+'Юнит 11'!AK19+'Юнит 12'!AK19+'Юнит 13'!AK19</f>
        <v>0</v>
      </c>
      <c r="AL19" s="123">
        <f t="shared" si="6"/>
        <v>0</v>
      </c>
      <c r="AM19" s="90">
        <f>'Юнит 10'!AM19+'Юнит 11'!AM19+'Юнит 12'!AM19+'Юнит 13'!AM19</f>
        <v>0</v>
      </c>
      <c r="AN19" s="95">
        <f t="shared" si="18"/>
        <v>0</v>
      </c>
      <c r="AO19" s="96">
        <f t="shared" si="20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19"/>
        <v>0</v>
      </c>
      <c r="AV19" s="99">
        <f t="array" ref="AV19">_xlfn.IFS(U19=0,AO19,U19&lt;0,AO19/-U19,U19&gt;0,AO19/U19)</f>
        <v>0</v>
      </c>
      <c r="AW19" s="235">
        <f t="shared" si="27"/>
        <v>0</v>
      </c>
      <c r="AX19" s="235">
        <f t="shared" si="28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5"/>
        <v>0</v>
      </c>
      <c r="F20" s="94">
        <f>'Юнит 13'!F20</f>
        <v>0</v>
      </c>
      <c r="G20" s="94">
        <f>'Юнит 13'!G20</f>
        <v>0</v>
      </c>
      <c r="H20" s="94">
        <f>'Юнит 13'!H20</f>
        <v>0</v>
      </c>
      <c r="I20" s="94">
        <f>'Юнит 13'!I20</f>
        <v>0</v>
      </c>
      <c r="J20" s="94">
        <f>'Юнит 13'!J20</f>
        <v>0</v>
      </c>
      <c r="K20" s="94">
        <v>117.24</v>
      </c>
      <c r="L20" s="93">
        <f t="shared" si="29"/>
        <v>0</v>
      </c>
      <c r="M20" s="90">
        <f>'Юнит 13'!M20</f>
        <v>0</v>
      </c>
      <c r="N20" s="90">
        <f>'Юнит 10'!N20+'Юнит 11'!N20+'Юнит 12'!N20+'Юнит 13'!N20</f>
        <v>0</v>
      </c>
      <c r="O20" s="90"/>
      <c r="P20" s="90"/>
      <c r="Q20" s="234">
        <f t="shared" si="14"/>
        <v>0</v>
      </c>
      <c r="R20" s="93">
        <f t="shared" si="15"/>
        <v>0</v>
      </c>
      <c r="S20" s="90">
        <f>'Юнит 10'!S20+'Юнит 11'!S20+'Юнит 12'!S20+'Юнит 13'!S20</f>
        <v>0</v>
      </c>
      <c r="T20" s="90">
        <f>'Юнит 10'!T20+'Юнит 11'!T20+'Юнит 12'!T20+'Юнит 13'!T20</f>
        <v>0</v>
      </c>
      <c r="U20" s="93">
        <f t="shared" si="1"/>
        <v>0</v>
      </c>
      <c r="V20" s="90">
        <f>'Юнит 10'!V20+'Юнит 11'!V20+'Юнит 12'!V20+'Юнит 13'!V20</f>
        <v>0</v>
      </c>
      <c r="W20" s="90">
        <f>'Юнит 10'!W20+'Юнит 11'!W20+'Юнит 12'!W20+'Юнит 13'!W20</f>
        <v>0</v>
      </c>
      <c r="X20" s="93">
        <f t="shared" si="2"/>
        <v>0</v>
      </c>
      <c r="Y20" s="90">
        <f>'Юнит 10'!Y20+'Юнит 11'!Y20+'Юнит 12'!Y20+'Юнит 13'!Y20</f>
        <v>0</v>
      </c>
      <c r="Z20" s="90">
        <f>'Юнит 10'!Z20+'Юнит 11'!Z20+'Юнит 12'!Z20+'Юнит 13'!Z20</f>
        <v>0</v>
      </c>
      <c r="AA20" s="93">
        <f t="shared" si="16"/>
        <v>0</v>
      </c>
      <c r="AB20" s="93">
        <f t="shared" si="17"/>
        <v>0</v>
      </c>
      <c r="AC20" s="235">
        <f t="shared" si="3"/>
        <v>0</v>
      </c>
      <c r="AD20" s="93">
        <f t="shared" si="4"/>
        <v>0</v>
      </c>
      <c r="AE20" s="90">
        <f>'Юнит 10'!AE20+'Юнит 11'!AE20+'Юнит 12'!AE20+'Юнит 13'!AE20</f>
        <v>0</v>
      </c>
      <c r="AF20" s="235">
        <f t="shared" si="5"/>
        <v>0</v>
      </c>
      <c r="AG20" s="90">
        <f>'Юнит 10'!AG20+'Юнит 11'!AG20+'Юнит 12'!AG20+'Юнит 13'!AG20</f>
        <v>0</v>
      </c>
      <c r="AH20" s="90">
        <f>'Юнит 10'!AH20+'Юнит 11'!AH20+'Юнит 12'!AH20+'Юнит 13'!AH20</f>
        <v>0</v>
      </c>
      <c r="AI20" s="90">
        <f>'Юнит 10'!AI20+'Юнит 11'!AI20+'Юнит 12'!AI20+'Юнит 13'!AI20</f>
        <v>0</v>
      </c>
      <c r="AJ20" s="90">
        <f>'Юнит 10'!AJ20+'Юнит 11'!AJ20+'Юнит 12'!AJ20+'Юнит 13'!AJ20</f>
        <v>0</v>
      </c>
      <c r="AK20" s="90">
        <f>'Юнит 10'!AK20+'Юнит 11'!AK20+'Юнит 12'!AK20+'Юнит 13'!AK20</f>
        <v>0</v>
      </c>
      <c r="AL20" s="123">
        <f t="shared" si="6"/>
        <v>0</v>
      </c>
      <c r="AM20" s="90">
        <f>'Юнит 10'!AM20+'Юнит 11'!AM20+'Юнит 12'!AM20+'Юнит 13'!AM20</f>
        <v>0</v>
      </c>
      <c r="AN20" s="95">
        <f t="shared" si="18"/>
        <v>0</v>
      </c>
      <c r="AO20" s="96">
        <f t="shared" si="20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19"/>
        <v>0</v>
      </c>
      <c r="AV20" s="99">
        <f t="array" ref="AV20">_xlfn.IFS(U20=0,AO20,U20&lt;0,AO20/-U20,U20&gt;0,AO20/U20)</f>
        <v>0</v>
      </c>
      <c r="AW20" s="235">
        <f t="shared" si="27"/>
        <v>0</v>
      </c>
      <c r="AX20" s="235">
        <f t="shared" si="28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5"/>
        <v>0</v>
      </c>
      <c r="F21" s="94">
        <f>'Юнит 13'!F21</f>
        <v>0</v>
      </c>
      <c r="G21" s="94">
        <f>'Юнит 13'!G21</f>
        <v>0</v>
      </c>
      <c r="H21" s="94">
        <f>'Юнит 13'!H21</f>
        <v>0</v>
      </c>
      <c r="I21" s="94">
        <f>'Юнит 13'!I21</f>
        <v>0</v>
      </c>
      <c r="J21" s="94">
        <f>'Юнит 13'!J21</f>
        <v>0</v>
      </c>
      <c r="K21" s="94">
        <v>117.24</v>
      </c>
      <c r="L21" s="93">
        <f t="shared" si="29"/>
        <v>0</v>
      </c>
      <c r="M21" s="90">
        <f>'Юнит 13'!M21</f>
        <v>0</v>
      </c>
      <c r="N21" s="90">
        <f>'Юнит 10'!N21+'Юнит 11'!N21+'Юнит 12'!N21+'Юнит 13'!N21</f>
        <v>0</v>
      </c>
      <c r="O21" s="90"/>
      <c r="P21" s="90"/>
      <c r="Q21" s="234">
        <f t="shared" si="14"/>
        <v>0</v>
      </c>
      <c r="R21" s="93">
        <f t="shared" si="15"/>
        <v>0</v>
      </c>
      <c r="S21" s="90">
        <f>'Юнит 10'!S21+'Юнит 11'!S21+'Юнит 12'!S21+'Юнит 13'!S21</f>
        <v>0</v>
      </c>
      <c r="T21" s="90">
        <f>'Юнит 10'!T21+'Юнит 11'!T21+'Юнит 12'!T21+'Юнит 13'!T21</f>
        <v>0</v>
      </c>
      <c r="U21" s="93">
        <f t="shared" si="1"/>
        <v>0</v>
      </c>
      <c r="V21" s="90">
        <f>'Юнит 10'!V21+'Юнит 11'!V21+'Юнит 12'!V21+'Юнит 13'!V21</f>
        <v>0</v>
      </c>
      <c r="W21" s="90">
        <f>'Юнит 10'!W21+'Юнит 11'!W21+'Юнит 12'!W21+'Юнит 13'!W21</f>
        <v>0</v>
      </c>
      <c r="X21" s="93">
        <f t="shared" si="2"/>
        <v>0</v>
      </c>
      <c r="Y21" s="90">
        <f>'Юнит 10'!Y21+'Юнит 11'!Y21+'Юнит 12'!Y21+'Юнит 13'!Y21</f>
        <v>0</v>
      </c>
      <c r="Z21" s="90">
        <f>'Юнит 10'!Z21+'Юнит 11'!Z21+'Юнит 12'!Z21+'Юнит 13'!Z21</f>
        <v>0</v>
      </c>
      <c r="AA21" s="93">
        <f t="shared" si="16"/>
        <v>0</v>
      </c>
      <c r="AB21" s="93">
        <f t="shared" si="17"/>
        <v>0</v>
      </c>
      <c r="AC21" s="235">
        <f t="shared" si="3"/>
        <v>0</v>
      </c>
      <c r="AD21" s="93">
        <f t="shared" si="4"/>
        <v>0</v>
      </c>
      <c r="AE21" s="90">
        <f>'Юнит 10'!AE21+'Юнит 11'!AE21+'Юнит 12'!AE21+'Юнит 13'!AE21</f>
        <v>0</v>
      </c>
      <c r="AF21" s="235">
        <f t="shared" si="5"/>
        <v>0</v>
      </c>
      <c r="AG21" s="90">
        <f>'Юнит 10'!AG21+'Юнит 11'!AG21+'Юнит 12'!AG21+'Юнит 13'!AG21</f>
        <v>0</v>
      </c>
      <c r="AH21" s="90">
        <f>'Юнит 10'!AH21+'Юнит 11'!AH21+'Юнит 12'!AH21+'Юнит 13'!AH21</f>
        <v>0</v>
      </c>
      <c r="AI21" s="90">
        <f>'Юнит 10'!AI21+'Юнит 11'!AI21+'Юнит 12'!AI21+'Юнит 13'!AI21</f>
        <v>0</v>
      </c>
      <c r="AJ21" s="90">
        <f>'Юнит 10'!AJ21+'Юнит 11'!AJ21+'Юнит 12'!AJ21+'Юнит 13'!AJ21</f>
        <v>0</v>
      </c>
      <c r="AK21" s="90">
        <f>'Юнит 10'!AK21+'Юнит 11'!AK21+'Юнит 12'!AK21+'Юнит 13'!AK21</f>
        <v>0</v>
      </c>
      <c r="AL21" s="123">
        <f t="shared" si="6"/>
        <v>0</v>
      </c>
      <c r="AM21" s="90">
        <f>'Юнит 10'!AM21+'Юнит 11'!AM21+'Юнит 12'!AM21+'Юнит 13'!AM21</f>
        <v>0</v>
      </c>
      <c r="AN21" s="95">
        <f t="shared" si="18"/>
        <v>0</v>
      </c>
      <c r="AO21" s="96">
        <f t="shared" si="20"/>
        <v>0</v>
      </c>
      <c r="AP21" s="97"/>
      <c r="AQ21" s="98">
        <f t="shared" si="7"/>
        <v>0</v>
      </c>
      <c r="AR21" s="99">
        <f t="shared" ref="AR21:AR98" si="30">K21</f>
        <v>117.24</v>
      </c>
      <c r="AS21" s="99">
        <f t="shared" si="9"/>
        <v>0</v>
      </c>
      <c r="AT21" s="99">
        <f t="shared" si="10"/>
        <v>0</v>
      </c>
      <c r="AU21" s="99">
        <f t="shared" si="19"/>
        <v>0</v>
      </c>
      <c r="AV21" s="99">
        <f t="array" ref="AV21">_xlfn.IFS(U21=0,AO21,U21&lt;0,AO21/-U21,U21&gt;0,AO21/U21)</f>
        <v>0</v>
      </c>
      <c r="AW21" s="235">
        <f t="shared" si="27"/>
        <v>0</v>
      </c>
      <c r="AX21" s="235">
        <f t="shared" si="28"/>
        <v>0</v>
      </c>
      <c r="AY21" s="100"/>
      <c r="AZ21" s="95">
        <f t="shared" si="13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5"/>
        <v>0</v>
      </c>
      <c r="F22" s="94">
        <f>'Юнит 13'!F22</f>
        <v>0</v>
      </c>
      <c r="G22" s="94">
        <f>'Юнит 13'!G22</f>
        <v>0</v>
      </c>
      <c r="H22" s="94">
        <f>'Юнит 13'!H22</f>
        <v>0</v>
      </c>
      <c r="I22" s="94">
        <f>'Юнит 13'!I22</f>
        <v>0</v>
      </c>
      <c r="J22" s="94">
        <f>'Юнит 13'!J22</f>
        <v>0</v>
      </c>
      <c r="K22" s="94">
        <v>117.24</v>
      </c>
      <c r="L22" s="93">
        <f t="shared" si="29"/>
        <v>0</v>
      </c>
      <c r="M22" s="90">
        <f>'Юнит 13'!M22</f>
        <v>0</v>
      </c>
      <c r="N22" s="90">
        <f>'Юнит 10'!N22+'Юнит 11'!N22+'Юнит 12'!N22+'Юнит 13'!N22</f>
        <v>0</v>
      </c>
      <c r="O22" s="90"/>
      <c r="P22" s="90"/>
      <c r="Q22" s="234">
        <f t="shared" si="14"/>
        <v>0</v>
      </c>
      <c r="R22" s="93">
        <f t="shared" si="15"/>
        <v>0.14285714285714285</v>
      </c>
      <c r="S22" s="90">
        <f>'Юнит 10'!S22+'Юнит 11'!S22+'Юнит 12'!S22+'Юнит 13'!S22</f>
        <v>1</v>
      </c>
      <c r="T22" s="90">
        <f>'Юнит 10'!T22+'Юнит 11'!T22+'Юнит 12'!T22+'Юнит 13'!T22</f>
        <v>0</v>
      </c>
      <c r="U22" s="93">
        <f t="shared" si="1"/>
        <v>1</v>
      </c>
      <c r="V22" s="90">
        <f>'Юнит 10'!V22+'Юнит 11'!V22+'Юнит 12'!V22+'Юнит 13'!V22</f>
        <v>531</v>
      </c>
      <c r="W22" s="90">
        <f>'Юнит 10'!W22+'Юнит 11'!W22+'Юнит 12'!W22+'Юнит 13'!W22</f>
        <v>0</v>
      </c>
      <c r="X22" s="93">
        <f t="shared" si="2"/>
        <v>531</v>
      </c>
      <c r="Y22" s="90">
        <f>'Юнит 10'!Y22+'Юнит 11'!Y22+'Юнит 12'!Y22+'Юнит 13'!Y22</f>
        <v>838</v>
      </c>
      <c r="Z22" s="90">
        <f>'Юнит 10'!Z22+'Юнит 11'!Z22+'Юнит 12'!Z22+'Юнит 13'!Z22</f>
        <v>0</v>
      </c>
      <c r="AA22" s="93">
        <f t="shared" si="16"/>
        <v>838</v>
      </c>
      <c r="AB22" s="93">
        <f t="shared" si="17"/>
        <v>0</v>
      </c>
      <c r="AC22" s="235">
        <f t="shared" si="3"/>
        <v>3.2325283136884963E-4</v>
      </c>
      <c r="AD22" s="93">
        <f t="shared" si="4"/>
        <v>117.24</v>
      </c>
      <c r="AE22" s="90">
        <f>'Юнит 10'!AE22+'Юнит 11'!AE22+'Юнит 12'!AE22+'Юнит 13'!AE22</f>
        <v>316.64</v>
      </c>
      <c r="AF22" s="235">
        <f t="shared" si="5"/>
        <v>0.37785202863961814</v>
      </c>
      <c r="AG22" s="90">
        <f>'Юнит 10'!AG22+'Юнит 11'!AG22+'Юнит 12'!AG22+'Юнит 13'!AG22</f>
        <v>66.55</v>
      </c>
      <c r="AH22" s="90">
        <f>'Юнит 10'!AH22+'Юнит 11'!AH22+'Юнит 12'!AH22+'Юнит 13'!AH22</f>
        <v>0</v>
      </c>
      <c r="AI22" s="90">
        <f>'Юнит 10'!AI22+'Юнит 11'!AI22+'Юнит 12'!AI22+'Юнит 13'!AI22</f>
        <v>0</v>
      </c>
      <c r="AJ22" s="90">
        <f>'Юнит 10'!AJ22+'Юнит 11'!AJ22+'Юнит 12'!AJ22+'Юнит 13'!AJ22</f>
        <v>0</v>
      </c>
      <c r="AK22" s="90">
        <f>'Юнит 10'!AK22+'Юнит 11'!AK22+'Юнит 12'!AK22+'Юнит 13'!AK22</f>
        <v>0</v>
      </c>
      <c r="AL22" s="123">
        <f t="shared" si="6"/>
        <v>0</v>
      </c>
      <c r="AM22" s="90">
        <f>'Юнит 10'!AM22+'Юнит 11'!AM22+'Юнит 12'!AM22+'Юнит 13'!AM22</f>
        <v>0</v>
      </c>
      <c r="AN22" s="95">
        <f t="shared" si="18"/>
        <v>30.3201</v>
      </c>
      <c r="AO22" s="96">
        <f t="shared" si="20"/>
        <v>307.24989999999997</v>
      </c>
      <c r="AP22" s="97"/>
      <c r="AQ22" s="98">
        <f t="shared" si="7"/>
        <v>838</v>
      </c>
      <c r="AR22" s="99">
        <f t="shared" si="30"/>
        <v>117.24</v>
      </c>
      <c r="AS22" s="99">
        <f t="shared" si="9"/>
        <v>316.64</v>
      </c>
      <c r="AT22" s="99">
        <f t="shared" si="10"/>
        <v>66.55</v>
      </c>
      <c r="AU22" s="99">
        <f t="shared" si="19"/>
        <v>0</v>
      </c>
      <c r="AV22" s="99">
        <f t="array" ref="AV22">_xlfn.IFS(U22=0,AO22,U22&lt;0,AO22/-U22,U22&gt;0,AO22/U22)</f>
        <v>307.24989999999997</v>
      </c>
      <c r="AW22" s="235">
        <f t="shared" si="27"/>
        <v>0.36664665871121715</v>
      </c>
      <c r="AX22" s="235">
        <f t="shared" si="28"/>
        <v>2.6206917434322756</v>
      </c>
      <c r="AY22" s="100"/>
      <c r="AZ22" s="95">
        <f t="shared" si="13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5"/>
        <v>0</v>
      </c>
      <c r="F23" s="94">
        <f>'Юнит 13'!F23</f>
        <v>0</v>
      </c>
      <c r="G23" s="94">
        <f>'Юнит 13'!G23</f>
        <v>0</v>
      </c>
      <c r="H23" s="94">
        <f>'Юнит 13'!H23</f>
        <v>0</v>
      </c>
      <c r="I23" s="94">
        <f>'Юнит 13'!I23</f>
        <v>0</v>
      </c>
      <c r="J23" s="94">
        <f>'Юнит 13'!J23</f>
        <v>0</v>
      </c>
      <c r="K23" s="94">
        <v>117.24</v>
      </c>
      <c r="L23" s="93">
        <f t="shared" si="29"/>
        <v>0</v>
      </c>
      <c r="M23" s="90">
        <f>'Юнит 13'!M23</f>
        <v>0</v>
      </c>
      <c r="N23" s="90">
        <f>'Юнит 10'!N23+'Юнит 11'!N23+'Юнит 12'!N23+'Юнит 13'!N23</f>
        <v>0</v>
      </c>
      <c r="O23" s="90"/>
      <c r="P23" s="90"/>
      <c r="Q23" s="234">
        <f t="shared" si="14"/>
        <v>0</v>
      </c>
      <c r="R23" s="93">
        <f t="shared" si="15"/>
        <v>0</v>
      </c>
      <c r="S23" s="90">
        <f>'Юнит 10'!S23+'Юнит 11'!S23+'Юнит 12'!S23+'Юнит 13'!S23</f>
        <v>0</v>
      </c>
      <c r="T23" s="90">
        <f>'Юнит 10'!T23+'Юнит 11'!T23+'Юнит 12'!T23+'Юнит 13'!T23</f>
        <v>0</v>
      </c>
      <c r="U23" s="93">
        <f t="shared" si="1"/>
        <v>0</v>
      </c>
      <c r="V23" s="90">
        <f>'Юнит 10'!V23+'Юнит 11'!V23+'Юнит 12'!V23+'Юнит 13'!V23</f>
        <v>0</v>
      </c>
      <c r="W23" s="90">
        <f>'Юнит 10'!W23+'Юнит 11'!W23+'Юнит 12'!W23+'Юнит 13'!W23</f>
        <v>0</v>
      </c>
      <c r="X23" s="93">
        <f t="shared" si="2"/>
        <v>0</v>
      </c>
      <c r="Y23" s="90">
        <f>'Юнит 10'!Y23+'Юнит 11'!Y23+'Юнит 12'!Y23+'Юнит 13'!Y23</f>
        <v>0</v>
      </c>
      <c r="Z23" s="90">
        <f>'Юнит 10'!Z23+'Юнит 11'!Z23+'Юнит 12'!Z23+'Юнит 13'!Z23</f>
        <v>0</v>
      </c>
      <c r="AA23" s="93">
        <f t="shared" si="16"/>
        <v>0</v>
      </c>
      <c r="AB23" s="93">
        <f t="shared" si="17"/>
        <v>0</v>
      </c>
      <c r="AC23" s="235">
        <f t="shared" si="3"/>
        <v>0</v>
      </c>
      <c r="AD23" s="93">
        <f t="shared" si="4"/>
        <v>0</v>
      </c>
      <c r="AE23" s="90">
        <f>'Юнит 10'!AE23+'Юнит 11'!AE23+'Юнит 12'!AE23+'Юнит 13'!AE23</f>
        <v>0</v>
      </c>
      <c r="AF23" s="235">
        <f t="shared" si="5"/>
        <v>0</v>
      </c>
      <c r="AG23" s="90">
        <f>'Юнит 10'!AG23+'Юнит 11'!AG23+'Юнит 12'!AG23+'Юнит 13'!AG23</f>
        <v>0</v>
      </c>
      <c r="AH23" s="90">
        <f>'Юнит 10'!AH23+'Юнит 11'!AH23+'Юнит 12'!AH23+'Юнит 13'!AH23</f>
        <v>0</v>
      </c>
      <c r="AI23" s="90">
        <f>'Юнит 10'!AI23+'Юнит 11'!AI23+'Юнит 12'!AI23+'Юнит 13'!AI23</f>
        <v>0</v>
      </c>
      <c r="AJ23" s="90">
        <f>'Юнит 10'!AJ23+'Юнит 11'!AJ23+'Юнит 12'!AJ23+'Юнит 13'!AJ23</f>
        <v>0</v>
      </c>
      <c r="AK23" s="90">
        <f>'Юнит 10'!AK23+'Юнит 11'!AK23+'Юнит 12'!AK23+'Юнит 13'!AK23</f>
        <v>0</v>
      </c>
      <c r="AL23" s="123">
        <f t="shared" si="6"/>
        <v>0</v>
      </c>
      <c r="AM23" s="90">
        <f>'Юнит 10'!AM23+'Юнит 11'!AM23+'Юнит 12'!AM23+'Юнит 13'!AM23</f>
        <v>0</v>
      </c>
      <c r="AN23" s="95">
        <f t="shared" si="18"/>
        <v>0</v>
      </c>
      <c r="AO23" s="96">
        <f t="shared" si="20"/>
        <v>0</v>
      </c>
      <c r="AP23" s="97"/>
      <c r="AQ23" s="98">
        <f t="shared" si="7"/>
        <v>0</v>
      </c>
      <c r="AR23" s="99">
        <f t="shared" si="30"/>
        <v>117.24</v>
      </c>
      <c r="AS23" s="99">
        <f t="shared" si="9"/>
        <v>0</v>
      </c>
      <c r="AT23" s="99">
        <f t="shared" si="10"/>
        <v>0</v>
      </c>
      <c r="AU23" s="99">
        <f t="shared" si="19"/>
        <v>0</v>
      </c>
      <c r="AV23" s="99">
        <f t="array" ref="AV23">_xlfn.IFS(U23=0,AO23,U23&lt;0,AO23/-U23,U23&gt;0,AO23/U23)</f>
        <v>0</v>
      </c>
      <c r="AW23" s="235">
        <f t="shared" si="27"/>
        <v>0</v>
      </c>
      <c r="AX23" s="235">
        <f t="shared" si="28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5"/>
        <v>0</v>
      </c>
      <c r="F24" s="94">
        <f>'Юнит 13'!F24</f>
        <v>0</v>
      </c>
      <c r="G24" s="94">
        <f>'Юнит 13'!G24</f>
        <v>0</v>
      </c>
      <c r="H24" s="94">
        <f>'Юнит 13'!H24</f>
        <v>0</v>
      </c>
      <c r="I24" s="94">
        <f>'Юнит 13'!I24</f>
        <v>0</v>
      </c>
      <c r="J24" s="94">
        <f>'Юнит 13'!J24</f>
        <v>0</v>
      </c>
      <c r="K24" s="94">
        <v>117.24</v>
      </c>
      <c r="L24" s="93">
        <f t="shared" si="29"/>
        <v>0</v>
      </c>
      <c r="M24" s="90">
        <f>'Юнит 13'!M24</f>
        <v>0</v>
      </c>
      <c r="N24" s="90">
        <f>'Юнит 10'!N24+'Юнит 11'!N24+'Юнит 12'!N24+'Юнит 13'!N24</f>
        <v>0</v>
      </c>
      <c r="O24" s="90"/>
      <c r="P24" s="90"/>
      <c r="Q24" s="234">
        <f t="shared" si="14"/>
        <v>0</v>
      </c>
      <c r="R24" s="93">
        <f t="shared" si="15"/>
        <v>0</v>
      </c>
      <c r="S24" s="90">
        <f>'Юнит 10'!S24+'Юнит 11'!S24+'Юнит 12'!S24+'Юнит 13'!S24</f>
        <v>0</v>
      </c>
      <c r="T24" s="90">
        <f>'Юнит 10'!T24+'Юнит 11'!T24+'Юнит 12'!T24+'Юнит 13'!T24</f>
        <v>0</v>
      </c>
      <c r="U24" s="93">
        <f t="shared" si="1"/>
        <v>0</v>
      </c>
      <c r="V24" s="90">
        <f>'Юнит 10'!V24+'Юнит 11'!V24+'Юнит 12'!V24+'Юнит 13'!V24</f>
        <v>0</v>
      </c>
      <c r="W24" s="90">
        <f>'Юнит 10'!W24+'Юнит 11'!W24+'Юнит 12'!W24+'Юнит 13'!W24</f>
        <v>0</v>
      </c>
      <c r="X24" s="93">
        <f t="shared" si="2"/>
        <v>0</v>
      </c>
      <c r="Y24" s="90">
        <f>'Юнит 10'!Y24+'Юнит 11'!Y24+'Юнит 12'!Y24+'Юнит 13'!Y24</f>
        <v>0</v>
      </c>
      <c r="Z24" s="90">
        <f>'Юнит 10'!Z24+'Юнит 11'!Z24+'Юнит 12'!Z24+'Юнит 13'!Z24</f>
        <v>0</v>
      </c>
      <c r="AA24" s="93">
        <f t="shared" si="16"/>
        <v>0</v>
      </c>
      <c r="AB24" s="93">
        <f t="shared" si="17"/>
        <v>0</v>
      </c>
      <c r="AC24" s="235">
        <f t="shared" si="3"/>
        <v>0</v>
      </c>
      <c r="AD24" s="93">
        <f t="shared" si="4"/>
        <v>0</v>
      </c>
      <c r="AE24" s="90">
        <f>'Юнит 10'!AE24+'Юнит 11'!AE24+'Юнит 12'!AE24+'Юнит 13'!AE24</f>
        <v>0</v>
      </c>
      <c r="AF24" s="235">
        <f t="shared" si="5"/>
        <v>0</v>
      </c>
      <c r="AG24" s="90">
        <f>'Юнит 10'!AG24+'Юнит 11'!AG24+'Юнит 12'!AG24+'Юнит 13'!AG24</f>
        <v>0</v>
      </c>
      <c r="AH24" s="90">
        <f>'Юнит 10'!AH24+'Юнит 11'!AH24+'Юнит 12'!AH24+'Юнит 13'!AH24</f>
        <v>0</v>
      </c>
      <c r="AI24" s="90">
        <f>'Юнит 10'!AI24+'Юнит 11'!AI24+'Юнит 12'!AI24+'Юнит 13'!AI24</f>
        <v>0</v>
      </c>
      <c r="AJ24" s="90">
        <f>'Юнит 10'!AJ24+'Юнит 11'!AJ24+'Юнит 12'!AJ24+'Юнит 13'!AJ24</f>
        <v>0</v>
      </c>
      <c r="AK24" s="90">
        <f>'Юнит 10'!AK24+'Юнит 11'!AK24+'Юнит 12'!AK24+'Юнит 13'!AK24</f>
        <v>0</v>
      </c>
      <c r="AL24" s="123">
        <f t="shared" si="6"/>
        <v>0</v>
      </c>
      <c r="AM24" s="90">
        <f>'Юнит 10'!AM24+'Юнит 11'!AM24+'Юнит 12'!AM24+'Юнит 13'!AM24</f>
        <v>0</v>
      </c>
      <c r="AN24" s="95">
        <f t="shared" si="18"/>
        <v>0</v>
      </c>
      <c r="AO24" s="96">
        <f t="shared" si="20"/>
        <v>0</v>
      </c>
      <c r="AP24" s="97"/>
      <c r="AQ24" s="98">
        <f t="shared" si="7"/>
        <v>0</v>
      </c>
      <c r="AR24" s="99">
        <f t="shared" si="30"/>
        <v>117.24</v>
      </c>
      <c r="AS24" s="99">
        <f t="shared" si="9"/>
        <v>0</v>
      </c>
      <c r="AT24" s="99">
        <f t="shared" si="10"/>
        <v>0</v>
      </c>
      <c r="AU24" s="99">
        <f t="shared" si="19"/>
        <v>0</v>
      </c>
      <c r="AV24" s="99">
        <f t="array" ref="AV24">_xlfn.IFS(U24=0,AO24,U24&lt;0,AO24/-U24,U24&gt;0,AO24/U24)</f>
        <v>0</v>
      </c>
      <c r="AW24" s="235">
        <f t="shared" si="27"/>
        <v>0</v>
      </c>
      <c r="AX24" s="235">
        <f t="shared" si="28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5"/>
        <v>0</v>
      </c>
      <c r="F25" s="94">
        <f>'Юнит 13'!F25</f>
        <v>0</v>
      </c>
      <c r="G25" s="94">
        <f>'Юнит 13'!G25</f>
        <v>0</v>
      </c>
      <c r="H25" s="94">
        <f>'Юнит 13'!H25</f>
        <v>0</v>
      </c>
      <c r="I25" s="94">
        <f>'Юнит 13'!I25</f>
        <v>0</v>
      </c>
      <c r="J25" s="94">
        <f>'Юнит 13'!J25</f>
        <v>0</v>
      </c>
      <c r="K25" s="94">
        <v>117.24</v>
      </c>
      <c r="L25" s="93">
        <f t="shared" si="29"/>
        <v>0</v>
      </c>
      <c r="M25" s="90">
        <f>'Юнит 13'!M25</f>
        <v>0</v>
      </c>
      <c r="N25" s="90">
        <f>'Юнит 10'!N25+'Юнит 11'!N25+'Юнит 12'!N25+'Юнит 13'!N25</f>
        <v>0</v>
      </c>
      <c r="O25" s="90"/>
      <c r="P25" s="90"/>
      <c r="Q25" s="234">
        <f t="shared" si="14"/>
        <v>0</v>
      </c>
      <c r="R25" s="93">
        <f t="shared" si="15"/>
        <v>0</v>
      </c>
      <c r="S25" s="90">
        <f>'Юнит 10'!S25+'Юнит 11'!S25+'Юнит 12'!S25+'Юнит 13'!S25</f>
        <v>0</v>
      </c>
      <c r="T25" s="90">
        <f>'Юнит 10'!T25+'Юнит 11'!T25+'Юнит 12'!T25+'Юнит 13'!T25</f>
        <v>0</v>
      </c>
      <c r="U25" s="93">
        <f t="shared" si="1"/>
        <v>0</v>
      </c>
      <c r="V25" s="90">
        <f>'Юнит 10'!V25+'Юнит 11'!V25+'Юнит 12'!V25+'Юнит 13'!V25</f>
        <v>0</v>
      </c>
      <c r="W25" s="90">
        <f>'Юнит 10'!W25+'Юнит 11'!W25+'Юнит 12'!W25+'Юнит 13'!W25</f>
        <v>0</v>
      </c>
      <c r="X25" s="93">
        <f t="shared" si="2"/>
        <v>0</v>
      </c>
      <c r="Y25" s="90">
        <f>'Юнит 10'!Y25+'Юнит 11'!Y25+'Юнит 12'!Y25+'Юнит 13'!Y25</f>
        <v>0</v>
      </c>
      <c r="Z25" s="90">
        <f>'Юнит 10'!Z25+'Юнит 11'!Z25+'Юнит 12'!Z25+'Юнит 13'!Z25</f>
        <v>0</v>
      </c>
      <c r="AA25" s="93">
        <f t="shared" si="16"/>
        <v>0</v>
      </c>
      <c r="AB25" s="93">
        <f t="shared" si="17"/>
        <v>0</v>
      </c>
      <c r="AC25" s="235">
        <f t="shared" si="3"/>
        <v>0</v>
      </c>
      <c r="AD25" s="93">
        <f t="shared" si="4"/>
        <v>0</v>
      </c>
      <c r="AE25" s="90">
        <f>'Юнит 10'!AE25+'Юнит 11'!AE25+'Юнит 12'!AE25+'Юнит 13'!AE25</f>
        <v>0</v>
      </c>
      <c r="AF25" s="235">
        <f t="shared" si="5"/>
        <v>0</v>
      </c>
      <c r="AG25" s="90">
        <f>'Юнит 10'!AG25+'Юнит 11'!AG25+'Юнит 12'!AG25+'Юнит 13'!AG25</f>
        <v>0</v>
      </c>
      <c r="AH25" s="90">
        <f>'Юнит 10'!AH25+'Юнит 11'!AH25+'Юнит 12'!AH25+'Юнит 13'!AH25</f>
        <v>0</v>
      </c>
      <c r="AI25" s="90">
        <f>'Юнит 10'!AI25+'Юнит 11'!AI25+'Юнит 12'!AI25+'Юнит 13'!AI25</f>
        <v>0</v>
      </c>
      <c r="AJ25" s="90">
        <f>'Юнит 10'!AJ25+'Юнит 11'!AJ25+'Юнит 12'!AJ25+'Юнит 13'!AJ25</f>
        <v>0</v>
      </c>
      <c r="AK25" s="90">
        <f>'Юнит 10'!AK25+'Юнит 11'!AK25+'Юнит 12'!AK25+'Юнит 13'!AK25</f>
        <v>0</v>
      </c>
      <c r="AL25" s="123">
        <f t="shared" si="6"/>
        <v>0</v>
      </c>
      <c r="AM25" s="90">
        <f>'Юнит 10'!AM25+'Юнит 11'!AM25+'Юнит 12'!AM25+'Юнит 13'!AM25</f>
        <v>0</v>
      </c>
      <c r="AN25" s="95">
        <f t="shared" si="18"/>
        <v>0</v>
      </c>
      <c r="AO25" s="96">
        <f t="shared" si="20"/>
        <v>0</v>
      </c>
      <c r="AP25" s="97"/>
      <c r="AQ25" s="98">
        <f t="shared" si="7"/>
        <v>0</v>
      </c>
      <c r="AR25" s="99">
        <f t="shared" si="30"/>
        <v>117.24</v>
      </c>
      <c r="AS25" s="99">
        <f t="shared" si="9"/>
        <v>0</v>
      </c>
      <c r="AT25" s="99">
        <f t="shared" si="10"/>
        <v>0</v>
      </c>
      <c r="AU25" s="99">
        <f t="shared" si="19"/>
        <v>0</v>
      </c>
      <c r="AV25" s="99">
        <f t="array" ref="AV25">_xlfn.IFS(U25=0,AO25,U25&lt;0,AO25/-U25,U25&gt;0,AO25/U25)</f>
        <v>0</v>
      </c>
      <c r="AW25" s="235">
        <f t="shared" si="27"/>
        <v>0</v>
      </c>
      <c r="AX25" s="235">
        <f t="shared" si="28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5"/>
        <v>0</v>
      </c>
      <c r="F26" s="94">
        <f>'Юнит 13'!F26</f>
        <v>0</v>
      </c>
      <c r="G26" s="94">
        <f>'Юнит 13'!G26</f>
        <v>0</v>
      </c>
      <c r="H26" s="94">
        <f>'Юнит 13'!H26</f>
        <v>0</v>
      </c>
      <c r="I26" s="94">
        <f>'Юнит 13'!I26</f>
        <v>0</v>
      </c>
      <c r="J26" s="94">
        <f>'Юнит 13'!J26</f>
        <v>0</v>
      </c>
      <c r="K26" s="94">
        <v>123.09</v>
      </c>
      <c r="L26" s="93">
        <f t="shared" si="29"/>
        <v>0</v>
      </c>
      <c r="M26" s="90">
        <f>'Юнит 13'!M26</f>
        <v>0</v>
      </c>
      <c r="N26" s="90">
        <f>'Юнит 10'!N26+'Юнит 11'!N26+'Юнит 12'!N26+'Юнит 13'!N26</f>
        <v>124</v>
      </c>
      <c r="O26" s="90"/>
      <c r="P26" s="90"/>
      <c r="Q26" s="234">
        <f t="shared" si="14"/>
        <v>17.714285714285715</v>
      </c>
      <c r="R26" s="93">
        <f t="shared" si="15"/>
        <v>7.5714285714285712</v>
      </c>
      <c r="S26" s="90">
        <f>'Юнит 10'!S26+'Юнит 11'!S26+'Юнит 12'!S26+'Юнит 13'!S26</f>
        <v>54</v>
      </c>
      <c r="T26" s="90">
        <f>'Юнит 10'!T26+'Юнит 11'!T26+'Юнит 12'!T26+'Юнит 13'!T26</f>
        <v>-1</v>
      </c>
      <c r="U26" s="93">
        <f t="shared" si="1"/>
        <v>53</v>
      </c>
      <c r="V26" s="90">
        <f>'Юнит 10'!V26+'Юнит 11'!V26+'Юнит 12'!V26+'Юнит 13'!V26</f>
        <v>26746.03</v>
      </c>
      <c r="W26" s="90">
        <f>'Юнит 10'!W26+'Юнит 11'!W26+'Юнит 12'!W26+'Юнит 13'!W26</f>
        <v>-554</v>
      </c>
      <c r="X26" s="93">
        <f t="shared" si="2"/>
        <v>26192.03</v>
      </c>
      <c r="Y26" s="90">
        <f>'Юнит 10'!Y26+'Юнит 11'!Y26+'Юнит 12'!Y26+'Юнит 13'!Y26</f>
        <v>40183.180000000008</v>
      </c>
      <c r="Z26" s="90">
        <f>'Юнит 10'!Z26+'Юнит 11'!Z26+'Юнит 12'!Z26+'Юнит 13'!Z26</f>
        <v>-698.62</v>
      </c>
      <c r="AA26" s="93">
        <f t="shared" si="16"/>
        <v>39484.560000000005</v>
      </c>
      <c r="AB26" s="93">
        <f t="shared" si="17"/>
        <v>0</v>
      </c>
      <c r="AC26" s="235">
        <f t="shared" si="3"/>
        <v>1.5230901927629149E-2</v>
      </c>
      <c r="AD26" s="93">
        <f t="shared" si="4"/>
        <v>6523.77</v>
      </c>
      <c r="AE26" s="90">
        <f>'Юнит 10'!AE26+'Юнит 11'!AE26+'Юнит 12'!AE26+'Юнит 13'!AE26</f>
        <v>14915.330000000004</v>
      </c>
      <c r="AF26" s="235">
        <f t="shared" si="5"/>
        <v>0.37775094872527393</v>
      </c>
      <c r="AG26" s="90">
        <f>'Юнит 10'!AG26+'Юнит 11'!AG26+'Юнит 12'!AG26+'Юнит 13'!AG26</f>
        <v>14559.309999999967</v>
      </c>
      <c r="AH26" s="90">
        <f>'Юнит 10'!AH26+'Юнит 11'!AH26+'Юнит 12'!AH26+'Юнит 13'!AH26</f>
        <v>1170</v>
      </c>
      <c r="AI26" s="90">
        <f>'Юнит 10'!AI26+'Юнит 11'!AI26+'Юнит 12'!AI26+'Юнит 13'!AI26</f>
        <v>6500</v>
      </c>
      <c r="AJ26" s="90">
        <f>'Юнит 10'!AJ26+'Юнит 11'!AJ26+'Юнит 12'!AJ26+'Юнит 13'!AJ26</f>
        <v>0</v>
      </c>
      <c r="AK26" s="90">
        <f>'Юнит 10'!AK26+'Юнит 11'!AK26+'Юнит 12'!AK26+'Юнит 13'!AK26</f>
        <v>0</v>
      </c>
      <c r="AL26" s="123">
        <f t="shared" si="6"/>
        <v>0</v>
      </c>
      <c r="AM26" s="90">
        <f>'Юнит 10'!AM26+'Юнит 11'!AM26+'Юнит 12'!AM26+'Юнит 13'!AM26</f>
        <v>0</v>
      </c>
      <c r="AN26" s="95">
        <f t="shared" si="18"/>
        <v>1495.5649129999999</v>
      </c>
      <c r="AO26" s="96">
        <f t="shared" si="20"/>
        <v>-5679.4149129999605</v>
      </c>
      <c r="AP26" s="97"/>
      <c r="AQ26" s="98">
        <f t="shared" si="7"/>
        <v>744.99169811320769</v>
      </c>
      <c r="AR26" s="99">
        <f t="shared" si="30"/>
        <v>123.09</v>
      </c>
      <c r="AS26" s="99">
        <f t="shared" si="9"/>
        <v>281.42132075471704</v>
      </c>
      <c r="AT26" s="99">
        <f t="shared" si="10"/>
        <v>269.61685185185121</v>
      </c>
      <c r="AU26" s="99">
        <f t="shared" si="19"/>
        <v>142.03703703703704</v>
      </c>
      <c r="AV26" s="99">
        <f t="array" ref="AV26">_xlfn.IFS(U26=0,AO26,U26&lt;0,AO26/-U26,U26&gt;0,AO26/U26)</f>
        <v>-107.15877194339548</v>
      </c>
      <c r="AW26" s="235">
        <f t="shared" si="27"/>
        <v>-0.14383888064093811</v>
      </c>
      <c r="AX26" s="235">
        <f t="shared" si="28"/>
        <v>-0.87057252370944416</v>
      </c>
      <c r="AY26" s="100"/>
      <c r="AZ26" s="95">
        <f t="shared" si="13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5"/>
        <v>0</v>
      </c>
      <c r="F27" s="94">
        <f>'Юнит 13'!F27</f>
        <v>0</v>
      </c>
      <c r="G27" s="94">
        <f>'Юнит 13'!G27</f>
        <v>0</v>
      </c>
      <c r="H27" s="94">
        <f>'Юнит 13'!H27</f>
        <v>0</v>
      </c>
      <c r="I27" s="94">
        <f>'Юнит 13'!I27</f>
        <v>0</v>
      </c>
      <c r="J27" s="94">
        <f>'Юнит 13'!J27</f>
        <v>0</v>
      </c>
      <c r="K27" s="94">
        <v>181.59</v>
      </c>
      <c r="L27" s="93">
        <f t="shared" si="29"/>
        <v>0</v>
      </c>
      <c r="M27" s="90">
        <f>'Юнит 13'!M27</f>
        <v>0</v>
      </c>
      <c r="N27" s="90">
        <f>'Юнит 10'!N27+'Юнит 11'!N27+'Юнит 12'!N27+'Юнит 13'!N27</f>
        <v>23</v>
      </c>
      <c r="O27" s="90"/>
      <c r="P27" s="90"/>
      <c r="Q27" s="234">
        <f t="shared" si="14"/>
        <v>3.2857142857142856</v>
      </c>
      <c r="R27" s="93">
        <f t="shared" si="15"/>
        <v>1.4285714285714286</v>
      </c>
      <c r="S27" s="90">
        <f>'Юнит 10'!S27+'Юнит 11'!S27+'Юнит 12'!S27+'Юнит 13'!S27</f>
        <v>10</v>
      </c>
      <c r="T27" s="90">
        <f>'Юнит 10'!T27+'Юнит 11'!T27+'Юнит 12'!T27+'Юнит 13'!T27</f>
        <v>0</v>
      </c>
      <c r="U27" s="93">
        <f t="shared" si="1"/>
        <v>10</v>
      </c>
      <c r="V27" s="90">
        <f>'Юнит 10'!V27+'Юнит 11'!V27+'Юнит 12'!V27+'Юнит 13'!V27</f>
        <v>2829</v>
      </c>
      <c r="W27" s="90">
        <f>'Юнит 10'!W27+'Юнит 11'!W27+'Юнит 12'!W27+'Юнит 13'!W27</f>
        <v>0</v>
      </c>
      <c r="X27" s="93">
        <f t="shared" si="2"/>
        <v>2829</v>
      </c>
      <c r="Y27" s="90">
        <f>'Юнит 10'!Y27+'Юнит 11'!Y27+'Юнит 12'!Y27+'Юнит 13'!Y27</f>
        <v>4780</v>
      </c>
      <c r="Z27" s="90">
        <f>'Юнит 10'!Z27+'Юнит 11'!Z27+'Юнит 12'!Z27+'Юнит 13'!Z27</f>
        <v>0</v>
      </c>
      <c r="AA27" s="93">
        <f t="shared" si="16"/>
        <v>4780</v>
      </c>
      <c r="AB27" s="93">
        <f t="shared" si="17"/>
        <v>0</v>
      </c>
      <c r="AC27" s="235">
        <f t="shared" si="3"/>
        <v>1.8438526658032235E-3</v>
      </c>
      <c r="AD27" s="93">
        <f t="shared" si="4"/>
        <v>1815.9</v>
      </c>
      <c r="AE27" s="90">
        <f>'Юнит 10'!AE27+'Юнит 11'!AE27+'Юнит 12'!AE27+'Юнит 13'!AE27</f>
        <v>1803.4100000000003</v>
      </c>
      <c r="AF27" s="235">
        <f t="shared" si="5"/>
        <v>0.37728242677824275</v>
      </c>
      <c r="AG27" s="90">
        <f>'Юнит 10'!AG27+'Юнит 11'!AG27+'Юнит 12'!AG27+'Юнит 13'!AG27</f>
        <v>1037.9300000000003</v>
      </c>
      <c r="AH27" s="90">
        <f>'Юнит 10'!AH27+'Юнит 11'!AH27+'Юнит 12'!AH27+'Юнит 13'!AH27</f>
        <v>0</v>
      </c>
      <c r="AI27" s="90">
        <f>'Юнит 10'!AI27+'Юнит 11'!AI27+'Юнит 12'!AI27+'Юнит 13'!AI27</f>
        <v>0</v>
      </c>
      <c r="AJ27" s="90">
        <f>'Юнит 10'!AJ27+'Юнит 11'!AJ27+'Юнит 12'!AJ27+'Юнит 13'!AJ27</f>
        <v>0</v>
      </c>
      <c r="AK27" s="90">
        <f>'Юнит 10'!AK27+'Юнит 11'!AK27+'Юнит 12'!AK27+'Юнит 13'!AK27</f>
        <v>0</v>
      </c>
      <c r="AL27" s="123">
        <f t="shared" si="6"/>
        <v>0</v>
      </c>
      <c r="AM27" s="90">
        <f>'Юнит 10'!AM27+'Юнит 11'!AM27+'Юнит 12'!AM27+'Юнит 13'!AM27</f>
        <v>0</v>
      </c>
      <c r="AN27" s="95">
        <f t="shared" si="18"/>
        <v>161.5359</v>
      </c>
      <c r="AO27" s="96">
        <f t="shared" si="20"/>
        <v>-38.775900000000689</v>
      </c>
      <c r="AP27" s="97"/>
      <c r="AQ27" s="98">
        <f t="shared" si="7"/>
        <v>478</v>
      </c>
      <c r="AR27" s="99">
        <f t="shared" si="30"/>
        <v>181.59</v>
      </c>
      <c r="AS27" s="99">
        <f t="shared" si="9"/>
        <v>180.34100000000004</v>
      </c>
      <c r="AT27" s="99">
        <f t="shared" si="10"/>
        <v>103.79300000000003</v>
      </c>
      <c r="AU27" s="99">
        <f t="shared" si="19"/>
        <v>0</v>
      </c>
      <c r="AV27" s="99">
        <f t="array" ref="AV27">_xlfn.IFS(U27=0,AO27,U27&lt;0,AO27/-U27,U27&gt;0,AO27/U27)</f>
        <v>-3.8775900000000689</v>
      </c>
      <c r="AW27" s="235">
        <f t="shared" si="27"/>
        <v>-8.1121129707114412E-3</v>
      </c>
      <c r="AX27" s="235">
        <f t="shared" si="28"/>
        <v>-2.1353543697340542E-2</v>
      </c>
      <c r="AY27" s="100"/>
      <c r="AZ27" s="95">
        <f t="shared" si="13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1">SUM(F28:J28)</f>
        <v>0</v>
      </c>
      <c r="F28" s="94">
        <f>'Юнит 13'!F28</f>
        <v>0</v>
      </c>
      <c r="G28" s="94">
        <f>'Юнит 13'!G28</f>
        <v>0</v>
      </c>
      <c r="H28" s="94">
        <f>'Юнит 13'!H28</f>
        <v>0</v>
      </c>
      <c r="I28" s="94">
        <f>'Юнит 13'!I28</f>
        <v>0</v>
      </c>
      <c r="J28" s="94">
        <f>'Юнит 13'!J28</f>
        <v>0</v>
      </c>
      <c r="K28" s="94">
        <v>133.62</v>
      </c>
      <c r="L28" s="93">
        <f t="shared" si="29"/>
        <v>0</v>
      </c>
      <c r="M28" s="90">
        <f>'Юнит 13'!M28</f>
        <v>0</v>
      </c>
      <c r="N28" s="90">
        <f>'Юнит 10'!N28+'Юнит 11'!N28+'Юнит 12'!N28+'Юнит 13'!N28</f>
        <v>266</v>
      </c>
      <c r="O28" s="90"/>
      <c r="P28" s="90"/>
      <c r="Q28" s="234">
        <f t="shared" si="14"/>
        <v>38</v>
      </c>
      <c r="R28" s="93">
        <f t="shared" si="15"/>
        <v>16</v>
      </c>
      <c r="S28" s="90">
        <f>'Юнит 10'!S28+'Юнит 11'!S28+'Юнит 12'!S28+'Юнит 13'!S28</f>
        <v>118</v>
      </c>
      <c r="T28" s="90">
        <f>'Юнит 10'!T28+'Юнит 11'!T28+'Юнит 12'!T28+'Юнит 13'!T28</f>
        <v>-6</v>
      </c>
      <c r="U28" s="93">
        <f t="shared" si="1"/>
        <v>112</v>
      </c>
      <c r="V28" s="90">
        <f>'Юнит 10'!V28+'Юнит 11'!V28+'Юнит 12'!V28+'Юнит 13'!V28</f>
        <v>99335.749999999942</v>
      </c>
      <c r="W28" s="90">
        <f>'Юнит 10'!W28+'Юнит 11'!W28+'Юнит 12'!W28+'Юнит 13'!W28</f>
        <v>-4801</v>
      </c>
      <c r="X28" s="93">
        <f t="shared" si="2"/>
        <v>94534.749999999942</v>
      </c>
      <c r="Y28" s="90">
        <f>'Юнит 10'!Y28+'Юнит 11'!Y28+'Юнит 12'!Y28+'Юнит 13'!Y28</f>
        <v>153817.98999999993</v>
      </c>
      <c r="Z28" s="90">
        <f>'Юнит 10'!Z28+'Юнит 11'!Z28+'Юнит 12'!Z28+'Юнит 13'!Z28</f>
        <v>-7875</v>
      </c>
      <c r="AA28" s="93">
        <f t="shared" si="16"/>
        <v>145942.98999999993</v>
      </c>
      <c r="AB28" s="93">
        <f t="shared" si="17"/>
        <v>0</v>
      </c>
      <c r="AC28" s="235">
        <f t="shared" si="3"/>
        <v>5.6296521164601057E-2</v>
      </c>
      <c r="AD28" s="93">
        <f t="shared" si="4"/>
        <v>14965.44</v>
      </c>
      <c r="AE28" s="90">
        <f>'Юнит 10'!AE28+'Юнит 11'!AE28+'Юнит 12'!AE28+'Юнит 13'!AE28</f>
        <v>54509.249999999971</v>
      </c>
      <c r="AF28" s="235">
        <f t="shared" si="5"/>
        <v>0.37349687025049982</v>
      </c>
      <c r="AG28" s="90">
        <f>'Юнит 10'!AG28+'Юнит 11'!AG28+'Юнит 12'!AG28+'Юнит 13'!AG28</f>
        <v>24130.729999999956</v>
      </c>
      <c r="AH28" s="90">
        <f>'Юнит 10'!AH28+'Юнит 11'!AH28+'Юнит 12'!AH28+'Юнит 13'!AH28</f>
        <v>4509</v>
      </c>
      <c r="AI28" s="90">
        <f>'Юнит 10'!AI28+'Юнит 11'!AI28+'Юнит 12'!AI28+'Юнит 13'!AI28</f>
        <v>11000</v>
      </c>
      <c r="AJ28" s="90">
        <f>'Юнит 10'!AJ28+'Юнит 11'!AJ28+'Юнит 12'!AJ28+'Юнит 13'!AJ28</f>
        <v>0</v>
      </c>
      <c r="AK28" s="90">
        <f>'Юнит 10'!AK28+'Юнит 11'!AK28+'Юнит 12'!AK28+'Юнит 13'!AK28</f>
        <v>0</v>
      </c>
      <c r="AL28" s="123">
        <f t="shared" si="6"/>
        <v>0</v>
      </c>
      <c r="AM28" s="90">
        <f>'Юнит 10'!AM28+'Юнит 11'!AM28+'Юнит 12'!AM28+'Юнит 13'!AM28</f>
        <v>0</v>
      </c>
      <c r="AN28" s="95">
        <f t="shared" si="18"/>
        <v>5397.9342249999963</v>
      </c>
      <c r="AO28" s="96">
        <f t="shared" si="20"/>
        <v>31430.63577500001</v>
      </c>
      <c r="AP28" s="97"/>
      <c r="AQ28" s="98">
        <f t="shared" si="7"/>
        <v>1303.0624107142851</v>
      </c>
      <c r="AR28" s="99">
        <f t="shared" si="30"/>
        <v>133.62</v>
      </c>
      <c r="AS28" s="99">
        <f t="shared" si="9"/>
        <v>486.68973214285688</v>
      </c>
      <c r="AT28" s="99">
        <f t="shared" si="10"/>
        <v>204.4977118644064</v>
      </c>
      <c r="AU28" s="99">
        <f t="shared" si="19"/>
        <v>131.43220338983051</v>
      </c>
      <c r="AV28" s="99">
        <f>_xlfn.IFS(U28=0,AO28,U28&lt;0,AO28/-U28,U28&gt;0,AO28/U28)</f>
        <v>280.63067656250007</v>
      </c>
      <c r="AW28" s="235">
        <f t="shared" si="27"/>
        <v>0.21536242182649556</v>
      </c>
      <c r="AX28" s="235">
        <f t="shared" si="28"/>
        <v>2.1002146128012278</v>
      </c>
      <c r="AY28" s="100"/>
      <c r="AZ28" s="95">
        <f t="shared" si="13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>
        <f>'Юнит 13'!F29</f>
        <v>0</v>
      </c>
      <c r="G29" s="94">
        <f>'Юнит 13'!G29</f>
        <v>0</v>
      </c>
      <c r="H29" s="94">
        <f>'Юнит 13'!H29</f>
        <v>0</v>
      </c>
      <c r="I29" s="94">
        <f>'Юнит 13'!I29</f>
        <v>0</v>
      </c>
      <c r="J29" s="94">
        <f>'Юнит 13'!J29</f>
        <v>0</v>
      </c>
      <c r="K29" s="94">
        <v>111.39</v>
      </c>
      <c r="L29" s="93">
        <f>E29*K29</f>
        <v>0</v>
      </c>
      <c r="M29" s="90">
        <f>'Юнит 13'!M29</f>
        <v>0</v>
      </c>
      <c r="N29" s="90">
        <f>'Юнит 10'!N29+'Юнит 11'!N29+'Юнит 12'!N29+'Юнит 13'!N29</f>
        <v>0</v>
      </c>
      <c r="O29" s="90"/>
      <c r="P29" s="90"/>
      <c r="Q29" s="234">
        <f t="shared" si="14"/>
        <v>0</v>
      </c>
      <c r="R29" s="93">
        <f t="shared" si="15"/>
        <v>0</v>
      </c>
      <c r="S29" s="90">
        <f>'Юнит 10'!S29+'Юнит 11'!S29+'Юнит 12'!S29+'Юнит 13'!S29</f>
        <v>0</v>
      </c>
      <c r="T29" s="90">
        <f>'Юнит 10'!T29+'Юнит 11'!T29+'Юнит 12'!T29+'Юнит 13'!T29</f>
        <v>0</v>
      </c>
      <c r="U29" s="93">
        <f t="shared" si="1"/>
        <v>0</v>
      </c>
      <c r="V29" s="90">
        <f>'Юнит 10'!V29+'Юнит 11'!V29+'Юнит 12'!V29+'Юнит 13'!V29</f>
        <v>0</v>
      </c>
      <c r="W29" s="90">
        <f>'Юнит 10'!W29+'Юнит 11'!W29+'Юнит 12'!W29+'Юнит 13'!W29</f>
        <v>0</v>
      </c>
      <c r="X29" s="93">
        <f t="shared" si="2"/>
        <v>0</v>
      </c>
      <c r="Y29" s="90">
        <f>'Юнит 10'!Y29+'Юнит 11'!Y29+'Юнит 12'!Y29+'Юнит 13'!Y29</f>
        <v>0</v>
      </c>
      <c r="Z29" s="90">
        <f>'Юнит 10'!Z29+'Юнит 11'!Z29+'Юнит 12'!Z29+'Юнит 13'!Z29</f>
        <v>0</v>
      </c>
      <c r="AA29" s="93">
        <f t="shared" si="16"/>
        <v>0</v>
      </c>
      <c r="AB29" s="93">
        <f t="shared" si="17"/>
        <v>0</v>
      </c>
      <c r="AC29" s="235">
        <f t="shared" si="3"/>
        <v>0</v>
      </c>
      <c r="AD29" s="93">
        <f t="shared" si="4"/>
        <v>0</v>
      </c>
      <c r="AE29" s="90">
        <f>'Юнит 10'!AE29+'Юнит 11'!AE29+'Юнит 12'!AE29+'Юнит 13'!AE29</f>
        <v>0</v>
      </c>
      <c r="AF29" s="235">
        <f t="shared" si="5"/>
        <v>0</v>
      </c>
      <c r="AG29" s="90">
        <f>'Юнит 10'!AG29+'Юнит 11'!AG29+'Юнит 12'!AG29+'Юнит 13'!AG29</f>
        <v>0</v>
      </c>
      <c r="AH29" s="90">
        <f>'Юнит 10'!AH29+'Юнит 11'!AH29+'Юнит 12'!AH29+'Юнит 13'!AH29</f>
        <v>0</v>
      </c>
      <c r="AI29" s="90">
        <f>'Юнит 10'!AI29+'Юнит 11'!AI29+'Юнит 12'!AI29+'Юнит 13'!AI29</f>
        <v>0</v>
      </c>
      <c r="AJ29" s="90">
        <f>'Юнит 10'!AJ29+'Юнит 11'!AJ29+'Юнит 12'!AJ29+'Юнит 13'!AJ29</f>
        <v>0</v>
      </c>
      <c r="AK29" s="90">
        <f>'Юнит 10'!AK29+'Юнит 11'!AK29+'Юнит 12'!AK29+'Юнит 13'!AK29</f>
        <v>0</v>
      </c>
      <c r="AL29" s="123">
        <f t="shared" si="6"/>
        <v>0</v>
      </c>
      <c r="AM29" s="90">
        <f>'Юнит 10'!AM29+'Юнит 11'!AM29+'Юнит 12'!AM29+'Юнит 13'!AM29</f>
        <v>0</v>
      </c>
      <c r="AN29" s="95">
        <f t="shared" si="18"/>
        <v>0</v>
      </c>
      <c r="AO29" s="96">
        <f t="shared" si="20"/>
        <v>0</v>
      </c>
      <c r="AP29" s="97"/>
      <c r="AQ29" s="98">
        <f t="shared" si="7"/>
        <v>0</v>
      </c>
      <c r="AR29" s="99">
        <f t="shared" si="30"/>
        <v>111.39</v>
      </c>
      <c r="AS29" s="99">
        <f t="shared" si="9"/>
        <v>0</v>
      </c>
      <c r="AT29" s="99">
        <f t="shared" si="10"/>
        <v>0</v>
      </c>
      <c r="AU29" s="99">
        <f t="shared" si="19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>
        <f>'Юнит 13'!F30</f>
        <v>0</v>
      </c>
      <c r="G30" s="94">
        <f>'Юнит 13'!G30</f>
        <v>0</v>
      </c>
      <c r="H30" s="94">
        <f>'Юнит 13'!H30</f>
        <v>0</v>
      </c>
      <c r="I30" s="94">
        <f>'Юнит 13'!I30</f>
        <v>0</v>
      </c>
      <c r="J30" s="94">
        <f>'Юнит 13'!J30</f>
        <v>0</v>
      </c>
      <c r="K30" s="94">
        <v>111.39</v>
      </c>
      <c r="L30" s="93">
        <f>E30*K30</f>
        <v>0</v>
      </c>
      <c r="M30" s="90">
        <f>'Юнит 13'!M30</f>
        <v>0</v>
      </c>
      <c r="N30" s="90">
        <f>'Юнит 10'!N30+'Юнит 11'!N30+'Юнит 12'!N30+'Юнит 13'!N30</f>
        <v>0</v>
      </c>
      <c r="O30" s="90"/>
      <c r="P30" s="90"/>
      <c r="Q30" s="234">
        <f t="shared" si="14"/>
        <v>0</v>
      </c>
      <c r="R30" s="93">
        <f t="shared" si="15"/>
        <v>0</v>
      </c>
      <c r="S30" s="90">
        <f>'Юнит 10'!S30+'Юнит 11'!S30+'Юнит 12'!S30+'Юнит 13'!S30</f>
        <v>0</v>
      </c>
      <c r="T30" s="90">
        <f>'Юнит 10'!T30+'Юнит 11'!T30+'Юнит 12'!T30+'Юнит 13'!T30</f>
        <v>0</v>
      </c>
      <c r="U30" s="93">
        <f t="shared" si="1"/>
        <v>0</v>
      </c>
      <c r="V30" s="90">
        <f>'Юнит 10'!V30+'Юнит 11'!V30+'Юнит 12'!V30+'Юнит 13'!V30</f>
        <v>0</v>
      </c>
      <c r="W30" s="90">
        <f>'Юнит 10'!W30+'Юнит 11'!W30+'Юнит 12'!W30+'Юнит 13'!W30</f>
        <v>0</v>
      </c>
      <c r="X30" s="93">
        <f t="shared" si="2"/>
        <v>0</v>
      </c>
      <c r="Y30" s="90">
        <f>'Юнит 10'!Y30+'Юнит 11'!Y30+'Юнит 12'!Y30+'Юнит 13'!Y30</f>
        <v>0</v>
      </c>
      <c r="Z30" s="90">
        <f>'Юнит 10'!Z30+'Юнит 11'!Z30+'Юнит 12'!Z30+'Юнит 13'!Z30</f>
        <v>0</v>
      </c>
      <c r="AA30" s="93">
        <f t="shared" si="16"/>
        <v>0</v>
      </c>
      <c r="AB30" s="93">
        <f t="shared" si="17"/>
        <v>0</v>
      </c>
      <c r="AC30" s="235">
        <f t="shared" si="3"/>
        <v>0</v>
      </c>
      <c r="AD30" s="93">
        <f t="shared" si="4"/>
        <v>0</v>
      </c>
      <c r="AE30" s="90">
        <f>'Юнит 10'!AE30+'Юнит 11'!AE30+'Юнит 12'!AE30+'Юнит 13'!AE30</f>
        <v>0</v>
      </c>
      <c r="AF30" s="235">
        <f t="shared" si="5"/>
        <v>0</v>
      </c>
      <c r="AG30" s="90">
        <f>'Юнит 10'!AG30+'Юнит 11'!AG30+'Юнит 12'!AG30+'Юнит 13'!AG30</f>
        <v>115.07</v>
      </c>
      <c r="AH30" s="90">
        <f>'Юнит 10'!AH30+'Юнит 11'!AH30+'Юнит 12'!AH30+'Юнит 13'!AH30</f>
        <v>0</v>
      </c>
      <c r="AI30" s="90">
        <f>'Юнит 10'!AI30+'Юнит 11'!AI30+'Юнит 12'!AI30+'Юнит 13'!AI30</f>
        <v>0</v>
      </c>
      <c r="AJ30" s="90">
        <f>'Юнит 10'!AJ30+'Юнит 11'!AJ30+'Юнит 12'!AJ30+'Юнит 13'!AJ30</f>
        <v>0</v>
      </c>
      <c r="AK30" s="90">
        <f>'Юнит 10'!AK30+'Юнит 11'!AK30+'Юнит 12'!AK30+'Юнит 13'!AK30</f>
        <v>0</v>
      </c>
      <c r="AL30" s="123">
        <f t="shared" si="6"/>
        <v>0</v>
      </c>
      <c r="AM30" s="90">
        <f>'Юнит 10'!AM30+'Юнит 11'!AM30+'Юнит 12'!AM30+'Юнит 13'!AM30</f>
        <v>0</v>
      </c>
      <c r="AN30" s="95">
        <f t="shared" si="18"/>
        <v>0</v>
      </c>
      <c r="AO30" s="96">
        <f t="shared" si="20"/>
        <v>-115.07</v>
      </c>
      <c r="AP30" s="97"/>
      <c r="AQ30" s="98">
        <f t="shared" si="7"/>
        <v>0</v>
      </c>
      <c r="AR30" s="99">
        <f t="shared" si="30"/>
        <v>111.39</v>
      </c>
      <c r="AS30" s="99">
        <f t="shared" si="9"/>
        <v>0</v>
      </c>
      <c r="AT30" s="99">
        <f t="shared" si="10"/>
        <v>115.07</v>
      </c>
      <c r="AU30" s="99">
        <f t="shared" si="19"/>
        <v>0</v>
      </c>
      <c r="AV30" s="99">
        <f t="array" ref="AV30">_xlfn.IFS(U30=0,AO30,U30&lt;0,AO30/-U30,U30&gt;0,AO30/U30)</f>
        <v>-115.07</v>
      </c>
      <c r="AW30" s="235">
        <f>IF(AQ30=0,0,AV30/AQ30)</f>
        <v>0</v>
      </c>
      <c r="AX30" s="235">
        <f>IF(AR30=0,0,AV30/AR30)</f>
        <v>-1.0330370769368884</v>
      </c>
      <c r="AY30" s="100"/>
      <c r="AZ30" s="95">
        <f t="shared" si="13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>
        <f>'Юнит 13'!F31</f>
        <v>0</v>
      </c>
      <c r="G31" s="94">
        <f>'Юнит 13'!G31</f>
        <v>0</v>
      </c>
      <c r="H31" s="94">
        <f>'Юнит 13'!H31</f>
        <v>0</v>
      </c>
      <c r="I31" s="94">
        <f>'Юнит 13'!I31</f>
        <v>0</v>
      </c>
      <c r="J31" s="94">
        <f>'Юнит 13'!J31</f>
        <v>0</v>
      </c>
      <c r="K31" s="94">
        <v>105.54</v>
      </c>
      <c r="L31" s="93">
        <f>E31*K31</f>
        <v>0</v>
      </c>
      <c r="M31" s="90">
        <f>'Юнит 13'!M31</f>
        <v>0</v>
      </c>
      <c r="N31" s="90">
        <f>'Юнит 10'!N31+'Юнит 11'!N31+'Юнит 12'!N31+'Юнит 13'!N31</f>
        <v>0</v>
      </c>
      <c r="O31" s="90"/>
      <c r="P31" s="90"/>
      <c r="Q31" s="234">
        <f t="shared" si="14"/>
        <v>0</v>
      </c>
      <c r="R31" s="93">
        <f t="shared" si="15"/>
        <v>0</v>
      </c>
      <c r="S31" s="90">
        <f>'Юнит 10'!S31+'Юнит 11'!S31+'Юнит 12'!S31+'Юнит 13'!S31</f>
        <v>0</v>
      </c>
      <c r="T31" s="90">
        <f>'Юнит 10'!T31+'Юнит 11'!T31+'Юнит 12'!T31+'Юнит 13'!T31</f>
        <v>0</v>
      </c>
      <c r="U31" s="93">
        <f t="shared" si="1"/>
        <v>0</v>
      </c>
      <c r="V31" s="90">
        <f>'Юнит 10'!V31+'Юнит 11'!V31+'Юнит 12'!V31+'Юнит 13'!V31</f>
        <v>0</v>
      </c>
      <c r="W31" s="90">
        <f>'Юнит 10'!W31+'Юнит 11'!W31+'Юнит 12'!W31+'Юнит 13'!W31</f>
        <v>0</v>
      </c>
      <c r="X31" s="93">
        <f t="shared" si="2"/>
        <v>0</v>
      </c>
      <c r="Y31" s="90">
        <f>'Юнит 10'!Y31+'Юнит 11'!Y31+'Юнит 12'!Y31+'Юнит 13'!Y31</f>
        <v>0</v>
      </c>
      <c r="Z31" s="90">
        <f>'Юнит 10'!Z31+'Юнит 11'!Z31+'Юнит 12'!Z31+'Юнит 13'!Z31</f>
        <v>0</v>
      </c>
      <c r="AA31" s="93">
        <f t="shared" si="16"/>
        <v>0</v>
      </c>
      <c r="AB31" s="93">
        <f t="shared" si="17"/>
        <v>0</v>
      </c>
      <c r="AC31" s="235">
        <f t="shared" si="3"/>
        <v>0</v>
      </c>
      <c r="AD31" s="93">
        <f t="shared" si="4"/>
        <v>0</v>
      </c>
      <c r="AE31" s="90">
        <f>'Юнит 10'!AE31+'Юнит 11'!AE31+'Юнит 12'!AE31+'Юнит 13'!AE31</f>
        <v>0</v>
      </c>
      <c r="AF31" s="235">
        <f t="shared" si="5"/>
        <v>0</v>
      </c>
      <c r="AG31" s="90">
        <f>'Юнит 10'!AG31+'Юнит 11'!AG31+'Юнит 12'!AG31+'Юнит 13'!AG31</f>
        <v>0</v>
      </c>
      <c r="AH31" s="90">
        <f>'Юнит 10'!AH31+'Юнит 11'!AH31+'Юнит 12'!AH31+'Юнит 13'!AH31</f>
        <v>0</v>
      </c>
      <c r="AI31" s="90">
        <f>'Юнит 10'!AI31+'Юнит 11'!AI31+'Юнит 12'!AI31+'Юнит 13'!AI31</f>
        <v>0</v>
      </c>
      <c r="AJ31" s="90">
        <f>'Юнит 10'!AJ31+'Юнит 11'!AJ31+'Юнит 12'!AJ31+'Юнит 13'!AJ31</f>
        <v>0</v>
      </c>
      <c r="AK31" s="90">
        <f>'Юнит 10'!AK31+'Юнит 11'!AK31+'Юнит 12'!AK31+'Юнит 13'!AK31</f>
        <v>0</v>
      </c>
      <c r="AL31" s="123">
        <f t="shared" si="6"/>
        <v>0</v>
      </c>
      <c r="AM31" s="90">
        <f>'Юнит 10'!AM31+'Юнит 11'!AM31+'Юнит 12'!AM31+'Юнит 13'!AM31</f>
        <v>0</v>
      </c>
      <c r="AN31" s="95">
        <f t="shared" si="18"/>
        <v>0</v>
      </c>
      <c r="AO31" s="96">
        <f t="shared" si="20"/>
        <v>0</v>
      </c>
      <c r="AP31" s="97"/>
      <c r="AQ31" s="98">
        <f t="shared" si="7"/>
        <v>0</v>
      </c>
      <c r="AR31" s="99">
        <f t="shared" si="30"/>
        <v>105.54</v>
      </c>
      <c r="AS31" s="99">
        <f t="shared" si="9"/>
        <v>0</v>
      </c>
      <c r="AT31" s="99">
        <f t="shared" si="10"/>
        <v>0</v>
      </c>
      <c r="AU31" s="99">
        <f t="shared" si="19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2">SUM(F32:J32)</f>
        <v>0</v>
      </c>
      <c r="F32" s="94">
        <f>'Юнит 13'!F32</f>
        <v>0</v>
      </c>
      <c r="G32" s="94">
        <f>'Юнит 13'!G32</f>
        <v>0</v>
      </c>
      <c r="H32" s="94">
        <f>'Юнит 13'!H32</f>
        <v>0</v>
      </c>
      <c r="I32" s="94">
        <f>'Юнит 13'!I32</f>
        <v>0</v>
      </c>
      <c r="J32" s="94">
        <f>'Юнит 13'!J32</f>
        <v>0</v>
      </c>
      <c r="K32" s="94">
        <v>140.63999999999999</v>
      </c>
      <c r="L32" s="93">
        <f t="shared" ref="L32" si="33">E32*K32</f>
        <v>0</v>
      </c>
      <c r="M32" s="90">
        <f>'Юнит 13'!M32</f>
        <v>0</v>
      </c>
      <c r="N32" s="90">
        <f>'Юнит 10'!N32+'Юнит 11'!N32+'Юнит 12'!N32+'Юнит 13'!N32</f>
        <v>0</v>
      </c>
      <c r="O32" s="90"/>
      <c r="P32" s="90"/>
      <c r="Q32" s="234">
        <f t="shared" si="14"/>
        <v>0</v>
      </c>
      <c r="R32" s="93">
        <f t="shared" si="15"/>
        <v>0</v>
      </c>
      <c r="S32" s="90">
        <f>'Юнит 10'!S32+'Юнит 11'!S32+'Юнит 12'!S32+'Юнит 13'!S32</f>
        <v>0</v>
      </c>
      <c r="T32" s="90">
        <f>'Юнит 10'!T32+'Юнит 11'!T32+'Юнит 12'!T32+'Юнит 13'!T32</f>
        <v>0</v>
      </c>
      <c r="U32" s="93">
        <f t="shared" si="1"/>
        <v>0</v>
      </c>
      <c r="V32" s="90">
        <f>'Юнит 10'!V32+'Юнит 11'!V32+'Юнит 12'!V32+'Юнит 13'!V32</f>
        <v>0</v>
      </c>
      <c r="W32" s="90">
        <f>'Юнит 10'!W32+'Юнит 11'!W32+'Юнит 12'!W32+'Юнит 13'!W32</f>
        <v>0</v>
      </c>
      <c r="X32" s="93">
        <f t="shared" si="2"/>
        <v>0</v>
      </c>
      <c r="Y32" s="90">
        <f>'Юнит 10'!Y32+'Юнит 11'!Y32+'Юнит 12'!Y32+'Юнит 13'!Y32</f>
        <v>0</v>
      </c>
      <c r="Z32" s="90">
        <f>'Юнит 10'!Z32+'Юнит 11'!Z32+'Юнит 12'!Z32+'Юнит 13'!Z32</f>
        <v>0</v>
      </c>
      <c r="AA32" s="93">
        <f t="shared" si="16"/>
        <v>0</v>
      </c>
      <c r="AB32" s="93">
        <f t="shared" si="17"/>
        <v>0</v>
      </c>
      <c r="AC32" s="235">
        <f t="shared" si="3"/>
        <v>0</v>
      </c>
      <c r="AD32" s="93">
        <f t="shared" si="4"/>
        <v>0</v>
      </c>
      <c r="AE32" s="90">
        <f>'Юнит 10'!AE32+'Юнит 11'!AE32+'Юнит 12'!AE32+'Юнит 13'!AE32</f>
        <v>0</v>
      </c>
      <c r="AF32" s="235">
        <f t="shared" si="5"/>
        <v>0</v>
      </c>
      <c r="AG32" s="90">
        <f>'Юнит 10'!AG32+'Юнит 11'!AG32+'Юнит 12'!AG32+'Юнит 13'!AG32</f>
        <v>0</v>
      </c>
      <c r="AH32" s="90">
        <f>'Юнит 10'!AH32+'Юнит 11'!AH32+'Юнит 12'!AH32+'Юнит 13'!AH32</f>
        <v>0</v>
      </c>
      <c r="AI32" s="90">
        <f>'Юнит 10'!AI32+'Юнит 11'!AI32+'Юнит 12'!AI32+'Юнит 13'!AI32</f>
        <v>0</v>
      </c>
      <c r="AJ32" s="90">
        <f>'Юнит 10'!AJ32+'Юнит 11'!AJ32+'Юнит 12'!AJ32+'Юнит 13'!AJ32</f>
        <v>0</v>
      </c>
      <c r="AK32" s="90">
        <f>'Юнит 10'!AK32+'Юнит 11'!AK32+'Юнит 12'!AK32+'Юнит 13'!AK32</f>
        <v>0</v>
      </c>
      <c r="AL32" s="123">
        <f t="shared" si="6"/>
        <v>0</v>
      </c>
      <c r="AM32" s="90">
        <f>'Юнит 10'!AM32+'Юнит 11'!AM32+'Юнит 12'!AM32+'Юнит 13'!AM32</f>
        <v>0</v>
      </c>
      <c r="AN32" s="95">
        <f t="shared" si="18"/>
        <v>0</v>
      </c>
      <c r="AO32" s="96">
        <f t="shared" si="20"/>
        <v>0</v>
      </c>
      <c r="AP32" s="97"/>
      <c r="AQ32" s="98">
        <f t="shared" si="7"/>
        <v>0</v>
      </c>
      <c r="AR32" s="99">
        <f t="shared" si="30"/>
        <v>140.63999999999999</v>
      </c>
      <c r="AS32" s="99">
        <f t="shared" si="9"/>
        <v>0</v>
      </c>
      <c r="AT32" s="99">
        <f t="shared" si="10"/>
        <v>0</v>
      </c>
      <c r="AU32" s="99">
        <f t="shared" si="19"/>
        <v>0</v>
      </c>
      <c r="AV32" s="99">
        <f t="array" ref="AV32">_xlfn.IFS(U32=0,AO32,U32&lt;0,AO32/-U32,U32&gt;0,AO32/U32)</f>
        <v>0</v>
      </c>
      <c r="AW32" s="235">
        <f t="shared" ref="AW32" si="34">IF(AQ32=0,0,AV32/AQ32)</f>
        <v>0</v>
      </c>
      <c r="AX32" s="235">
        <f t="shared" ref="AX32" si="35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>
        <f>'Юнит 13'!F33</f>
        <v>0</v>
      </c>
      <c r="G33" s="94">
        <f>'Юнит 13'!G33</f>
        <v>0</v>
      </c>
      <c r="H33" s="94">
        <f>'Юнит 13'!H33</f>
        <v>0</v>
      </c>
      <c r="I33" s="94">
        <f>'Юнит 13'!I33</f>
        <v>0</v>
      </c>
      <c r="J33" s="94">
        <f>'Юнит 13'!J33</f>
        <v>0</v>
      </c>
      <c r="K33" s="94">
        <v>123.09</v>
      </c>
      <c r="L33" s="93">
        <f>E33*K33</f>
        <v>0</v>
      </c>
      <c r="M33" s="90">
        <f>'Юнит 13'!M33</f>
        <v>0</v>
      </c>
      <c r="N33" s="90">
        <f>'Юнит 10'!N33+'Юнит 11'!N33+'Юнит 12'!N33+'Юнит 13'!N33</f>
        <v>3</v>
      </c>
      <c r="O33" s="90"/>
      <c r="P33" s="90"/>
      <c r="Q33" s="234">
        <f t="shared" si="14"/>
        <v>0.42857142857142855</v>
      </c>
      <c r="R33" s="93">
        <f t="shared" si="15"/>
        <v>0.14285714285714285</v>
      </c>
      <c r="S33" s="90">
        <f>'Юнит 10'!S33+'Юнит 11'!S33+'Юнит 12'!S33+'Юнит 13'!S33</f>
        <v>1</v>
      </c>
      <c r="T33" s="90">
        <f>'Юнит 10'!T33+'Юнит 11'!T33+'Юнит 12'!T33+'Юнит 13'!T33</f>
        <v>0</v>
      </c>
      <c r="U33" s="93">
        <f t="shared" si="1"/>
        <v>1</v>
      </c>
      <c r="V33" s="90">
        <f>'Юнит 10'!V33+'Юнит 11'!V33+'Юнит 12'!V33+'Юнит 13'!V33</f>
        <v>1532</v>
      </c>
      <c r="W33" s="90">
        <f>'Юнит 10'!W33+'Юнит 11'!W33+'Юнит 12'!W33+'Юнит 13'!W33</f>
        <v>0</v>
      </c>
      <c r="X33" s="93">
        <f t="shared" si="2"/>
        <v>1532</v>
      </c>
      <c r="Y33" s="90">
        <f>'Юнит 10'!Y33+'Юнит 11'!Y33+'Юнит 12'!Y33+'Юнит 13'!Y33</f>
        <v>2358</v>
      </c>
      <c r="Z33" s="90">
        <f>'Юнит 10'!Z33+'Юнит 11'!Z33+'Юнит 12'!Z33+'Юнит 13'!Z33</f>
        <v>0</v>
      </c>
      <c r="AA33" s="93">
        <f t="shared" si="16"/>
        <v>2358</v>
      </c>
      <c r="AB33" s="93">
        <f t="shared" si="17"/>
        <v>0</v>
      </c>
      <c r="AC33" s="235">
        <f t="shared" si="3"/>
        <v>9.0958254936485377E-4</v>
      </c>
      <c r="AD33" s="93">
        <f t="shared" si="4"/>
        <v>123.09</v>
      </c>
      <c r="AE33" s="90">
        <f>'Юнит 10'!AE33+'Юнит 11'!AE33+'Юнит 12'!AE33+'Юнит 13'!AE33</f>
        <v>837.32999999999993</v>
      </c>
      <c r="AF33" s="235">
        <f t="shared" si="5"/>
        <v>0.35510178117048341</v>
      </c>
      <c r="AG33" s="90">
        <f>'Юнит 10'!AG33+'Юнит 11'!AG33+'Юнит 12'!AG33+'Юнит 13'!AG33</f>
        <v>138.74</v>
      </c>
      <c r="AH33" s="90">
        <f>'Юнит 10'!AH33+'Юнит 11'!AH33+'Юнит 12'!AH33+'Юнит 13'!AH33</f>
        <v>1106</v>
      </c>
      <c r="AI33" s="90">
        <f>'Юнит 10'!AI33+'Юнит 11'!AI33+'Юнит 12'!AI33+'Юнит 13'!AI33</f>
        <v>540</v>
      </c>
      <c r="AJ33" s="90">
        <f>'Юнит 10'!AJ33+'Юнит 11'!AJ33+'Юнит 12'!AJ33+'Юнит 13'!AJ33</f>
        <v>0</v>
      </c>
      <c r="AK33" s="90">
        <f>'Юнит 10'!AK33+'Юнит 11'!AK33+'Юнит 12'!AK33+'Юнит 13'!AK33</f>
        <v>0</v>
      </c>
      <c r="AL33" s="123">
        <f t="shared" si="6"/>
        <v>0</v>
      </c>
      <c r="AM33" s="90">
        <f>'Юнит 10'!AM33+'Юнит 11'!AM33+'Юнит 12'!AM33+'Юнит 13'!AM33</f>
        <v>0</v>
      </c>
      <c r="AN33" s="95">
        <f t="shared" si="18"/>
        <v>87.477199999999996</v>
      </c>
      <c r="AO33" s="96">
        <f t="shared" si="20"/>
        <v>-474.63720000000006</v>
      </c>
      <c r="AP33" s="97"/>
      <c r="AQ33" s="98">
        <f t="shared" si="7"/>
        <v>2358</v>
      </c>
      <c r="AR33" s="99">
        <f t="shared" si="30"/>
        <v>123.09</v>
      </c>
      <c r="AS33" s="99">
        <f t="shared" si="9"/>
        <v>837.32999999999993</v>
      </c>
      <c r="AT33" s="99">
        <f t="shared" si="10"/>
        <v>138.74</v>
      </c>
      <c r="AU33" s="99">
        <f t="shared" si="19"/>
        <v>1646</v>
      </c>
      <c r="AV33" s="99">
        <f t="array" ref="AV33">_xlfn.IFS(U33=0,AO33,U33&lt;0,AO33/-U33,U33&gt;0,AO33/U33)</f>
        <v>-474.63720000000006</v>
      </c>
      <c r="AW33" s="235">
        <f>IF(AQ33=0,0,AV33/AQ33)</f>
        <v>-0.20128804071246822</v>
      </c>
      <c r="AX33" s="235">
        <f>IF(AR33=0,0,AV33/AR33)</f>
        <v>-3.8560175481355112</v>
      </c>
      <c r="AY33" s="100"/>
      <c r="AZ33" s="95">
        <f t="shared" si="13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>
        <f>'Юнит 13'!F34</f>
        <v>0</v>
      </c>
      <c r="G34" s="94">
        <f>'Юнит 13'!G34</f>
        <v>0</v>
      </c>
      <c r="H34" s="94">
        <f>'Юнит 13'!H34</f>
        <v>0</v>
      </c>
      <c r="I34" s="94">
        <f>'Юнит 13'!I34</f>
        <v>0</v>
      </c>
      <c r="J34" s="94">
        <f>'Юнит 13'!J34</f>
        <v>0</v>
      </c>
      <c r="K34" s="94">
        <v>117.24</v>
      </c>
      <c r="L34" s="93">
        <f>E34*K34</f>
        <v>0</v>
      </c>
      <c r="M34" s="90">
        <f>'Юнит 13'!M34</f>
        <v>0</v>
      </c>
      <c r="N34" s="90">
        <f>'Юнит 10'!N34+'Юнит 11'!N34+'Юнит 12'!N34+'Юнит 13'!N34</f>
        <v>1</v>
      </c>
      <c r="O34" s="90"/>
      <c r="P34" s="90"/>
      <c r="Q34" s="234">
        <f t="shared" si="14"/>
        <v>0.14285714285714285</v>
      </c>
      <c r="R34" s="93">
        <f t="shared" si="15"/>
        <v>-0.14285714285714285</v>
      </c>
      <c r="S34" s="90">
        <f>'Юнит 10'!S34+'Юнит 11'!S34+'Юнит 12'!S34+'Юнит 13'!S34</f>
        <v>0</v>
      </c>
      <c r="T34" s="90">
        <f>'Юнит 10'!T34+'Юнит 11'!T34+'Юнит 12'!T34+'Юнит 13'!T34</f>
        <v>-1</v>
      </c>
      <c r="U34" s="93">
        <f t="shared" si="1"/>
        <v>-1</v>
      </c>
      <c r="V34" s="90">
        <f>'Юнит 10'!V34+'Юнит 11'!V34+'Юнит 12'!V34+'Юнит 13'!V34</f>
        <v>0</v>
      </c>
      <c r="W34" s="90">
        <f>'Юнит 10'!W34+'Юнит 11'!W34+'Юнит 12'!W34+'Юнит 13'!W34</f>
        <v>-242</v>
      </c>
      <c r="X34" s="93">
        <f t="shared" si="2"/>
        <v>-242</v>
      </c>
      <c r="Y34" s="90">
        <f>'Юнит 10'!Y34+'Юнит 11'!Y34+'Юнит 12'!Y34+'Юнит 13'!Y34</f>
        <v>0</v>
      </c>
      <c r="Z34" s="90">
        <f>'Юнит 10'!Z34+'Юнит 11'!Z34+'Юнит 12'!Z34+'Юнит 13'!Z34</f>
        <v>-439</v>
      </c>
      <c r="AA34" s="93">
        <f t="shared" si="16"/>
        <v>-439</v>
      </c>
      <c r="AB34" s="93">
        <f t="shared" si="17"/>
        <v>0</v>
      </c>
      <c r="AC34" s="235">
        <f t="shared" si="3"/>
        <v>-1.6934128039489856E-4</v>
      </c>
      <c r="AD34" s="93">
        <f t="shared" si="4"/>
        <v>-117.24</v>
      </c>
      <c r="AE34" s="90">
        <f>'Юнит 10'!AE34+'Юнит 11'!AE34+'Юнит 12'!AE34+'Юнит 13'!AE34</f>
        <v>-162.60000000000002</v>
      </c>
      <c r="AF34" s="235">
        <f t="shared" si="5"/>
        <v>0.37038724373576315</v>
      </c>
      <c r="AG34" s="90">
        <f>'Юнит 10'!AG34+'Юнит 11'!AG34+'Юнит 12'!AG34+'Юнит 13'!AG34</f>
        <v>50</v>
      </c>
      <c r="AH34" s="90">
        <f>'Юнит 10'!AH34+'Юнит 11'!AH34+'Юнит 12'!AH34+'Юнит 13'!AH34</f>
        <v>0</v>
      </c>
      <c r="AI34" s="90">
        <f>'Юнит 10'!AI34+'Юнит 11'!AI34+'Юнит 12'!AI34+'Юнит 13'!AI34</f>
        <v>0</v>
      </c>
      <c r="AJ34" s="90">
        <f>'Юнит 10'!AJ34+'Юнит 11'!AJ34+'Юнит 12'!AJ34+'Юнит 13'!AJ34</f>
        <v>0</v>
      </c>
      <c r="AK34" s="90">
        <f>'Юнит 10'!AK34+'Юнит 11'!AK34+'Юнит 12'!AK34+'Юнит 13'!AK34</f>
        <v>0</v>
      </c>
      <c r="AL34" s="123">
        <f t="shared" si="6"/>
        <v>0</v>
      </c>
      <c r="AM34" s="90">
        <f>'Юнит 10'!AM34+'Юнит 11'!AM34+'Юнит 12'!AM34+'Юнит 13'!AM34</f>
        <v>0</v>
      </c>
      <c r="AN34" s="95">
        <f t="shared" si="18"/>
        <v>-13.818199999999999</v>
      </c>
      <c r="AO34" s="96">
        <f t="shared" si="20"/>
        <v>-195.34179999999998</v>
      </c>
      <c r="AP34" s="97"/>
      <c r="AQ34" s="98">
        <f t="shared" si="7"/>
        <v>439</v>
      </c>
      <c r="AR34" s="99">
        <f t="shared" si="30"/>
        <v>117.24</v>
      </c>
      <c r="AS34" s="99">
        <f t="shared" si="9"/>
        <v>162.60000000000002</v>
      </c>
      <c r="AT34" s="99">
        <f t="shared" si="10"/>
        <v>50</v>
      </c>
      <c r="AU34" s="99">
        <f t="shared" si="19"/>
        <v>0</v>
      </c>
      <c r="AV34" s="99">
        <f t="array" ref="AV34">_xlfn.IFS(U34=0,AO34,U34&lt;0,AO34/-U34,U34&gt;0,AO34/U34)</f>
        <v>-195.34179999999998</v>
      </c>
      <c r="AW34" s="235">
        <f>IF(AQ34=0,0,AV34/AQ34)</f>
        <v>-0.44496993166287013</v>
      </c>
      <c r="AX34" s="235">
        <f>IF(AR34=0,0,AV34/AR34)</f>
        <v>-1.6661702490617536</v>
      </c>
      <c r="AY34" s="100"/>
      <c r="AZ34" s="95">
        <f t="shared" si="13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6">SUM(F35:J35)</f>
        <v>0</v>
      </c>
      <c r="F35" s="94">
        <f>'Юнит 13'!F35</f>
        <v>0</v>
      </c>
      <c r="G35" s="94">
        <f>'Юнит 13'!G35</f>
        <v>0</v>
      </c>
      <c r="H35" s="94">
        <f>'Юнит 13'!H35</f>
        <v>0</v>
      </c>
      <c r="I35" s="94">
        <f>'Юнит 13'!I35</f>
        <v>0</v>
      </c>
      <c r="J35" s="94">
        <f>'Юнит 13'!J35</f>
        <v>0</v>
      </c>
      <c r="K35" s="94">
        <v>128.94</v>
      </c>
      <c r="L35" s="93">
        <f t="shared" ref="L35:L98" si="37">E35*K35</f>
        <v>0</v>
      </c>
      <c r="M35" s="90">
        <f>'Юнит 13'!M35</f>
        <v>0</v>
      </c>
      <c r="N35" s="90">
        <f>'Юнит 10'!N35+'Юнит 11'!N35+'Юнит 12'!N35+'Юнит 13'!N35</f>
        <v>0</v>
      </c>
      <c r="O35" s="90"/>
      <c r="P35" s="90"/>
      <c r="Q35" s="234">
        <f t="shared" si="14"/>
        <v>0</v>
      </c>
      <c r="R35" s="93">
        <f t="shared" si="15"/>
        <v>0</v>
      </c>
      <c r="S35" s="90">
        <f>'Юнит 10'!S35+'Юнит 11'!S35+'Юнит 12'!S35+'Юнит 13'!S35</f>
        <v>0</v>
      </c>
      <c r="T35" s="90">
        <f>'Юнит 10'!T35+'Юнит 11'!T35+'Юнит 12'!T35+'Юнит 13'!T35</f>
        <v>0</v>
      </c>
      <c r="U35" s="93">
        <f t="shared" si="1"/>
        <v>0</v>
      </c>
      <c r="V35" s="90">
        <f>'Юнит 10'!V35+'Юнит 11'!V35+'Юнит 12'!V35+'Юнит 13'!V35</f>
        <v>0</v>
      </c>
      <c r="W35" s="90">
        <f>'Юнит 10'!W35+'Юнит 11'!W35+'Юнит 12'!W35+'Юнит 13'!W35</f>
        <v>0</v>
      </c>
      <c r="X35" s="93">
        <f t="shared" si="2"/>
        <v>0</v>
      </c>
      <c r="Y35" s="90">
        <f>'Юнит 10'!Y35+'Юнит 11'!Y35+'Юнит 12'!Y35+'Юнит 13'!Y35</f>
        <v>0</v>
      </c>
      <c r="Z35" s="90">
        <f>'Юнит 10'!Z35+'Юнит 11'!Z35+'Юнит 12'!Z35+'Юнит 13'!Z35</f>
        <v>0</v>
      </c>
      <c r="AA35" s="93">
        <f t="shared" si="16"/>
        <v>0</v>
      </c>
      <c r="AB35" s="93">
        <f t="shared" si="17"/>
        <v>0</v>
      </c>
      <c r="AC35" s="235">
        <f t="shared" si="3"/>
        <v>0</v>
      </c>
      <c r="AD35" s="93">
        <f t="shared" si="4"/>
        <v>0</v>
      </c>
      <c r="AE35" s="90">
        <f>'Юнит 10'!AE35+'Юнит 11'!AE35+'Юнит 12'!AE35+'Юнит 13'!AE35</f>
        <v>0</v>
      </c>
      <c r="AF35" s="235">
        <f t="shared" si="5"/>
        <v>0</v>
      </c>
      <c r="AG35" s="90">
        <f>'Юнит 10'!AG35+'Юнит 11'!AG35+'Юнит 12'!AG35+'Юнит 13'!AG35</f>
        <v>0</v>
      </c>
      <c r="AH35" s="90">
        <f>'Юнит 10'!AH35+'Юнит 11'!AH35+'Юнит 12'!AH35+'Юнит 13'!AH35</f>
        <v>0</v>
      </c>
      <c r="AI35" s="90">
        <f>'Юнит 10'!AI35+'Юнит 11'!AI35+'Юнит 12'!AI35+'Юнит 13'!AI35</f>
        <v>0</v>
      </c>
      <c r="AJ35" s="90">
        <f>'Юнит 10'!AJ35+'Юнит 11'!AJ35+'Юнит 12'!AJ35+'Юнит 13'!AJ35</f>
        <v>0</v>
      </c>
      <c r="AK35" s="90">
        <f>'Юнит 10'!AK35+'Юнит 11'!AK35+'Юнит 12'!AK35+'Юнит 13'!AK35</f>
        <v>0</v>
      </c>
      <c r="AL35" s="123">
        <f t="shared" si="6"/>
        <v>0</v>
      </c>
      <c r="AM35" s="90">
        <f>'Юнит 10'!AM35+'Юнит 11'!AM35+'Юнит 12'!AM35+'Юнит 13'!AM35</f>
        <v>0</v>
      </c>
      <c r="AN35" s="95">
        <f t="shared" si="18"/>
        <v>0</v>
      </c>
      <c r="AO35" s="96">
        <f t="shared" si="20"/>
        <v>0</v>
      </c>
      <c r="AP35" s="97"/>
      <c r="AQ35" s="98">
        <f t="shared" si="7"/>
        <v>0</v>
      </c>
      <c r="AR35" s="99">
        <f t="shared" si="30"/>
        <v>128.94</v>
      </c>
      <c r="AS35" s="99">
        <f t="shared" si="9"/>
        <v>0</v>
      </c>
      <c r="AT35" s="99">
        <f t="shared" si="10"/>
        <v>0</v>
      </c>
      <c r="AU35" s="99">
        <f t="shared" si="19"/>
        <v>0</v>
      </c>
      <c r="AV35" s="99">
        <f t="array" ref="AV35">_xlfn.IFS(U35=0,AO35,U35&lt;0,AO35/-U35,U35&gt;0,AO35/U35)</f>
        <v>0</v>
      </c>
      <c r="AW35" s="235">
        <f t="shared" ref="AW35:AW98" si="38">IF(AQ35=0,0,AV35/AQ35)</f>
        <v>0</v>
      </c>
      <c r="AX35" s="235">
        <f t="shared" ref="AX35:AX98" si="39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6"/>
        <v>0</v>
      </c>
      <c r="F36" s="94">
        <f>'Юнит 13'!F36</f>
        <v>0</v>
      </c>
      <c r="G36" s="94">
        <f>'Юнит 13'!G36</f>
        <v>0</v>
      </c>
      <c r="H36" s="94">
        <f>'Юнит 13'!H36</f>
        <v>0</v>
      </c>
      <c r="I36" s="94">
        <f>'Юнит 13'!I36</f>
        <v>0</v>
      </c>
      <c r="J36" s="94">
        <f>'Юнит 13'!J36</f>
        <v>0</v>
      </c>
      <c r="K36" s="94">
        <v>169.89</v>
      </c>
      <c r="L36" s="93">
        <f t="shared" si="37"/>
        <v>0</v>
      </c>
      <c r="M36" s="90">
        <f>'Юнит 13'!M36</f>
        <v>0</v>
      </c>
      <c r="N36" s="90">
        <f>'Юнит 10'!N36+'Юнит 11'!N36+'Юнит 12'!N36+'Юнит 13'!N36</f>
        <v>0</v>
      </c>
      <c r="O36" s="90"/>
      <c r="P36" s="90"/>
      <c r="Q36" s="234">
        <f t="shared" si="14"/>
        <v>0</v>
      </c>
      <c r="R36" s="93">
        <f t="shared" si="15"/>
        <v>0</v>
      </c>
      <c r="S36" s="90">
        <f>'Юнит 10'!S36+'Юнит 11'!S36+'Юнит 12'!S36+'Юнит 13'!S36</f>
        <v>0</v>
      </c>
      <c r="T36" s="90">
        <f>'Юнит 10'!T36+'Юнит 11'!T36+'Юнит 12'!T36+'Юнит 13'!T36</f>
        <v>0</v>
      </c>
      <c r="U36" s="93">
        <f t="shared" si="1"/>
        <v>0</v>
      </c>
      <c r="V36" s="90">
        <f>'Юнит 10'!V36+'Юнит 11'!V36+'Юнит 12'!V36+'Юнит 13'!V36</f>
        <v>0</v>
      </c>
      <c r="W36" s="90">
        <f>'Юнит 10'!W36+'Юнит 11'!W36+'Юнит 12'!W36+'Юнит 13'!W36</f>
        <v>0</v>
      </c>
      <c r="X36" s="93">
        <f t="shared" si="2"/>
        <v>0</v>
      </c>
      <c r="Y36" s="90">
        <f>'Юнит 10'!Y36+'Юнит 11'!Y36+'Юнит 12'!Y36+'Юнит 13'!Y36</f>
        <v>0</v>
      </c>
      <c r="Z36" s="90">
        <f>'Юнит 10'!Z36+'Юнит 11'!Z36+'Юнит 12'!Z36+'Юнит 13'!Z36</f>
        <v>0</v>
      </c>
      <c r="AA36" s="93">
        <f t="shared" si="16"/>
        <v>0</v>
      </c>
      <c r="AB36" s="93">
        <f t="shared" si="17"/>
        <v>0</v>
      </c>
      <c r="AC36" s="235">
        <f t="shared" si="3"/>
        <v>0</v>
      </c>
      <c r="AD36" s="93">
        <f t="shared" si="4"/>
        <v>0</v>
      </c>
      <c r="AE36" s="90">
        <f>'Юнит 10'!AE36+'Юнит 11'!AE36+'Юнит 12'!AE36+'Юнит 13'!AE36</f>
        <v>0</v>
      </c>
      <c r="AF36" s="235">
        <f t="shared" si="5"/>
        <v>0</v>
      </c>
      <c r="AG36" s="90">
        <f>'Юнит 10'!AG36+'Юнит 11'!AG36+'Юнит 12'!AG36+'Юнит 13'!AG36</f>
        <v>0</v>
      </c>
      <c r="AH36" s="90">
        <f>'Юнит 10'!AH36+'Юнит 11'!AH36+'Юнит 12'!AH36+'Юнит 13'!AH36</f>
        <v>0</v>
      </c>
      <c r="AI36" s="90">
        <f>'Юнит 10'!AI36+'Юнит 11'!AI36+'Юнит 12'!AI36+'Юнит 13'!AI36</f>
        <v>0</v>
      </c>
      <c r="AJ36" s="90">
        <f>'Юнит 10'!AJ36+'Юнит 11'!AJ36+'Юнит 12'!AJ36+'Юнит 13'!AJ36</f>
        <v>0</v>
      </c>
      <c r="AK36" s="90">
        <f>'Юнит 10'!AK36+'Юнит 11'!AK36+'Юнит 12'!AK36+'Юнит 13'!AK36</f>
        <v>0</v>
      </c>
      <c r="AL36" s="123">
        <f t="shared" si="6"/>
        <v>0</v>
      </c>
      <c r="AM36" s="90">
        <f>'Юнит 10'!AM36+'Юнит 11'!AM36+'Юнит 12'!AM36+'Юнит 13'!AM36</f>
        <v>0</v>
      </c>
      <c r="AN36" s="95">
        <f t="shared" si="18"/>
        <v>0</v>
      </c>
      <c r="AO36" s="96">
        <f t="shared" si="20"/>
        <v>0</v>
      </c>
      <c r="AP36" s="97"/>
      <c r="AQ36" s="98">
        <f t="shared" si="7"/>
        <v>0</v>
      </c>
      <c r="AR36" s="99">
        <f t="shared" si="30"/>
        <v>169.89</v>
      </c>
      <c r="AS36" s="99">
        <f t="shared" si="9"/>
        <v>0</v>
      </c>
      <c r="AT36" s="99">
        <f t="shared" si="10"/>
        <v>0</v>
      </c>
      <c r="AU36" s="99">
        <f t="shared" si="19"/>
        <v>0</v>
      </c>
      <c r="AV36" s="99">
        <f t="array" ref="AV36">_xlfn.IFS(U36=0,AO36,U36&lt;0,AO36/-U36,U36&gt;0,AO36/U36)</f>
        <v>0</v>
      </c>
      <c r="AW36" s="235">
        <f t="shared" si="38"/>
        <v>0</v>
      </c>
      <c r="AX36" s="235">
        <f t="shared" si="39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6"/>
        <v>0</v>
      </c>
      <c r="F37" s="94">
        <f>'Юнит 13'!F37</f>
        <v>0</v>
      </c>
      <c r="G37" s="94">
        <f>'Юнит 13'!G37</f>
        <v>0</v>
      </c>
      <c r="H37" s="94">
        <f>'Юнит 13'!H37</f>
        <v>0</v>
      </c>
      <c r="I37" s="94">
        <f>'Юнит 13'!I37</f>
        <v>0</v>
      </c>
      <c r="J37" s="94">
        <f>'Юнит 13'!J37</f>
        <v>0</v>
      </c>
      <c r="K37" s="94">
        <v>169.89</v>
      </c>
      <c r="L37" s="93">
        <f t="shared" si="37"/>
        <v>0</v>
      </c>
      <c r="M37" s="90">
        <f>'Юнит 13'!M37</f>
        <v>0</v>
      </c>
      <c r="N37" s="90">
        <f>'Юнит 10'!N37+'Юнит 11'!N37+'Юнит 12'!N37+'Юнит 13'!N37</f>
        <v>3</v>
      </c>
      <c r="O37" s="90"/>
      <c r="P37" s="90"/>
      <c r="Q37" s="234">
        <f t="shared" si="14"/>
        <v>0.42857142857142855</v>
      </c>
      <c r="R37" s="93">
        <f t="shared" si="15"/>
        <v>0.5714285714285714</v>
      </c>
      <c r="S37" s="90">
        <f>'Юнит 10'!S37+'Юнит 11'!S37+'Юнит 12'!S37+'Юнит 13'!S37</f>
        <v>4</v>
      </c>
      <c r="T37" s="90">
        <f>'Юнит 10'!T37+'Юнит 11'!T37+'Юнит 12'!T37+'Юнит 13'!T37</f>
        <v>0</v>
      </c>
      <c r="U37" s="93">
        <f t="shared" si="1"/>
        <v>4</v>
      </c>
      <c r="V37" s="90">
        <f>'Юнит 10'!V37+'Юнит 11'!V37+'Юнит 12'!V37+'Юнит 13'!V37</f>
        <v>2655</v>
      </c>
      <c r="W37" s="90">
        <f>'Юнит 10'!W37+'Юнит 11'!W37+'Юнит 12'!W37+'Юнит 13'!W37</f>
        <v>0</v>
      </c>
      <c r="X37" s="93">
        <f t="shared" si="2"/>
        <v>2655</v>
      </c>
      <c r="Y37" s="90">
        <f>'Юнит 10'!Y37+'Юнит 11'!Y37+'Юнит 12'!Y37+'Юнит 13'!Y37</f>
        <v>3992</v>
      </c>
      <c r="Z37" s="90">
        <f>'Юнит 10'!Z37+'Юнит 11'!Z37+'Юнит 12'!Z37+'Юнит 13'!Z37</f>
        <v>0</v>
      </c>
      <c r="AA37" s="93">
        <f t="shared" si="16"/>
        <v>3992</v>
      </c>
      <c r="AB37" s="93">
        <f t="shared" si="17"/>
        <v>0</v>
      </c>
      <c r="AC37" s="235">
        <f t="shared" si="3"/>
        <v>1.5398869962105581E-3</v>
      </c>
      <c r="AD37" s="93">
        <f t="shared" si="4"/>
        <v>679.56</v>
      </c>
      <c r="AE37" s="90">
        <f>'Юнит 10'!AE37+'Юнит 11'!AE37+'Юнит 12'!AE37+'Юнит 13'!AE37</f>
        <v>1519.54</v>
      </c>
      <c r="AF37" s="235">
        <f t="shared" si="5"/>
        <v>0.38064629258517035</v>
      </c>
      <c r="AG37" s="90">
        <f>'Юнит 10'!AG37+'Юнит 11'!AG37+'Юнит 12'!AG37+'Юнит 13'!AG37</f>
        <v>481.28000000000003</v>
      </c>
      <c r="AH37" s="90">
        <f>'Юнит 10'!AH37+'Юнит 11'!AH37+'Юнит 12'!AH37+'Юнит 13'!AH37</f>
        <v>0</v>
      </c>
      <c r="AI37" s="90">
        <f>'Юнит 10'!AI37+'Юнит 11'!AI37+'Юнит 12'!AI37+'Юнит 13'!AI37</f>
        <v>0</v>
      </c>
      <c r="AJ37" s="90">
        <f>'Юнит 10'!AJ37+'Юнит 11'!AJ37+'Юнит 12'!AJ37+'Юнит 13'!AJ37</f>
        <v>0</v>
      </c>
      <c r="AK37" s="90">
        <f>'Юнит 10'!AK37+'Юнит 11'!AK37+'Юнит 12'!AK37+'Юнит 13'!AK37</f>
        <v>0</v>
      </c>
      <c r="AL37" s="123">
        <f t="shared" si="6"/>
        <v>0</v>
      </c>
      <c r="AM37" s="90">
        <f>'Юнит 10'!AM37+'Юнит 11'!AM37+'Юнит 12'!AM37+'Юнит 13'!AM37</f>
        <v>0</v>
      </c>
      <c r="AN37" s="95">
        <f t="shared" si="18"/>
        <v>151.60049999999998</v>
      </c>
      <c r="AO37" s="96">
        <f t="shared" si="20"/>
        <v>1160.0195000000001</v>
      </c>
      <c r="AP37" s="97"/>
      <c r="AQ37" s="98">
        <f t="shared" si="7"/>
        <v>998</v>
      </c>
      <c r="AR37" s="99">
        <f t="shared" si="30"/>
        <v>169.89</v>
      </c>
      <c r="AS37" s="99">
        <f t="shared" si="9"/>
        <v>379.88499999999999</v>
      </c>
      <c r="AT37" s="99">
        <f t="shared" si="10"/>
        <v>120.32000000000001</v>
      </c>
      <c r="AU37" s="99">
        <f t="shared" si="19"/>
        <v>0</v>
      </c>
      <c r="AV37" s="99">
        <f t="array" ref="AV37">_xlfn.IFS(U37=0,AO37,U37&lt;0,AO37/-U37,U37&gt;0,AO37/U37)</f>
        <v>290.00487500000003</v>
      </c>
      <c r="AW37" s="235">
        <f t="shared" si="38"/>
        <v>0.29058604709418839</v>
      </c>
      <c r="AX37" s="235">
        <f t="shared" si="39"/>
        <v>1.7070155688975222</v>
      </c>
      <c r="AY37" s="100"/>
      <c r="AZ37" s="95">
        <f t="shared" si="13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6"/>
        <v>0</v>
      </c>
      <c r="F38" s="94">
        <f>'Юнит 13'!F38</f>
        <v>0</v>
      </c>
      <c r="G38" s="94">
        <f>'Юнит 13'!G38</f>
        <v>0</v>
      </c>
      <c r="H38" s="94">
        <f>'Юнит 13'!H38</f>
        <v>0</v>
      </c>
      <c r="I38" s="94">
        <f>'Юнит 13'!I38</f>
        <v>0</v>
      </c>
      <c r="J38" s="94">
        <f>'Юнит 13'!J38</f>
        <v>0</v>
      </c>
      <c r="K38" s="93">
        <v>105.54</v>
      </c>
      <c r="L38" s="93">
        <f t="shared" si="37"/>
        <v>0</v>
      </c>
      <c r="M38" s="90">
        <f>'Юнит 13'!M38</f>
        <v>0</v>
      </c>
      <c r="N38" s="90">
        <f>'Юнит 10'!N38+'Юнит 11'!N38+'Юнит 12'!N38+'Юнит 13'!N38</f>
        <v>3</v>
      </c>
      <c r="O38" s="90"/>
      <c r="P38" s="90"/>
      <c r="Q38" s="234">
        <f t="shared" si="14"/>
        <v>0.42857142857142855</v>
      </c>
      <c r="R38" s="93">
        <f t="shared" si="15"/>
        <v>0</v>
      </c>
      <c r="S38" s="90">
        <f>'Юнит 10'!S38+'Юнит 11'!S38+'Юнит 12'!S38+'Юнит 13'!S38</f>
        <v>0</v>
      </c>
      <c r="T38" s="90">
        <f>'Юнит 10'!T38+'Юнит 11'!T38+'Юнит 12'!T38+'Юнит 13'!T38</f>
        <v>0</v>
      </c>
      <c r="U38" s="93">
        <f t="shared" si="1"/>
        <v>0</v>
      </c>
      <c r="V38" s="90">
        <f>'Юнит 10'!V38+'Юнит 11'!V38+'Юнит 12'!V38+'Юнит 13'!V38</f>
        <v>0</v>
      </c>
      <c r="W38" s="90">
        <f>'Юнит 10'!W38+'Юнит 11'!W38+'Юнит 12'!W38+'Юнит 13'!W38</f>
        <v>0</v>
      </c>
      <c r="X38" s="93">
        <f t="shared" si="2"/>
        <v>0</v>
      </c>
      <c r="Y38" s="90">
        <f>'Юнит 10'!Y38+'Юнит 11'!Y38+'Юнит 12'!Y38+'Юнит 13'!Y38</f>
        <v>0</v>
      </c>
      <c r="Z38" s="90">
        <f>'Юнит 10'!Z38+'Юнит 11'!Z38+'Юнит 12'!Z38+'Юнит 13'!Z38</f>
        <v>0</v>
      </c>
      <c r="AA38" s="93">
        <f t="shared" si="16"/>
        <v>0</v>
      </c>
      <c r="AB38" s="93">
        <f t="shared" si="17"/>
        <v>0</v>
      </c>
      <c r="AC38" s="235">
        <f t="shared" si="3"/>
        <v>0</v>
      </c>
      <c r="AD38" s="93">
        <f t="shared" si="4"/>
        <v>0</v>
      </c>
      <c r="AE38" s="90">
        <f>'Юнит 10'!AE38+'Юнит 11'!AE38+'Юнит 12'!AE38+'Юнит 13'!AE38</f>
        <v>0</v>
      </c>
      <c r="AF38" s="235">
        <f t="shared" si="5"/>
        <v>0</v>
      </c>
      <c r="AG38" s="90">
        <f>'Юнит 10'!AG38+'Юнит 11'!AG38+'Юнит 12'!AG38+'Юнит 13'!AG38</f>
        <v>309.70999999999998</v>
      </c>
      <c r="AH38" s="90">
        <f>'Юнит 10'!AH38+'Юнит 11'!AH38+'Юнит 12'!AH38+'Юнит 13'!AH38</f>
        <v>0</v>
      </c>
      <c r="AI38" s="90">
        <f>'Юнит 10'!AI38+'Юнит 11'!AI38+'Юнит 12'!AI38+'Юнит 13'!AI38</f>
        <v>0</v>
      </c>
      <c r="AJ38" s="90">
        <f>'Юнит 10'!AJ38+'Юнит 11'!AJ38+'Юнит 12'!AJ38+'Юнит 13'!AJ38</f>
        <v>0</v>
      </c>
      <c r="AK38" s="90">
        <f>'Юнит 10'!AK38+'Юнит 11'!AK38+'Юнит 12'!AK38+'Юнит 13'!AK38</f>
        <v>0</v>
      </c>
      <c r="AL38" s="123">
        <f t="shared" si="6"/>
        <v>0</v>
      </c>
      <c r="AM38" s="90">
        <f>'Юнит 10'!AM38+'Юнит 11'!AM38+'Юнит 12'!AM38+'Юнит 13'!AM38</f>
        <v>0</v>
      </c>
      <c r="AN38" s="95">
        <f t="shared" si="18"/>
        <v>0</v>
      </c>
      <c r="AO38" s="96">
        <f t="shared" si="20"/>
        <v>-309.70999999999998</v>
      </c>
      <c r="AP38" s="97"/>
      <c r="AQ38" s="98">
        <f t="shared" si="7"/>
        <v>0</v>
      </c>
      <c r="AR38" s="99">
        <f t="shared" si="30"/>
        <v>105.54</v>
      </c>
      <c r="AS38" s="99">
        <f t="shared" si="9"/>
        <v>0</v>
      </c>
      <c r="AT38" s="99">
        <f t="shared" si="10"/>
        <v>309.70999999999998</v>
      </c>
      <c r="AU38" s="99">
        <f t="shared" si="19"/>
        <v>0</v>
      </c>
      <c r="AV38" s="99">
        <f t="array" ref="AV38">_xlfn.IFS(U38=0,AO38,U38&lt;0,AO38/-U38,U38&gt;0,AO38/U38)</f>
        <v>-309.70999999999998</v>
      </c>
      <c r="AW38" s="235">
        <f t="shared" si="38"/>
        <v>0</v>
      </c>
      <c r="AX38" s="235">
        <f t="shared" si="39"/>
        <v>-2.9345271934811441</v>
      </c>
      <c r="AY38" s="100"/>
      <c r="AZ38" s="95">
        <f t="shared" si="13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6"/>
        <v>0</v>
      </c>
      <c r="F39" s="94">
        <f>'Юнит 13'!F39</f>
        <v>0</v>
      </c>
      <c r="G39" s="94">
        <f>'Юнит 13'!G39</f>
        <v>0</v>
      </c>
      <c r="H39" s="94">
        <f>'Юнит 13'!H39</f>
        <v>0</v>
      </c>
      <c r="I39" s="94">
        <f>'Юнит 13'!I39</f>
        <v>0</v>
      </c>
      <c r="J39" s="94">
        <f>'Юнит 13'!J39</f>
        <v>0</v>
      </c>
      <c r="K39" s="93">
        <v>105.54</v>
      </c>
      <c r="L39" s="93">
        <f t="shared" si="37"/>
        <v>0</v>
      </c>
      <c r="M39" s="90">
        <f>'Юнит 13'!M39</f>
        <v>0</v>
      </c>
      <c r="N39" s="90">
        <f>'Юнит 10'!N39+'Юнит 11'!N39+'Юнит 12'!N39+'Юнит 13'!N39</f>
        <v>30</v>
      </c>
      <c r="O39" s="90"/>
      <c r="P39" s="90"/>
      <c r="Q39" s="234">
        <f t="shared" si="14"/>
        <v>4.2857142857142856</v>
      </c>
      <c r="R39" s="93">
        <f t="shared" si="15"/>
        <v>1</v>
      </c>
      <c r="S39" s="90">
        <f>'Юнит 10'!S39+'Юнит 11'!S39+'Юнит 12'!S39+'Юнит 13'!S39</f>
        <v>8</v>
      </c>
      <c r="T39" s="90">
        <f>'Юнит 10'!T39+'Юнит 11'!T39+'Юнит 12'!T39+'Юнит 13'!T39</f>
        <v>-1</v>
      </c>
      <c r="U39" s="93">
        <f t="shared" si="1"/>
        <v>7</v>
      </c>
      <c r="V39" s="90">
        <f>'Юнит 10'!V39+'Юнит 11'!V39+'Юнит 12'!V39+'Юнит 13'!V39</f>
        <v>5586.22</v>
      </c>
      <c r="W39" s="90">
        <f>'Юнит 10'!W39+'Юнит 11'!W39+'Юнит 12'!W39+'Юнит 13'!W39</f>
        <v>-673</v>
      </c>
      <c r="X39" s="93">
        <f t="shared" si="2"/>
        <v>4913.22</v>
      </c>
      <c r="Y39" s="90">
        <f>'Юнит 10'!Y39+'Юнит 11'!Y39+'Юнит 12'!Y39+'Юнит 13'!Y39</f>
        <v>8616.16</v>
      </c>
      <c r="Z39" s="90">
        <f>'Юнит 10'!Z39+'Юнит 11'!Z39+'Юнит 12'!Z39+'Юнит 13'!Z39</f>
        <v>-1077</v>
      </c>
      <c r="AA39" s="93">
        <f t="shared" si="16"/>
        <v>7539.16</v>
      </c>
      <c r="AB39" s="93">
        <f t="shared" si="17"/>
        <v>0</v>
      </c>
      <c r="AC39" s="235">
        <f t="shared" si="3"/>
        <v>2.9081799715307594E-3</v>
      </c>
      <c r="AD39" s="93">
        <f t="shared" si="4"/>
        <v>738.78000000000009</v>
      </c>
      <c r="AE39" s="90">
        <f>'Юнит 10'!AE39+'Юнит 11'!AE39+'Юнит 12'!AE39+'Юнит 13'!AE39</f>
        <v>2819.18</v>
      </c>
      <c r="AF39" s="235">
        <f t="shared" si="5"/>
        <v>0.37393821062293409</v>
      </c>
      <c r="AG39" s="90">
        <f>'Юнит 10'!AG39+'Юнит 11'!AG39+'Юнит 12'!AG39+'Юнит 13'!AG39</f>
        <v>2352.34</v>
      </c>
      <c r="AH39" s="90">
        <f>'Юнит 10'!AH39+'Юнит 11'!AH39+'Юнит 12'!AH39+'Юнит 13'!AH39</f>
        <v>0</v>
      </c>
      <c r="AI39" s="90">
        <f>'Юнит 10'!AI39+'Юнит 11'!AI39+'Юнит 12'!AI39+'Юнит 13'!AI39</f>
        <v>3000</v>
      </c>
      <c r="AJ39" s="90">
        <f>'Юнит 10'!AJ39+'Юнит 11'!AJ39+'Юнит 12'!AJ39+'Юнит 13'!AJ39</f>
        <v>0</v>
      </c>
      <c r="AK39" s="90">
        <f>'Юнит 10'!AK39+'Юнит 11'!AK39+'Юнит 12'!AK39+'Юнит 13'!AK39</f>
        <v>0</v>
      </c>
      <c r="AL39" s="123">
        <f t="shared" si="6"/>
        <v>0</v>
      </c>
      <c r="AM39" s="90">
        <f>'Юнит 10'!AM39+'Юнит 11'!AM39+'Юнит 12'!AM39+'Юнит 13'!AM39</f>
        <v>0</v>
      </c>
      <c r="AN39" s="95">
        <f t="shared" si="18"/>
        <v>280.54486200000002</v>
      </c>
      <c r="AO39" s="96">
        <f t="shared" si="20"/>
        <v>-1651.6848619999998</v>
      </c>
      <c r="AP39" s="97"/>
      <c r="AQ39" s="98">
        <f t="shared" si="7"/>
        <v>1077.0228571428572</v>
      </c>
      <c r="AR39" s="99">
        <f t="shared" si="30"/>
        <v>105.54</v>
      </c>
      <c r="AS39" s="99">
        <f t="shared" si="9"/>
        <v>402.73999999999995</v>
      </c>
      <c r="AT39" s="99">
        <f t="shared" si="10"/>
        <v>294.04250000000002</v>
      </c>
      <c r="AU39" s="99">
        <f t="shared" si="19"/>
        <v>375</v>
      </c>
      <c r="AV39" s="99">
        <f t="array" ref="AV39">_xlfn.IFS(U39=0,AO39,U39&lt;0,AO39/-U39,U39&gt;0,AO39/U39)</f>
        <v>-235.95498028571427</v>
      </c>
      <c r="AW39" s="235">
        <f t="shared" si="38"/>
        <v>-0.21908075461987805</v>
      </c>
      <c r="AX39" s="235">
        <f t="shared" si="39"/>
        <v>-2.2356924415928963</v>
      </c>
      <c r="AY39" s="100"/>
      <c r="AZ39" s="95">
        <f t="shared" si="13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6"/>
        <v>0</v>
      </c>
      <c r="F40" s="94">
        <f>'Юнит 13'!F40</f>
        <v>0</v>
      </c>
      <c r="G40" s="94">
        <f>'Юнит 13'!G40</f>
        <v>0</v>
      </c>
      <c r="H40" s="94">
        <f>'Юнит 13'!H40</f>
        <v>0</v>
      </c>
      <c r="I40" s="94">
        <f>'Юнит 13'!I40</f>
        <v>0</v>
      </c>
      <c r="J40" s="94">
        <f>'Юнит 13'!J40</f>
        <v>0</v>
      </c>
      <c r="K40" s="93">
        <v>105.54</v>
      </c>
      <c r="L40" s="93">
        <f t="shared" si="37"/>
        <v>0</v>
      </c>
      <c r="M40" s="90">
        <f>'Юнит 13'!M40</f>
        <v>0</v>
      </c>
      <c r="N40" s="90">
        <f>'Юнит 10'!N40+'Юнит 11'!N40+'Юнит 12'!N40+'Юнит 13'!N40</f>
        <v>4</v>
      </c>
      <c r="O40" s="90"/>
      <c r="P40" s="90"/>
      <c r="Q40" s="234">
        <f t="shared" si="14"/>
        <v>0.5714285714285714</v>
      </c>
      <c r="R40" s="93">
        <f t="shared" si="15"/>
        <v>0</v>
      </c>
      <c r="S40" s="90">
        <f>'Юнит 10'!S40+'Юнит 11'!S40+'Юнит 12'!S40+'Юнит 13'!S40</f>
        <v>0</v>
      </c>
      <c r="T40" s="90">
        <f>'Юнит 10'!T40+'Юнит 11'!T40+'Юнит 12'!T40+'Юнит 13'!T40</f>
        <v>0</v>
      </c>
      <c r="U40" s="93">
        <f t="shared" si="1"/>
        <v>0</v>
      </c>
      <c r="V40" s="90">
        <f>'Юнит 10'!V40+'Юнит 11'!V40+'Юнит 12'!V40+'Юнит 13'!V40</f>
        <v>0</v>
      </c>
      <c r="W40" s="90">
        <f>'Юнит 10'!W40+'Юнит 11'!W40+'Юнит 12'!W40+'Юнит 13'!W40</f>
        <v>0</v>
      </c>
      <c r="X40" s="93">
        <f t="shared" si="2"/>
        <v>0</v>
      </c>
      <c r="Y40" s="90">
        <f>'Юнит 10'!Y40+'Юнит 11'!Y40+'Юнит 12'!Y40+'Юнит 13'!Y40</f>
        <v>0</v>
      </c>
      <c r="Z40" s="90">
        <f>'Юнит 10'!Z40+'Юнит 11'!Z40+'Юнит 12'!Z40+'Юнит 13'!Z40</f>
        <v>0</v>
      </c>
      <c r="AA40" s="93">
        <f t="shared" si="16"/>
        <v>0</v>
      </c>
      <c r="AB40" s="93">
        <f t="shared" si="17"/>
        <v>0</v>
      </c>
      <c r="AC40" s="235">
        <f t="shared" si="3"/>
        <v>0</v>
      </c>
      <c r="AD40" s="93">
        <f t="shared" si="4"/>
        <v>0</v>
      </c>
      <c r="AE40" s="90">
        <f>'Юнит 10'!AE40+'Юнит 11'!AE40+'Юнит 12'!AE40+'Юнит 13'!AE40</f>
        <v>0</v>
      </c>
      <c r="AF40" s="235">
        <f t="shared" si="5"/>
        <v>0</v>
      </c>
      <c r="AG40" s="90">
        <f>'Юнит 10'!AG40+'Юнит 11'!AG40+'Юнит 12'!AG40+'Юнит 13'!AG40</f>
        <v>400.21000000000004</v>
      </c>
      <c r="AH40" s="90">
        <f>'Юнит 10'!AH40+'Юнит 11'!AH40+'Юнит 12'!AH40+'Юнит 13'!AH40</f>
        <v>0</v>
      </c>
      <c r="AI40" s="90">
        <f>'Юнит 10'!AI40+'Юнит 11'!AI40+'Юнит 12'!AI40+'Юнит 13'!AI40</f>
        <v>0</v>
      </c>
      <c r="AJ40" s="90">
        <f>'Юнит 10'!AJ40+'Юнит 11'!AJ40+'Юнит 12'!AJ40+'Юнит 13'!AJ40</f>
        <v>0</v>
      </c>
      <c r="AK40" s="90">
        <f>'Юнит 10'!AK40+'Юнит 11'!AK40+'Юнит 12'!AK40+'Юнит 13'!AK40</f>
        <v>0</v>
      </c>
      <c r="AL40" s="123">
        <f t="shared" si="6"/>
        <v>0</v>
      </c>
      <c r="AM40" s="90">
        <f>'Юнит 10'!AM40+'Юнит 11'!AM40+'Юнит 12'!AM40+'Юнит 13'!AM40</f>
        <v>0</v>
      </c>
      <c r="AN40" s="95">
        <f t="shared" si="18"/>
        <v>0</v>
      </c>
      <c r="AO40" s="96">
        <f t="shared" si="20"/>
        <v>-400.21000000000004</v>
      </c>
      <c r="AP40" s="97"/>
      <c r="AQ40" s="98">
        <f t="shared" si="7"/>
        <v>0</v>
      </c>
      <c r="AR40" s="99">
        <f t="shared" si="30"/>
        <v>105.54</v>
      </c>
      <c r="AS40" s="99">
        <f t="shared" si="9"/>
        <v>0</v>
      </c>
      <c r="AT40" s="99">
        <f t="shared" si="10"/>
        <v>400.21000000000004</v>
      </c>
      <c r="AU40" s="99">
        <f t="shared" si="19"/>
        <v>0</v>
      </c>
      <c r="AV40" s="99">
        <f t="array" ref="AV40">_xlfn.IFS(U40=0,AO40,U40&lt;0,AO40/-U40,U40&gt;0,AO40/U40)</f>
        <v>-400.21000000000004</v>
      </c>
      <c r="AW40" s="235">
        <f t="shared" si="38"/>
        <v>0</v>
      </c>
      <c r="AX40" s="235">
        <f t="shared" si="39"/>
        <v>-3.7920219821868488</v>
      </c>
      <c r="AY40" s="100"/>
      <c r="AZ40" s="95">
        <f t="shared" si="13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6"/>
        <v>0</v>
      </c>
      <c r="F41" s="94">
        <f>'Юнит 13'!F41</f>
        <v>0</v>
      </c>
      <c r="G41" s="94">
        <f>'Юнит 13'!G41</f>
        <v>0</v>
      </c>
      <c r="H41" s="94">
        <f>'Юнит 13'!H41</f>
        <v>0</v>
      </c>
      <c r="I41" s="94">
        <f>'Юнит 13'!I41</f>
        <v>0</v>
      </c>
      <c r="J41" s="94">
        <f>'Юнит 13'!J41</f>
        <v>0</v>
      </c>
      <c r="K41" s="93">
        <v>123.09</v>
      </c>
      <c r="L41" s="93">
        <f t="shared" si="37"/>
        <v>0</v>
      </c>
      <c r="M41" s="90">
        <f>'Юнит 13'!M41</f>
        <v>0</v>
      </c>
      <c r="N41" s="90">
        <f>'Юнит 10'!N41+'Юнит 11'!N41+'Юнит 12'!N41+'Юнит 13'!N41</f>
        <v>1</v>
      </c>
      <c r="O41" s="90"/>
      <c r="P41" s="90"/>
      <c r="Q41" s="234">
        <f t="shared" si="14"/>
        <v>0.14285714285714285</v>
      </c>
      <c r="R41" s="93">
        <f t="shared" si="15"/>
        <v>0.14285714285714285</v>
      </c>
      <c r="S41" s="90">
        <f>'Юнит 10'!S41+'Юнит 11'!S41+'Юнит 12'!S41+'Юнит 13'!S41</f>
        <v>1</v>
      </c>
      <c r="T41" s="90">
        <f>'Юнит 10'!T41+'Юнит 11'!T41+'Юнит 12'!T41+'Юнит 13'!T41</f>
        <v>0</v>
      </c>
      <c r="U41" s="93">
        <f t="shared" si="1"/>
        <v>1</v>
      </c>
      <c r="V41" s="90">
        <f>'Юнит 10'!V41+'Юнит 11'!V41+'Юнит 12'!V41+'Юнит 13'!V41</f>
        <v>767</v>
      </c>
      <c r="W41" s="90">
        <f>'Юнит 10'!W41+'Юнит 11'!W41+'Юнит 12'!W41+'Юнит 13'!W41</f>
        <v>0</v>
      </c>
      <c r="X41" s="93">
        <f t="shared" si="2"/>
        <v>767</v>
      </c>
      <c r="Y41" s="90">
        <f>'Юнит 10'!Y41+'Юнит 11'!Y41+'Юнит 12'!Y41+'Юнит 13'!Y41</f>
        <v>1218</v>
      </c>
      <c r="Z41" s="90">
        <f>'Юнит 10'!Z41+'Юнит 11'!Z41+'Юнит 12'!Z41+'Юнит 13'!Z41</f>
        <v>0</v>
      </c>
      <c r="AA41" s="93">
        <f t="shared" si="16"/>
        <v>1218</v>
      </c>
      <c r="AB41" s="93">
        <f t="shared" si="17"/>
        <v>0</v>
      </c>
      <c r="AC41" s="235">
        <f t="shared" si="3"/>
        <v>4.6983526086785069E-4</v>
      </c>
      <c r="AD41" s="93">
        <f t="shared" si="4"/>
        <v>123.09</v>
      </c>
      <c r="AE41" s="90">
        <f>'Юнит 10'!AE41+'Юнит 11'!AE41+'Юнит 12'!AE41+'Юнит 13'!AE41</f>
        <v>460.03</v>
      </c>
      <c r="AF41" s="235">
        <f t="shared" si="5"/>
        <v>0.37769293924466335</v>
      </c>
      <c r="AG41" s="90">
        <f>'Юнит 10'!AG41+'Юнит 11'!AG41+'Юнит 12'!AG41+'Юнит 13'!AG41</f>
        <v>59.16</v>
      </c>
      <c r="AH41" s="90">
        <f>'Юнит 10'!AH41+'Юнит 11'!AH41+'Юнит 12'!AH41+'Юнит 13'!AH41</f>
        <v>0</v>
      </c>
      <c r="AI41" s="90">
        <f>'Юнит 10'!AI41+'Юнит 11'!AI41+'Юнит 12'!AI41+'Юнит 13'!AI41</f>
        <v>0</v>
      </c>
      <c r="AJ41" s="90">
        <f>'Юнит 10'!AJ41+'Юнит 11'!AJ41+'Юнит 12'!AJ41+'Юнит 13'!AJ41</f>
        <v>0</v>
      </c>
      <c r="AK41" s="90">
        <f>'Юнит 10'!AK41+'Юнит 11'!AK41+'Юнит 12'!AK41+'Юнит 13'!AK41</f>
        <v>0</v>
      </c>
      <c r="AL41" s="123">
        <f t="shared" si="6"/>
        <v>0</v>
      </c>
      <c r="AM41" s="90">
        <f>'Юнит 10'!AM41+'Юнит 11'!AM41+'Юнит 12'!AM41+'Юнит 13'!AM41</f>
        <v>0</v>
      </c>
      <c r="AN41" s="95">
        <f t="shared" si="18"/>
        <v>43.795699999999997</v>
      </c>
      <c r="AO41" s="96">
        <f t="shared" si="20"/>
        <v>531.92430000000013</v>
      </c>
      <c r="AP41" s="97"/>
      <c r="AQ41" s="98">
        <f t="shared" si="7"/>
        <v>1218</v>
      </c>
      <c r="AR41" s="99">
        <f t="shared" si="30"/>
        <v>123.09</v>
      </c>
      <c r="AS41" s="99">
        <f t="shared" si="9"/>
        <v>460.03</v>
      </c>
      <c r="AT41" s="99">
        <f t="shared" si="10"/>
        <v>59.16</v>
      </c>
      <c r="AU41" s="99">
        <f t="shared" si="19"/>
        <v>0</v>
      </c>
      <c r="AV41" s="99">
        <f t="array" ref="AV41">_xlfn.IFS(U41=0,AO41,U41&lt;0,AO41/-U41,U41&gt;0,AO41/U41)</f>
        <v>531.92430000000013</v>
      </c>
      <c r="AW41" s="235">
        <f t="shared" si="38"/>
        <v>0.43671945812807894</v>
      </c>
      <c r="AX41" s="235">
        <f t="shared" si="39"/>
        <v>4.321425786010237</v>
      </c>
      <c r="AY41" s="100"/>
      <c r="AZ41" s="95">
        <f t="shared" si="13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6"/>
        <v>0</v>
      </c>
      <c r="F42" s="94">
        <f>'Юнит 13'!F42</f>
        <v>0</v>
      </c>
      <c r="G42" s="94">
        <f>'Юнит 13'!G42</f>
        <v>0</v>
      </c>
      <c r="H42" s="94">
        <f>'Юнит 13'!H42</f>
        <v>0</v>
      </c>
      <c r="I42" s="94">
        <f>'Юнит 13'!I42</f>
        <v>0</v>
      </c>
      <c r="J42" s="94">
        <f>'Юнит 13'!J42</f>
        <v>0</v>
      </c>
      <c r="K42" s="93">
        <v>123.09</v>
      </c>
      <c r="L42" s="93">
        <f t="shared" si="37"/>
        <v>0</v>
      </c>
      <c r="M42" s="90">
        <f>'Юнит 13'!M42</f>
        <v>0</v>
      </c>
      <c r="N42" s="90">
        <f>'Юнит 10'!N42+'Юнит 11'!N42+'Юнит 12'!N42+'Юнит 13'!N42</f>
        <v>5</v>
      </c>
      <c r="O42" s="90"/>
      <c r="P42" s="90"/>
      <c r="Q42" s="234">
        <f t="shared" si="14"/>
        <v>0.7142857142857143</v>
      </c>
      <c r="R42" s="93">
        <f t="shared" si="15"/>
        <v>0.2857142857142857</v>
      </c>
      <c r="S42" s="90">
        <f>'Юнит 10'!S42+'Юнит 11'!S42+'Юнит 12'!S42+'Юнит 13'!S42</f>
        <v>2</v>
      </c>
      <c r="T42" s="90">
        <f>'Юнит 10'!T42+'Юнит 11'!T42+'Юнит 12'!T42+'Юнит 13'!T42</f>
        <v>0</v>
      </c>
      <c r="U42" s="93">
        <f t="shared" si="1"/>
        <v>2</v>
      </c>
      <c r="V42" s="90">
        <f>'Юнит 10'!V42+'Юнит 11'!V42+'Юнит 12'!V42+'Юнит 13'!V42</f>
        <v>1397</v>
      </c>
      <c r="W42" s="90">
        <f>'Юнит 10'!W42+'Юнит 11'!W42+'Юнит 12'!W42+'Юнит 13'!W42</f>
        <v>0</v>
      </c>
      <c r="X42" s="93">
        <f t="shared" si="2"/>
        <v>1397</v>
      </c>
      <c r="Y42" s="90">
        <f>'Юнит 10'!Y42+'Юнит 11'!Y42+'Юнит 12'!Y42+'Юнит 13'!Y42</f>
        <v>2316.7200000000003</v>
      </c>
      <c r="Z42" s="90">
        <f>'Юнит 10'!Z42+'Юнит 11'!Z42+'Юнит 12'!Z42+'Юнит 13'!Z42</f>
        <v>0</v>
      </c>
      <c r="AA42" s="93">
        <f t="shared" si="16"/>
        <v>2316.7200000000003</v>
      </c>
      <c r="AB42" s="93">
        <f t="shared" si="17"/>
        <v>0</v>
      </c>
      <c r="AC42" s="235">
        <f t="shared" si="3"/>
        <v>8.93659068602436E-4</v>
      </c>
      <c r="AD42" s="93">
        <f t="shared" si="4"/>
        <v>246.18</v>
      </c>
      <c r="AE42" s="90">
        <f>'Юнит 10'!AE42+'Юнит 11'!AE42+'Юнит 12'!AE42+'Юнит 13'!AE42</f>
        <v>872.52000000000044</v>
      </c>
      <c r="AF42" s="235">
        <f t="shared" si="5"/>
        <v>0.37661866777167735</v>
      </c>
      <c r="AG42" s="90">
        <f>'Юнит 10'!AG42+'Юнит 11'!AG42+'Юнит 12'!AG42+'Юнит 13'!AG42</f>
        <v>194.93</v>
      </c>
      <c r="AH42" s="90">
        <f>'Юнит 10'!AH42+'Юнит 11'!AH42+'Юнит 12'!AH42+'Юнит 13'!AH42</f>
        <v>0</v>
      </c>
      <c r="AI42" s="90">
        <f>'Юнит 10'!AI42+'Юнит 11'!AI42+'Юнит 12'!AI42+'Юнит 13'!AI42</f>
        <v>0</v>
      </c>
      <c r="AJ42" s="90">
        <f>'Юнит 10'!AJ42+'Юнит 11'!AJ42+'Юнит 12'!AJ42+'Юнит 13'!AJ42</f>
        <v>0</v>
      </c>
      <c r="AK42" s="90">
        <f>'Юнит 10'!AK42+'Юнит 11'!AK42+'Юнит 12'!AK42+'Юнит 13'!AK42</f>
        <v>0</v>
      </c>
      <c r="AL42" s="123">
        <f t="shared" si="6"/>
        <v>0</v>
      </c>
      <c r="AM42" s="90">
        <f>'Юнит 10'!AM42+'Юнит 11'!AM42+'Юнит 12'!AM42+'Юнит 13'!AM42</f>
        <v>0</v>
      </c>
      <c r="AN42" s="95">
        <f t="shared" si="18"/>
        <v>79.768699999999995</v>
      </c>
      <c r="AO42" s="96">
        <f t="shared" si="20"/>
        <v>923.32129999999995</v>
      </c>
      <c r="AP42" s="97"/>
      <c r="AQ42" s="98">
        <f t="shared" si="7"/>
        <v>1158.3600000000001</v>
      </c>
      <c r="AR42" s="99">
        <f t="shared" si="30"/>
        <v>123.09</v>
      </c>
      <c r="AS42" s="99">
        <f t="shared" si="9"/>
        <v>436.26000000000022</v>
      </c>
      <c r="AT42" s="99">
        <f t="shared" si="10"/>
        <v>97.465000000000003</v>
      </c>
      <c r="AU42" s="99">
        <f t="shared" si="19"/>
        <v>0</v>
      </c>
      <c r="AV42" s="99">
        <f t="array" ref="AV42">_xlfn.IFS(U42=0,AO42,U42&lt;0,AO42/-U42,U42&gt;0,AO42/U42)</f>
        <v>461.66064999999998</v>
      </c>
      <c r="AW42" s="235">
        <f t="shared" si="38"/>
        <v>0.39854678165682511</v>
      </c>
      <c r="AX42" s="235">
        <f t="shared" si="39"/>
        <v>3.7505942806076851</v>
      </c>
      <c r="AY42" s="100"/>
      <c r="AZ42" s="95">
        <f t="shared" si="13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6"/>
        <v>0</v>
      </c>
      <c r="F43" s="94">
        <f>'Юнит 13'!F43</f>
        <v>0</v>
      </c>
      <c r="G43" s="94">
        <f>'Юнит 13'!G43</f>
        <v>0</v>
      </c>
      <c r="H43" s="94">
        <f>'Юнит 13'!H43</f>
        <v>0</v>
      </c>
      <c r="I43" s="94">
        <f>'Юнит 13'!I43</f>
        <v>0</v>
      </c>
      <c r="J43" s="94">
        <f>'Юнит 13'!J43</f>
        <v>0</v>
      </c>
      <c r="K43" s="93">
        <v>123.09</v>
      </c>
      <c r="L43" s="93">
        <f t="shared" si="37"/>
        <v>0</v>
      </c>
      <c r="M43" s="90">
        <f>'Юнит 13'!M43</f>
        <v>0</v>
      </c>
      <c r="N43" s="90">
        <f>'Юнит 10'!N43+'Юнит 11'!N43+'Юнит 12'!N43+'Юнит 13'!N43</f>
        <v>33</v>
      </c>
      <c r="O43" s="90"/>
      <c r="P43" s="90"/>
      <c r="Q43" s="234">
        <f t="shared" si="14"/>
        <v>4.7142857142857144</v>
      </c>
      <c r="R43" s="93">
        <f t="shared" si="15"/>
        <v>2.4285714285714284</v>
      </c>
      <c r="S43" s="90">
        <f>'Юнит 10'!S43+'Юнит 11'!S43+'Юнит 12'!S43+'Юнит 13'!S43</f>
        <v>17</v>
      </c>
      <c r="T43" s="90">
        <f>'Юнит 10'!T43+'Юнит 11'!T43+'Юнит 12'!T43+'Юнит 13'!T43</f>
        <v>0</v>
      </c>
      <c r="U43" s="93">
        <f t="shared" si="1"/>
        <v>17</v>
      </c>
      <c r="V43" s="90">
        <f>'Юнит 10'!V43+'Юнит 11'!V43+'Юнит 12'!V43+'Юнит 13'!V43</f>
        <v>12026.58</v>
      </c>
      <c r="W43" s="90">
        <f>'Юнит 10'!W43+'Юнит 11'!W43+'Юнит 12'!W43+'Юнит 13'!W43</f>
        <v>0</v>
      </c>
      <c r="X43" s="93">
        <f t="shared" si="2"/>
        <v>12026.58</v>
      </c>
      <c r="Y43" s="90">
        <f>'Юнит 10'!Y43+'Юнит 11'!Y43+'Юнит 12'!Y43+'Юнит 13'!Y43</f>
        <v>18700.520000000004</v>
      </c>
      <c r="Z43" s="90">
        <f>'Юнит 10'!Z43+'Юнит 11'!Z43+'Юнит 12'!Z43+'Юнит 13'!Z43</f>
        <v>0</v>
      </c>
      <c r="AA43" s="93">
        <f t="shared" si="16"/>
        <v>18700.520000000004</v>
      </c>
      <c r="AB43" s="93">
        <f t="shared" si="17"/>
        <v>0</v>
      </c>
      <c r="AC43" s="235">
        <f t="shared" si="3"/>
        <v>7.2135990907754195E-3</v>
      </c>
      <c r="AD43" s="93">
        <f t="shared" si="4"/>
        <v>2092.5300000000002</v>
      </c>
      <c r="AE43" s="90">
        <f>'Юнит 10'!AE43+'Юнит 11'!AE43+'Юнит 12'!AE43+'Юнит 13'!AE43</f>
        <v>7060.8400000000056</v>
      </c>
      <c r="AF43" s="235">
        <f t="shared" si="5"/>
        <v>0.37757452733934693</v>
      </c>
      <c r="AG43" s="90">
        <f>'Юнит 10'!AG43+'Юнит 11'!AG43+'Юнит 12'!AG43+'Юнит 13'!AG43</f>
        <v>3274.079999999999</v>
      </c>
      <c r="AH43" s="90">
        <f>'Юнит 10'!AH43+'Юнит 11'!AH43+'Юнит 12'!AH43+'Юнит 13'!AH43</f>
        <v>0</v>
      </c>
      <c r="AI43" s="90">
        <f>'Юнит 10'!AI43+'Юнит 11'!AI43+'Юнит 12'!AI43+'Юнит 13'!AI43</f>
        <v>2000</v>
      </c>
      <c r="AJ43" s="90">
        <f>'Юнит 10'!AJ43+'Юнит 11'!AJ43+'Юнит 12'!AJ43+'Юнит 13'!AJ43</f>
        <v>0</v>
      </c>
      <c r="AK43" s="90">
        <f>'Юнит 10'!AK43+'Юнит 11'!AK43+'Юнит 12'!AK43+'Юнит 13'!AK43</f>
        <v>0</v>
      </c>
      <c r="AL43" s="123">
        <f t="shared" si="6"/>
        <v>0</v>
      </c>
      <c r="AM43" s="90">
        <f>'Юнит 10'!AM43+'Юнит 11'!AM43+'Юнит 12'!AM43+'Юнит 13'!AM43</f>
        <v>0</v>
      </c>
      <c r="AN43" s="95">
        <f t="shared" si="18"/>
        <v>686.71771799999999</v>
      </c>
      <c r="AO43" s="96">
        <f t="shared" si="20"/>
        <v>3586.3522820000007</v>
      </c>
      <c r="AP43" s="97"/>
      <c r="AQ43" s="98">
        <f t="shared" si="7"/>
        <v>1100.0305882352943</v>
      </c>
      <c r="AR43" s="99">
        <f t="shared" si="30"/>
        <v>123.09</v>
      </c>
      <c r="AS43" s="99">
        <f t="shared" si="9"/>
        <v>415.34352941176502</v>
      </c>
      <c r="AT43" s="99">
        <f t="shared" si="10"/>
        <v>192.59294117647053</v>
      </c>
      <c r="AU43" s="99">
        <f t="shared" si="19"/>
        <v>117.64705882352941</v>
      </c>
      <c r="AV43" s="99">
        <f t="array" ref="AV43">_xlfn.IFS(U43=0,AO43,U43&lt;0,AO43/-U43,U43&gt;0,AO43/U43)</f>
        <v>210.96189894117651</v>
      </c>
      <c r="AW43" s="235">
        <f t="shared" si="38"/>
        <v>0.19177821162192282</v>
      </c>
      <c r="AX43" s="235">
        <f t="shared" si="39"/>
        <v>1.7138833287933748</v>
      </c>
      <c r="AY43" s="100"/>
      <c r="AZ43" s="95">
        <f t="shared" si="13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6"/>
        <v>0</v>
      </c>
      <c r="F44" s="94">
        <f>'Юнит 13'!F44</f>
        <v>0</v>
      </c>
      <c r="G44" s="94">
        <f>'Юнит 13'!G44</f>
        <v>0</v>
      </c>
      <c r="H44" s="94">
        <f>'Юнит 13'!H44</f>
        <v>0</v>
      </c>
      <c r="I44" s="94">
        <f>'Юнит 13'!I44</f>
        <v>0</v>
      </c>
      <c r="J44" s="94">
        <f>'Юнит 13'!J44</f>
        <v>0</v>
      </c>
      <c r="K44" s="93">
        <v>111.39</v>
      </c>
      <c r="L44" s="93">
        <f t="shared" si="37"/>
        <v>0</v>
      </c>
      <c r="M44" s="90">
        <f>'Юнит 13'!M44</f>
        <v>0</v>
      </c>
      <c r="N44" s="90">
        <f>'Юнит 10'!N44+'Юнит 11'!N44+'Юнит 12'!N44+'Юнит 13'!N44</f>
        <v>37</v>
      </c>
      <c r="O44" s="90"/>
      <c r="P44" s="90"/>
      <c r="Q44" s="234">
        <f t="shared" si="14"/>
        <v>5.2857142857142856</v>
      </c>
      <c r="R44" s="93">
        <f t="shared" si="15"/>
        <v>2</v>
      </c>
      <c r="S44" s="90">
        <f>'Юнит 10'!S44+'Юнит 11'!S44+'Юнит 12'!S44+'Юнит 13'!S44</f>
        <v>16</v>
      </c>
      <c r="T44" s="90">
        <f>'Юнит 10'!T44+'Юнит 11'!T44+'Юнит 12'!T44+'Юнит 13'!T44</f>
        <v>-2</v>
      </c>
      <c r="U44" s="93">
        <f t="shared" si="1"/>
        <v>14</v>
      </c>
      <c r="V44" s="90">
        <f>'Юнит 10'!V44+'Юнит 11'!V44+'Юнит 12'!V44+'Юнит 13'!V44</f>
        <v>11089.41</v>
      </c>
      <c r="W44" s="90">
        <f>'Юнит 10'!W44+'Юнит 11'!W44+'Юнит 12'!W44+'Юнит 13'!W44</f>
        <v>-1341</v>
      </c>
      <c r="X44" s="93">
        <f t="shared" si="2"/>
        <v>9748.41</v>
      </c>
      <c r="Y44" s="90">
        <f>'Юнит 10'!Y44+'Юнит 11'!Y44+'Юнит 12'!Y44+'Юнит 13'!Y44</f>
        <v>15861.77</v>
      </c>
      <c r="Z44" s="90">
        <f>'Юнит 10'!Z44+'Юнит 11'!Z44+'Юнит 12'!Z44+'Юнит 13'!Z44</f>
        <v>-1990</v>
      </c>
      <c r="AA44" s="93">
        <f t="shared" si="16"/>
        <v>13871.77</v>
      </c>
      <c r="AB44" s="93">
        <f t="shared" si="17"/>
        <v>0</v>
      </c>
      <c r="AC44" s="235">
        <f t="shared" si="3"/>
        <v>5.350941442240415E-3</v>
      </c>
      <c r="AD44" s="93">
        <f t="shared" si="4"/>
        <v>1559.46</v>
      </c>
      <c r="AE44" s="90">
        <f>'Юнит 10'!AE44+'Юнит 11'!AE44+'Юнит 12'!AE44+'Юнит 13'!AE44</f>
        <v>5213.7999999999993</v>
      </c>
      <c r="AF44" s="235">
        <f t="shared" si="5"/>
        <v>0.37585686613892816</v>
      </c>
      <c r="AG44" s="90">
        <f>'Юнит 10'!AG44+'Юнит 11'!AG44+'Юнит 12'!AG44+'Юнит 13'!AG44</f>
        <v>2235.6899999999996</v>
      </c>
      <c r="AH44" s="90">
        <f>'Юнит 10'!AH44+'Юнит 11'!AH44+'Юнит 12'!AH44+'Юнит 13'!AH44</f>
        <v>670</v>
      </c>
      <c r="AI44" s="90">
        <f>'Юнит 10'!AI44+'Юнит 11'!AI44+'Юнит 12'!AI44+'Юнит 13'!AI44</f>
        <v>984</v>
      </c>
      <c r="AJ44" s="90">
        <f>'Юнит 10'!AJ44+'Юнит 11'!AJ44+'Юнит 12'!AJ44+'Юнит 13'!AJ44</f>
        <v>0</v>
      </c>
      <c r="AK44" s="90">
        <f>'Юнит 10'!AK44+'Юнит 11'!AK44+'Юнит 12'!AK44+'Юнит 13'!AK44</f>
        <v>0</v>
      </c>
      <c r="AL44" s="123">
        <f t="shared" si="6"/>
        <v>0</v>
      </c>
      <c r="AM44" s="90">
        <f>'Юнит 10'!AM44+'Юнит 11'!AM44+'Юнит 12'!AM44+'Юнит 13'!AM44</f>
        <v>0</v>
      </c>
      <c r="AN44" s="95">
        <f t="shared" si="18"/>
        <v>556.63421099999994</v>
      </c>
      <c r="AO44" s="96">
        <f t="shared" si="20"/>
        <v>2652.1857890000024</v>
      </c>
      <c r="AP44" s="97"/>
      <c r="AQ44" s="98">
        <f t="shared" si="7"/>
        <v>990.84071428571428</v>
      </c>
      <c r="AR44" s="99">
        <f t="shared" si="30"/>
        <v>111.39</v>
      </c>
      <c r="AS44" s="99">
        <f t="shared" si="9"/>
        <v>372.41428571428565</v>
      </c>
      <c r="AT44" s="99">
        <f t="shared" si="10"/>
        <v>139.73062499999997</v>
      </c>
      <c r="AU44" s="99">
        <f t="shared" si="19"/>
        <v>103.375</v>
      </c>
      <c r="AV44" s="99">
        <f t="array" ref="AV44">_xlfn.IFS(U44=0,AO44,U44&lt;0,AO44/-U44,U44&gt;0,AO44/U44)</f>
        <v>189.44184207142874</v>
      </c>
      <c r="AW44" s="235">
        <f t="shared" si="38"/>
        <v>0.19119303369360957</v>
      </c>
      <c r="AX44" s="235">
        <f t="shared" si="39"/>
        <v>1.7007078020596889</v>
      </c>
      <c r="AY44" s="100"/>
      <c r="AZ44" s="95">
        <f t="shared" si="13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6"/>
        <v>0</v>
      </c>
      <c r="F45" s="94">
        <f>'Юнит 13'!F45</f>
        <v>0</v>
      </c>
      <c r="G45" s="94">
        <f>'Юнит 13'!G45</f>
        <v>0</v>
      </c>
      <c r="H45" s="94">
        <f>'Юнит 13'!H45</f>
        <v>0</v>
      </c>
      <c r="I45" s="94">
        <f>'Юнит 13'!I45</f>
        <v>0</v>
      </c>
      <c r="J45" s="94">
        <f>'Юнит 13'!J45</f>
        <v>0</v>
      </c>
      <c r="K45" s="93">
        <v>107.88</v>
      </c>
      <c r="L45" s="93">
        <f t="shared" si="37"/>
        <v>0</v>
      </c>
      <c r="M45" s="90">
        <f>'Юнит 13'!M45</f>
        <v>0</v>
      </c>
      <c r="N45" s="90">
        <f>'Юнит 10'!N45+'Юнит 11'!N45+'Юнит 12'!N45+'Юнит 13'!N45</f>
        <v>83</v>
      </c>
      <c r="O45" s="90"/>
      <c r="P45" s="90"/>
      <c r="Q45" s="234">
        <f t="shared" si="14"/>
        <v>11.857142857142858</v>
      </c>
      <c r="R45" s="93">
        <f t="shared" si="15"/>
        <v>5.5714285714285712</v>
      </c>
      <c r="S45" s="90">
        <f>'Юнит 10'!S45+'Юнит 11'!S45+'Юнит 12'!S45+'Юнит 13'!S45</f>
        <v>41</v>
      </c>
      <c r="T45" s="90">
        <f>'Юнит 10'!T45+'Юнит 11'!T45+'Юнит 12'!T45+'Юнит 13'!T45</f>
        <v>-2</v>
      </c>
      <c r="U45" s="93">
        <f t="shared" si="1"/>
        <v>39</v>
      </c>
      <c r="V45" s="90">
        <f>'Юнит 10'!V45+'Юнит 11'!V45+'Юнит 12'!V45+'Юнит 13'!V45</f>
        <v>38784.749999999993</v>
      </c>
      <c r="W45" s="90">
        <f>'Юнит 10'!W45+'Юнит 11'!W45+'Юнит 12'!W45+'Юнит 13'!W45</f>
        <v>-1899</v>
      </c>
      <c r="X45" s="93">
        <f t="shared" si="2"/>
        <v>36885.749999999993</v>
      </c>
      <c r="Y45" s="90">
        <f>'Юнит 10'!Y45+'Юнит 11'!Y45+'Юнит 12'!Y45+'Юнит 13'!Y45</f>
        <v>60758.659999999996</v>
      </c>
      <c r="Z45" s="90">
        <f>'Юнит 10'!Z45+'Юнит 11'!Z45+'Юнит 12'!Z45+'Юнит 13'!Z45</f>
        <v>-2907.25</v>
      </c>
      <c r="AA45" s="93">
        <f t="shared" si="16"/>
        <v>57851.409999999996</v>
      </c>
      <c r="AB45" s="93">
        <f t="shared" si="17"/>
        <v>0</v>
      </c>
      <c r="AC45" s="235">
        <f t="shared" si="3"/>
        <v>2.2315790073007376E-2</v>
      </c>
      <c r="AD45" s="93">
        <f t="shared" si="4"/>
        <v>4207.32</v>
      </c>
      <c r="AE45" s="90">
        <f>'Юнит 10'!AE45+'Юнит 11'!AE45+'Юнит 12'!AE45+'Юнит 13'!AE45</f>
        <v>21718.49</v>
      </c>
      <c r="AF45" s="235">
        <f t="shared" si="5"/>
        <v>0.37541850751779432</v>
      </c>
      <c r="AG45" s="90">
        <f>'Юнит 10'!AG45+'Юнит 11'!AG45+'Юнит 12'!AG45+'Юнит 13'!AG45</f>
        <v>6353.2199999999984</v>
      </c>
      <c r="AH45" s="90">
        <f>'Юнит 10'!AH45+'Юнит 11'!AH45+'Юнит 12'!AH45+'Юнит 13'!AH45</f>
        <v>3125</v>
      </c>
      <c r="AI45" s="90">
        <f>'Юнит 10'!AI45+'Юнит 11'!AI45+'Юнит 12'!AI45+'Юнит 13'!AI45</f>
        <v>6364</v>
      </c>
      <c r="AJ45" s="90">
        <f>'Юнит 10'!AJ45+'Юнит 11'!AJ45+'Юнит 12'!AJ45+'Юнит 13'!AJ45</f>
        <v>0</v>
      </c>
      <c r="AK45" s="90">
        <f>'Юнит 10'!AK45+'Юнит 11'!AK45+'Юнит 12'!AK45+'Юнит 13'!AK45</f>
        <v>0</v>
      </c>
      <c r="AL45" s="123">
        <f t="shared" si="6"/>
        <v>0</v>
      </c>
      <c r="AM45" s="90">
        <f>'Юнит 10'!AM45+'Юнит 11'!AM45+'Юнит 12'!AM45+'Юнит 13'!AM45</f>
        <v>0</v>
      </c>
      <c r="AN45" s="95">
        <f t="shared" si="18"/>
        <v>2106.1763249999995</v>
      </c>
      <c r="AO45" s="96">
        <f t="shared" si="20"/>
        <v>13977.203674999997</v>
      </c>
      <c r="AP45" s="97"/>
      <c r="AQ45" s="98">
        <f t="shared" si="7"/>
        <v>1483.3694871794871</v>
      </c>
      <c r="AR45" s="99">
        <f t="shared" si="30"/>
        <v>107.88</v>
      </c>
      <c r="AS45" s="99">
        <f t="shared" si="9"/>
        <v>556.88435897435897</v>
      </c>
      <c r="AT45" s="99">
        <f t="shared" si="10"/>
        <v>154.95658536585361</v>
      </c>
      <c r="AU45" s="99">
        <f t="shared" si="19"/>
        <v>231.4390243902439</v>
      </c>
      <c r="AV45" s="99">
        <f t="array" ref="AV45">_xlfn.IFS(U45=0,AO45,U45&lt;0,AO45/-U45,U45&gt;0,AO45/U45)</f>
        <v>358.38983782051275</v>
      </c>
      <c r="AW45" s="235">
        <f t="shared" si="38"/>
        <v>0.24160523788443528</v>
      </c>
      <c r="AX45" s="235">
        <f t="shared" si="39"/>
        <v>3.322115663890552</v>
      </c>
      <c r="AY45" s="100"/>
      <c r="AZ45" s="95">
        <f t="shared" si="13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6"/>
        <v>0</v>
      </c>
      <c r="F46" s="94">
        <f>'Юнит 13'!F46</f>
        <v>0</v>
      </c>
      <c r="G46" s="94">
        <f>'Юнит 13'!G46</f>
        <v>0</v>
      </c>
      <c r="H46" s="94">
        <f>'Юнит 13'!H46</f>
        <v>0</v>
      </c>
      <c r="I46" s="94">
        <f>'Юнит 13'!I46</f>
        <v>0</v>
      </c>
      <c r="J46" s="94">
        <f>'Юнит 13'!J46</f>
        <v>0</v>
      </c>
      <c r="K46" s="93">
        <v>107.88</v>
      </c>
      <c r="L46" s="93">
        <f t="shared" si="37"/>
        <v>0</v>
      </c>
      <c r="M46" s="90">
        <f>'Юнит 13'!M46</f>
        <v>0</v>
      </c>
      <c r="N46" s="90">
        <f>'Юнит 10'!N46+'Юнит 11'!N46+'Юнит 12'!N46+'Юнит 13'!N46</f>
        <v>0</v>
      </c>
      <c r="O46" s="90"/>
      <c r="P46" s="90"/>
      <c r="Q46" s="234">
        <f t="shared" si="14"/>
        <v>0</v>
      </c>
      <c r="R46" s="93">
        <f t="shared" si="15"/>
        <v>0</v>
      </c>
      <c r="S46" s="90">
        <f>'Юнит 10'!S46+'Юнит 11'!S46+'Юнит 12'!S46+'Юнит 13'!S46</f>
        <v>0</v>
      </c>
      <c r="T46" s="90">
        <f>'Юнит 10'!T46+'Юнит 11'!T46+'Юнит 12'!T46+'Юнит 13'!T46</f>
        <v>0</v>
      </c>
      <c r="U46" s="93">
        <f t="shared" si="1"/>
        <v>0</v>
      </c>
      <c r="V46" s="90">
        <f>'Юнит 10'!V46+'Юнит 11'!V46+'Юнит 12'!V46+'Юнит 13'!V46</f>
        <v>0</v>
      </c>
      <c r="W46" s="90">
        <f>'Юнит 10'!W46+'Юнит 11'!W46+'Юнит 12'!W46+'Юнит 13'!W46</f>
        <v>0</v>
      </c>
      <c r="X46" s="93">
        <f t="shared" si="2"/>
        <v>0</v>
      </c>
      <c r="Y46" s="90">
        <f>'Юнит 10'!Y46+'Юнит 11'!Y46+'Юнит 12'!Y46+'Юнит 13'!Y46</f>
        <v>0</v>
      </c>
      <c r="Z46" s="90">
        <f>'Юнит 10'!Z46+'Юнит 11'!Z46+'Юнит 12'!Z46+'Юнит 13'!Z46</f>
        <v>0</v>
      </c>
      <c r="AA46" s="93">
        <f t="shared" si="16"/>
        <v>0</v>
      </c>
      <c r="AB46" s="93">
        <f t="shared" si="17"/>
        <v>0</v>
      </c>
      <c r="AC46" s="235">
        <f t="shared" si="3"/>
        <v>0</v>
      </c>
      <c r="AD46" s="93">
        <f t="shared" si="4"/>
        <v>0</v>
      </c>
      <c r="AE46" s="90">
        <f>'Юнит 10'!AE46+'Юнит 11'!AE46+'Юнит 12'!AE46+'Юнит 13'!AE46</f>
        <v>0</v>
      </c>
      <c r="AF46" s="235">
        <f t="shared" si="5"/>
        <v>0</v>
      </c>
      <c r="AG46" s="90">
        <f>'Юнит 10'!AG46+'Юнит 11'!AG46+'Юнит 12'!AG46+'Юнит 13'!AG46</f>
        <v>0</v>
      </c>
      <c r="AH46" s="90">
        <f>'Юнит 10'!AH46+'Юнит 11'!AH46+'Юнит 12'!AH46+'Юнит 13'!AH46</f>
        <v>0</v>
      </c>
      <c r="AI46" s="90">
        <f>'Юнит 10'!AI46+'Юнит 11'!AI46+'Юнит 12'!AI46+'Юнит 13'!AI46</f>
        <v>0</v>
      </c>
      <c r="AJ46" s="90">
        <f>'Юнит 10'!AJ46+'Юнит 11'!AJ46+'Юнит 12'!AJ46+'Юнит 13'!AJ46</f>
        <v>0</v>
      </c>
      <c r="AK46" s="90">
        <f>'Юнит 10'!AK46+'Юнит 11'!AK46+'Юнит 12'!AK46+'Юнит 13'!AK46</f>
        <v>0</v>
      </c>
      <c r="AL46" s="123">
        <f t="shared" si="6"/>
        <v>0</v>
      </c>
      <c r="AM46" s="90">
        <f>'Юнит 10'!AM46+'Юнит 11'!AM46+'Юнит 12'!AM46+'Юнит 13'!AM46</f>
        <v>0</v>
      </c>
      <c r="AN46" s="95">
        <f t="shared" si="18"/>
        <v>0</v>
      </c>
      <c r="AO46" s="96">
        <f t="shared" si="20"/>
        <v>0</v>
      </c>
      <c r="AP46" s="97"/>
      <c r="AQ46" s="98">
        <f t="shared" si="7"/>
        <v>0</v>
      </c>
      <c r="AR46" s="99">
        <f t="shared" si="30"/>
        <v>107.88</v>
      </c>
      <c r="AS46" s="99">
        <f t="shared" si="9"/>
        <v>0</v>
      </c>
      <c r="AT46" s="99">
        <f t="shared" si="10"/>
        <v>0</v>
      </c>
      <c r="AU46" s="99">
        <f t="shared" si="19"/>
        <v>0</v>
      </c>
      <c r="AV46" s="99">
        <f t="array" ref="AV46">_xlfn.IFS(U46=0,AO46,U46&lt;0,AO46/-U46,U46&gt;0,AO46/U46)</f>
        <v>0</v>
      </c>
      <c r="AW46" s="235">
        <f t="shared" si="38"/>
        <v>0</v>
      </c>
      <c r="AX46" s="235">
        <f t="shared" si="39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6"/>
        <v>0</v>
      </c>
      <c r="F47" s="94">
        <f>'Юнит 13'!F47</f>
        <v>0</v>
      </c>
      <c r="G47" s="94">
        <f>'Юнит 13'!G47</f>
        <v>0</v>
      </c>
      <c r="H47" s="94">
        <f>'Юнит 13'!H47</f>
        <v>0</v>
      </c>
      <c r="I47" s="94">
        <f>'Юнит 13'!I47</f>
        <v>0</v>
      </c>
      <c r="J47" s="94">
        <f>'Юнит 13'!J47</f>
        <v>0</v>
      </c>
      <c r="K47" s="93">
        <v>123.09</v>
      </c>
      <c r="L47" s="93">
        <f t="shared" si="37"/>
        <v>0</v>
      </c>
      <c r="M47" s="90">
        <f>'Юнит 13'!M47</f>
        <v>0</v>
      </c>
      <c r="N47" s="90">
        <f>'Юнит 10'!N47+'Юнит 11'!N47+'Юнит 12'!N47+'Юнит 13'!N47</f>
        <v>21</v>
      </c>
      <c r="O47" s="90"/>
      <c r="P47" s="90"/>
      <c r="Q47" s="234">
        <f t="shared" si="14"/>
        <v>3</v>
      </c>
      <c r="R47" s="93">
        <f t="shared" si="15"/>
        <v>2</v>
      </c>
      <c r="S47" s="90">
        <f>'Юнит 10'!S47+'Юнит 11'!S47+'Юнит 12'!S47+'Юнит 13'!S47</f>
        <v>14</v>
      </c>
      <c r="T47" s="90">
        <f>'Юнит 10'!T47+'Юнит 11'!T47+'Юнит 12'!T47+'Юнит 13'!T47</f>
        <v>0</v>
      </c>
      <c r="U47" s="93">
        <f t="shared" si="1"/>
        <v>14</v>
      </c>
      <c r="V47" s="90">
        <f>'Юнит 10'!V47+'Юнит 11'!V47+'Юнит 12'!V47+'Юнит 13'!V47</f>
        <v>9734.2899999999991</v>
      </c>
      <c r="W47" s="90">
        <f>'Юнит 10'!W47+'Юнит 11'!W47+'Юнит 12'!W47+'Юнит 13'!W47</f>
        <v>0</v>
      </c>
      <c r="X47" s="93">
        <f t="shared" si="2"/>
        <v>9734.2899999999991</v>
      </c>
      <c r="Y47" s="90">
        <f>'Юнит 10'!Y47+'Юнит 11'!Y47+'Юнит 12'!Y47+'Юнит 13'!Y47</f>
        <v>15327.05</v>
      </c>
      <c r="Z47" s="90">
        <f>'Юнит 10'!Z47+'Юнит 11'!Z47+'Юнит 12'!Z47+'Юнит 13'!Z47</f>
        <v>0</v>
      </c>
      <c r="AA47" s="93">
        <f t="shared" si="16"/>
        <v>15327.05</v>
      </c>
      <c r="AB47" s="93">
        <f t="shared" si="17"/>
        <v>0</v>
      </c>
      <c r="AC47" s="235">
        <f t="shared" si="3"/>
        <v>5.9123058580333255E-3</v>
      </c>
      <c r="AD47" s="93">
        <f t="shared" si="4"/>
        <v>1723.26</v>
      </c>
      <c r="AE47" s="90">
        <f>'Юнит 10'!AE47+'Юнит 11'!AE47+'Юнит 12'!AE47+'Юнит 13'!AE47</f>
        <v>5774.07</v>
      </c>
      <c r="AF47" s="235">
        <f t="shared" si="5"/>
        <v>0.37672415761676253</v>
      </c>
      <c r="AG47" s="90">
        <f>'Юнит 10'!AG47+'Юнит 11'!AG47+'Юнит 12'!AG47+'Юнит 13'!AG47</f>
        <v>1720.3599999999994</v>
      </c>
      <c r="AH47" s="90">
        <f>'Юнит 10'!AH47+'Юнит 11'!AH47+'Юнит 12'!AH47+'Юнит 13'!AH47</f>
        <v>678</v>
      </c>
      <c r="AI47" s="90">
        <f>'Юнит 10'!AI47+'Юнит 11'!AI47+'Юнит 12'!AI47+'Юнит 13'!AI47</f>
        <v>0</v>
      </c>
      <c r="AJ47" s="90">
        <f>'Юнит 10'!AJ47+'Юнит 11'!AJ47+'Юнит 12'!AJ47+'Юнит 13'!AJ47</f>
        <v>0</v>
      </c>
      <c r="AK47" s="90">
        <f>'Юнит 10'!AK47+'Юнит 11'!AK47+'Юнит 12'!AK47+'Юнит 13'!AK47</f>
        <v>0</v>
      </c>
      <c r="AL47" s="123">
        <f t="shared" si="6"/>
        <v>0</v>
      </c>
      <c r="AM47" s="90">
        <f>'Юнит 10'!AM47+'Юнит 11'!AM47+'Юнит 12'!AM47+'Юнит 13'!AM47</f>
        <v>0</v>
      </c>
      <c r="AN47" s="95">
        <f t="shared" si="18"/>
        <v>555.82795899999996</v>
      </c>
      <c r="AO47" s="96">
        <f t="shared" si="20"/>
        <v>4875.5320409999995</v>
      </c>
      <c r="AP47" s="97"/>
      <c r="AQ47" s="98">
        <f t="shared" si="7"/>
        <v>1094.7892857142856</v>
      </c>
      <c r="AR47" s="99">
        <f t="shared" si="30"/>
        <v>123.09</v>
      </c>
      <c r="AS47" s="99">
        <f t="shared" si="9"/>
        <v>412.43357142857138</v>
      </c>
      <c r="AT47" s="99">
        <f t="shared" si="10"/>
        <v>122.88285714285711</v>
      </c>
      <c r="AU47" s="99">
        <f t="shared" si="19"/>
        <v>48.428571428571431</v>
      </c>
      <c r="AV47" s="99">
        <f t="array" ref="AV47">_xlfn.IFS(U47=0,AO47,U47&lt;0,AO47/-U47,U47&gt;0,AO47/U47)</f>
        <v>348.25228864285708</v>
      </c>
      <c r="AW47" s="235">
        <f t="shared" si="38"/>
        <v>0.31809983271405778</v>
      </c>
      <c r="AX47" s="235">
        <f t="shared" si="39"/>
        <v>2.8292492374917302</v>
      </c>
      <c r="AY47" s="100"/>
      <c r="AZ47" s="95">
        <f t="shared" si="13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6"/>
        <v>0</v>
      </c>
      <c r="F48" s="94">
        <f>'Юнит 13'!F48</f>
        <v>0</v>
      </c>
      <c r="G48" s="94">
        <f>'Юнит 13'!G48</f>
        <v>0</v>
      </c>
      <c r="H48" s="94">
        <f>'Юнит 13'!H48</f>
        <v>0</v>
      </c>
      <c r="I48" s="94">
        <f>'Юнит 13'!I48</f>
        <v>0</v>
      </c>
      <c r="J48" s="94">
        <f>'Юнит 13'!J48</f>
        <v>0</v>
      </c>
      <c r="K48" s="93">
        <v>107.88</v>
      </c>
      <c r="L48" s="93">
        <f t="shared" si="37"/>
        <v>0</v>
      </c>
      <c r="M48" s="90">
        <f>'Юнит 13'!M48</f>
        <v>0</v>
      </c>
      <c r="N48" s="90">
        <f>'Юнит 10'!N48+'Юнит 11'!N48+'Юнит 12'!N48+'Юнит 13'!N48</f>
        <v>80</v>
      </c>
      <c r="O48" s="90"/>
      <c r="P48" s="90"/>
      <c r="Q48" s="234">
        <f t="shared" si="14"/>
        <v>11.428571428571429</v>
      </c>
      <c r="R48" s="93">
        <f t="shared" si="15"/>
        <v>4</v>
      </c>
      <c r="S48" s="90">
        <f>'Юнит 10'!S48+'Юнит 11'!S48+'Юнит 12'!S48+'Юнит 13'!S48</f>
        <v>28</v>
      </c>
      <c r="T48" s="90">
        <f>'Юнит 10'!T48+'Юнит 11'!T48+'Юнит 12'!T48+'Юнит 13'!T48</f>
        <v>0</v>
      </c>
      <c r="U48" s="93">
        <f t="shared" si="1"/>
        <v>28</v>
      </c>
      <c r="V48" s="90">
        <f>'Юнит 10'!V48+'Юнит 11'!V48+'Юнит 12'!V48+'Юнит 13'!V48</f>
        <v>23514.02</v>
      </c>
      <c r="W48" s="90">
        <f>'Юнит 10'!W48+'Юнит 11'!W48+'Юнит 12'!W48+'Юнит 13'!W48</f>
        <v>0</v>
      </c>
      <c r="X48" s="93">
        <f t="shared" si="2"/>
        <v>23514.02</v>
      </c>
      <c r="Y48" s="90">
        <f>'Юнит 10'!Y48+'Юнит 11'!Y48+'Юнит 12'!Y48+'Юнит 13'!Y48</f>
        <v>37046.990000000005</v>
      </c>
      <c r="Z48" s="90">
        <f>'Юнит 10'!Z48+'Юнит 11'!Z48+'Юнит 12'!Z48+'Юнит 13'!Z48</f>
        <v>0</v>
      </c>
      <c r="AA48" s="93">
        <f t="shared" si="16"/>
        <v>37046.990000000005</v>
      </c>
      <c r="AB48" s="93">
        <f t="shared" si="17"/>
        <v>0</v>
      </c>
      <c r="AC48" s="235">
        <f t="shared" si="3"/>
        <v>1.4290625789013677E-2</v>
      </c>
      <c r="AD48" s="93">
        <f t="shared" si="4"/>
        <v>3020.64</v>
      </c>
      <c r="AE48" s="90">
        <f>'Юнит 10'!AE48+'Юнит 11'!AE48+'Юнит 12'!AE48+'Юнит 13'!AE48</f>
        <v>13908.369999999999</v>
      </c>
      <c r="AF48" s="235">
        <f t="shared" si="5"/>
        <v>0.37542510201233614</v>
      </c>
      <c r="AG48" s="90">
        <f>'Юнит 10'!AG48+'Юнит 11'!AG48+'Юнит 12'!AG48+'Юнит 13'!AG48</f>
        <v>4033.44</v>
      </c>
      <c r="AH48" s="90">
        <f>'Юнит 10'!AH48+'Юнит 11'!AH48+'Юнит 12'!AH48+'Юнит 13'!AH48</f>
        <v>1393</v>
      </c>
      <c r="AI48" s="90">
        <f>'Юнит 10'!AI48+'Юнит 11'!AI48+'Юнит 12'!AI48+'Юнит 13'!AI48</f>
        <v>4706</v>
      </c>
      <c r="AJ48" s="90">
        <f>'Юнит 10'!AJ48+'Юнит 11'!AJ48+'Юнит 12'!AJ48+'Юнит 13'!AJ48</f>
        <v>0</v>
      </c>
      <c r="AK48" s="90">
        <f>'Юнит 10'!AK48+'Юнит 11'!AK48+'Юнит 12'!AK48+'Юнит 13'!AK48</f>
        <v>0</v>
      </c>
      <c r="AL48" s="123">
        <f t="shared" si="6"/>
        <v>0</v>
      </c>
      <c r="AM48" s="90">
        <f>'Юнит 10'!AM48+'Юнит 11'!AM48+'Юнит 12'!AM48+'Юнит 13'!AM48</f>
        <v>0</v>
      </c>
      <c r="AN48" s="95">
        <f t="shared" si="18"/>
        <v>1342.6505420000001</v>
      </c>
      <c r="AO48" s="96">
        <f t="shared" si="20"/>
        <v>8642.8894580000069</v>
      </c>
      <c r="AP48" s="97"/>
      <c r="AQ48" s="98">
        <f t="shared" si="7"/>
        <v>1323.1067857142859</v>
      </c>
      <c r="AR48" s="99">
        <f t="shared" si="30"/>
        <v>107.88</v>
      </c>
      <c r="AS48" s="99">
        <f t="shared" si="9"/>
        <v>496.72749999999996</v>
      </c>
      <c r="AT48" s="99">
        <f t="shared" si="10"/>
        <v>144.05142857142857</v>
      </c>
      <c r="AU48" s="99">
        <f t="shared" si="19"/>
        <v>217.82142857142858</v>
      </c>
      <c r="AV48" s="99">
        <f t="array" ref="AV48">_xlfn.IFS(U48=0,AO48,U48&lt;0,AO48/-U48,U48&gt;0,AO48/U48)</f>
        <v>308.67462350000022</v>
      </c>
      <c r="AW48" s="235">
        <f t="shared" si="38"/>
        <v>0.23329532191414215</v>
      </c>
      <c r="AX48" s="235">
        <f t="shared" si="39"/>
        <v>2.8612775630330018</v>
      </c>
      <c r="AY48" s="100"/>
      <c r="AZ48" s="95">
        <f t="shared" si="13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6"/>
        <v>0</v>
      </c>
      <c r="F49" s="94">
        <f>'Юнит 13'!F49</f>
        <v>0</v>
      </c>
      <c r="G49" s="94">
        <f>'Юнит 13'!G49</f>
        <v>0</v>
      </c>
      <c r="H49" s="94">
        <f>'Юнит 13'!H49</f>
        <v>0</v>
      </c>
      <c r="I49" s="94">
        <f>'Юнит 13'!I49</f>
        <v>0</v>
      </c>
      <c r="J49" s="94">
        <f>'Юнит 13'!J49</f>
        <v>0</v>
      </c>
      <c r="K49" s="93">
        <v>123.09</v>
      </c>
      <c r="L49" s="93">
        <f t="shared" si="37"/>
        <v>0</v>
      </c>
      <c r="M49" s="90">
        <f>'Юнит 13'!M49</f>
        <v>0</v>
      </c>
      <c r="N49" s="90">
        <f>'Юнит 10'!N49+'Юнит 11'!N49+'Юнит 12'!N49+'Юнит 13'!N49</f>
        <v>45</v>
      </c>
      <c r="O49" s="90"/>
      <c r="P49" s="90"/>
      <c r="Q49" s="234">
        <f t="shared" si="14"/>
        <v>6.4285714285714288</v>
      </c>
      <c r="R49" s="93">
        <f t="shared" si="15"/>
        <v>3.5714285714285716</v>
      </c>
      <c r="S49" s="90">
        <f>'Юнит 10'!S49+'Юнит 11'!S49+'Юнит 12'!S49+'Юнит 13'!S49</f>
        <v>25</v>
      </c>
      <c r="T49" s="90">
        <f>'Юнит 10'!T49+'Юнит 11'!T49+'Юнит 12'!T49+'Юнит 13'!T49</f>
        <v>0</v>
      </c>
      <c r="U49" s="93">
        <f t="shared" si="1"/>
        <v>25</v>
      </c>
      <c r="V49" s="90">
        <f>'Юнит 10'!V49+'Юнит 11'!V49+'Юнит 12'!V49+'Юнит 13'!V49</f>
        <v>24555</v>
      </c>
      <c r="W49" s="90">
        <f>'Юнит 10'!W49+'Юнит 11'!W49+'Юнит 12'!W49+'Юнит 13'!W49</f>
        <v>0</v>
      </c>
      <c r="X49" s="93">
        <f t="shared" si="2"/>
        <v>24555</v>
      </c>
      <c r="Y49" s="90">
        <f>'Юнит 10'!Y49+'Юнит 11'!Y49+'Юнит 12'!Y49+'Юнит 13'!Y49</f>
        <v>36715.480000000003</v>
      </c>
      <c r="Z49" s="90">
        <f>'Юнит 10'!Z49+'Юнит 11'!Z49+'Юнит 12'!Z49+'Юнит 13'!Z49</f>
        <v>0</v>
      </c>
      <c r="AA49" s="93">
        <f t="shared" si="16"/>
        <v>36715.480000000003</v>
      </c>
      <c r="AB49" s="93">
        <f t="shared" si="17"/>
        <v>0</v>
      </c>
      <c r="AC49" s="235">
        <f t="shared" si="3"/>
        <v>1.4162748049005218E-2</v>
      </c>
      <c r="AD49" s="93">
        <f t="shared" si="4"/>
        <v>3077.25</v>
      </c>
      <c r="AE49" s="90">
        <f>'Юнит 10'!AE49+'Юнит 11'!AE49+'Юнит 12'!AE49+'Юнит 13'!AE49</f>
        <v>13727.830000000009</v>
      </c>
      <c r="AF49" s="235">
        <f t="shared" si="5"/>
        <v>0.37389760395342803</v>
      </c>
      <c r="AG49" s="90">
        <f>'Юнит 10'!AG49+'Юнит 11'!AG49+'Юнит 12'!AG49+'Юнит 13'!AG49</f>
        <v>5607.1400000000012</v>
      </c>
      <c r="AH49" s="90">
        <f>'Юнит 10'!AH49+'Юнит 11'!AH49+'Юнит 12'!AH49+'Юнит 13'!AH49</f>
        <v>40</v>
      </c>
      <c r="AI49" s="90">
        <f>'Юнит 10'!AI49+'Юнит 11'!AI49+'Юнит 12'!AI49+'Юнит 13'!AI49</f>
        <v>5983</v>
      </c>
      <c r="AJ49" s="90">
        <f>'Юнит 10'!AJ49+'Юнит 11'!AJ49+'Юнит 12'!AJ49+'Юнит 13'!AJ49</f>
        <v>0</v>
      </c>
      <c r="AK49" s="90">
        <f>'Юнит 10'!AK49+'Юнит 11'!AK49+'Юнит 12'!AK49+'Юнит 13'!AK49</f>
        <v>0</v>
      </c>
      <c r="AL49" s="123">
        <f t="shared" si="6"/>
        <v>0</v>
      </c>
      <c r="AM49" s="90">
        <f>'Юнит 10'!AM49+'Юнит 11'!AM49+'Юнит 12'!AM49+'Юнит 13'!AM49</f>
        <v>0</v>
      </c>
      <c r="AN49" s="95">
        <f t="shared" si="18"/>
        <v>1402.0905</v>
      </c>
      <c r="AO49" s="96">
        <f t="shared" si="20"/>
        <v>6878.1694999999927</v>
      </c>
      <c r="AP49" s="97"/>
      <c r="AQ49" s="98">
        <f t="shared" si="7"/>
        <v>1468.6192000000001</v>
      </c>
      <c r="AR49" s="99">
        <f t="shared" si="30"/>
        <v>123.09</v>
      </c>
      <c r="AS49" s="99">
        <f t="shared" si="9"/>
        <v>549.11320000000035</v>
      </c>
      <c r="AT49" s="99">
        <f t="shared" si="10"/>
        <v>224.28560000000004</v>
      </c>
      <c r="AU49" s="99">
        <f t="shared" si="19"/>
        <v>240.92</v>
      </c>
      <c r="AV49" s="99">
        <f t="array" ref="AV49">_xlfn.IFS(U49=0,AO49,U49&lt;0,AO49/-U49,U49&gt;0,AO49/U49)</f>
        <v>275.12677999999971</v>
      </c>
      <c r="AW49" s="235">
        <f t="shared" si="38"/>
        <v>0.18733704421132427</v>
      </c>
      <c r="AX49" s="235">
        <f t="shared" si="39"/>
        <v>2.2351676009423973</v>
      </c>
      <c r="AY49" s="100"/>
      <c r="AZ49" s="95">
        <f t="shared" si="13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6"/>
        <v>0</v>
      </c>
      <c r="F50" s="94">
        <f>'Юнит 13'!F50</f>
        <v>0</v>
      </c>
      <c r="G50" s="94">
        <f>'Юнит 13'!G50</f>
        <v>0</v>
      </c>
      <c r="H50" s="94">
        <f>'Юнит 13'!H50</f>
        <v>0</v>
      </c>
      <c r="I50" s="94">
        <f>'Юнит 13'!I50</f>
        <v>0</v>
      </c>
      <c r="J50" s="94">
        <f>'Юнит 13'!J50</f>
        <v>0</v>
      </c>
      <c r="K50" s="93">
        <v>134.79</v>
      </c>
      <c r="L50" s="93">
        <f t="shared" si="37"/>
        <v>0</v>
      </c>
      <c r="M50" s="90">
        <f>'Юнит 13'!M50</f>
        <v>0</v>
      </c>
      <c r="N50" s="90">
        <f>'Юнит 10'!N50+'Юнит 11'!N50+'Юнит 12'!N50+'Юнит 13'!N50</f>
        <v>35</v>
      </c>
      <c r="O50" s="90"/>
      <c r="P50" s="90"/>
      <c r="Q50" s="234">
        <f t="shared" si="14"/>
        <v>5</v>
      </c>
      <c r="R50" s="93">
        <f t="shared" si="15"/>
        <v>2.2857142857142856</v>
      </c>
      <c r="S50" s="90">
        <f>'Юнит 10'!S50+'Юнит 11'!S50+'Юнит 12'!S50+'Юнит 13'!S50</f>
        <v>17</v>
      </c>
      <c r="T50" s="90">
        <f>'Юнит 10'!T50+'Юнит 11'!T50+'Юнит 12'!T50+'Юнит 13'!T50</f>
        <v>-1</v>
      </c>
      <c r="U50" s="93">
        <f t="shared" si="1"/>
        <v>16</v>
      </c>
      <c r="V50" s="90">
        <f>'Юнит 10'!V50+'Юнит 11'!V50+'Юнит 12'!V50+'Юнит 13'!V50</f>
        <v>13237.96</v>
      </c>
      <c r="W50" s="90">
        <f>'Юнит 10'!W50+'Юнит 11'!W50+'Юнит 12'!W50+'Юнит 13'!W50</f>
        <v>-785</v>
      </c>
      <c r="X50" s="93">
        <f t="shared" si="2"/>
        <v>12452.96</v>
      </c>
      <c r="Y50" s="90">
        <f>'Юнит 10'!Y50+'Юнит 11'!Y50+'Юнит 12'!Y50+'Юнит 13'!Y50</f>
        <v>20596.189999999999</v>
      </c>
      <c r="Z50" s="90">
        <f>'Юнит 10'!Z50+'Юнит 11'!Z50+'Юнит 12'!Z50+'Юнит 13'!Z50</f>
        <v>-1218</v>
      </c>
      <c r="AA50" s="93">
        <f t="shared" si="16"/>
        <v>19378.189999999999</v>
      </c>
      <c r="AB50" s="93">
        <f t="shared" si="17"/>
        <v>0</v>
      </c>
      <c r="AC50" s="235">
        <f t="shared" si="3"/>
        <v>7.4750057091927538E-3</v>
      </c>
      <c r="AD50" s="93">
        <f t="shared" si="4"/>
        <v>2156.64</v>
      </c>
      <c r="AE50" s="90">
        <f>'Юнит 10'!AE50+'Юнит 11'!AE50+'Юнит 12'!AE50+'Юнит 13'!AE50</f>
        <v>7377.8599999999969</v>
      </c>
      <c r="AF50" s="235">
        <f t="shared" si="5"/>
        <v>0.38073008882666531</v>
      </c>
      <c r="AG50" s="90">
        <f>'Юнит 10'!AG50+'Юнит 11'!AG50+'Юнит 12'!AG50+'Юнит 13'!AG50</f>
        <v>1844.9299999999998</v>
      </c>
      <c r="AH50" s="90">
        <f>'Юнит 10'!AH50+'Юнит 11'!AH50+'Юнит 12'!AH50+'Юнит 13'!AH50</f>
        <v>1592</v>
      </c>
      <c r="AI50" s="90">
        <f>'Юнит 10'!AI50+'Юнит 11'!AI50+'Юнит 12'!AI50+'Юнит 13'!AI50</f>
        <v>944</v>
      </c>
      <c r="AJ50" s="90">
        <f>'Юнит 10'!AJ50+'Юнит 11'!AJ50+'Юнит 12'!AJ50+'Юнит 13'!AJ50</f>
        <v>0</v>
      </c>
      <c r="AK50" s="90">
        <f>'Юнит 10'!AK50+'Юнит 11'!AK50+'Юнит 12'!AK50+'Юнит 13'!AK50</f>
        <v>0</v>
      </c>
      <c r="AL50" s="123">
        <f t="shared" si="6"/>
        <v>0</v>
      </c>
      <c r="AM50" s="90">
        <f>'Юнит 10'!AM50+'Юнит 11'!AM50+'Юнит 12'!AM50+'Юнит 13'!AM50</f>
        <v>0</v>
      </c>
      <c r="AN50" s="95">
        <f t="shared" si="18"/>
        <v>711.06401599999992</v>
      </c>
      <c r="AO50" s="96">
        <f t="shared" si="20"/>
        <v>4751.6959840000018</v>
      </c>
      <c r="AP50" s="97"/>
      <c r="AQ50" s="98">
        <f t="shared" si="7"/>
        <v>1211.1368749999999</v>
      </c>
      <c r="AR50" s="99">
        <f t="shared" si="30"/>
        <v>134.79</v>
      </c>
      <c r="AS50" s="99">
        <f t="shared" si="9"/>
        <v>461.11624999999981</v>
      </c>
      <c r="AT50" s="99">
        <f t="shared" si="10"/>
        <v>108.52529411764705</v>
      </c>
      <c r="AU50" s="99">
        <f t="shared" si="19"/>
        <v>149.1764705882353</v>
      </c>
      <c r="AV50" s="99">
        <f t="array" ref="AV50">_xlfn.IFS(U50=0,AO50,U50&lt;0,AO50/-U50,U50&gt;0,AO50/U50)</f>
        <v>296.98099900000011</v>
      </c>
      <c r="AW50" s="235">
        <f t="shared" si="38"/>
        <v>0.24520845259541796</v>
      </c>
      <c r="AX50" s="235">
        <f t="shared" si="39"/>
        <v>2.2032865865420295</v>
      </c>
      <c r="AY50" s="100"/>
      <c r="AZ50" s="95">
        <f t="shared" si="13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6"/>
        <v>0</v>
      </c>
      <c r="F51" s="94">
        <f>'Юнит 13'!F51</f>
        <v>0</v>
      </c>
      <c r="G51" s="94">
        <f>'Юнит 13'!G51</f>
        <v>0</v>
      </c>
      <c r="H51" s="94">
        <f>'Юнит 13'!H51</f>
        <v>0</v>
      </c>
      <c r="I51" s="94">
        <f>'Юнит 13'!I51</f>
        <v>0</v>
      </c>
      <c r="J51" s="94">
        <f>'Юнит 13'!J51</f>
        <v>0</v>
      </c>
      <c r="K51" s="93">
        <v>144.15</v>
      </c>
      <c r="L51" s="93">
        <f t="shared" si="37"/>
        <v>0</v>
      </c>
      <c r="M51" s="90">
        <f>'Юнит 13'!M51</f>
        <v>0</v>
      </c>
      <c r="N51" s="90">
        <f>'Юнит 10'!N51+'Юнит 11'!N51+'Юнит 12'!N51+'Юнит 13'!N51</f>
        <v>1</v>
      </c>
      <c r="O51" s="90"/>
      <c r="P51" s="90"/>
      <c r="Q51" s="234">
        <f t="shared" si="14"/>
        <v>0.14285714285714285</v>
      </c>
      <c r="R51" s="93">
        <f t="shared" si="15"/>
        <v>0</v>
      </c>
      <c r="S51" s="90">
        <f>'Юнит 10'!S51+'Юнит 11'!S51+'Юнит 12'!S51+'Юнит 13'!S51</f>
        <v>0</v>
      </c>
      <c r="T51" s="90">
        <f>'Юнит 10'!T51+'Юнит 11'!T51+'Юнит 12'!T51+'Юнит 13'!T51</f>
        <v>0</v>
      </c>
      <c r="U51" s="93">
        <f t="shared" si="1"/>
        <v>0</v>
      </c>
      <c r="V51" s="90">
        <f>'Юнит 10'!V51+'Юнит 11'!V51+'Юнит 12'!V51+'Юнит 13'!V51</f>
        <v>0</v>
      </c>
      <c r="W51" s="90">
        <f>'Юнит 10'!W51+'Юнит 11'!W51+'Юнит 12'!W51+'Юнит 13'!W51</f>
        <v>0</v>
      </c>
      <c r="X51" s="93">
        <f t="shared" si="2"/>
        <v>0</v>
      </c>
      <c r="Y51" s="90">
        <f>'Юнит 10'!Y51+'Юнит 11'!Y51+'Юнит 12'!Y51+'Юнит 13'!Y51</f>
        <v>0</v>
      </c>
      <c r="Z51" s="90">
        <f>'Юнит 10'!Z51+'Юнит 11'!Z51+'Юнит 12'!Z51+'Юнит 13'!Z51</f>
        <v>0</v>
      </c>
      <c r="AA51" s="93">
        <f t="shared" si="16"/>
        <v>0</v>
      </c>
      <c r="AB51" s="93">
        <f t="shared" si="17"/>
        <v>0</v>
      </c>
      <c r="AC51" s="235">
        <f t="shared" si="3"/>
        <v>0</v>
      </c>
      <c r="AD51" s="93">
        <f t="shared" si="4"/>
        <v>0</v>
      </c>
      <c r="AE51" s="90">
        <f>'Юнит 10'!AE51+'Юнит 11'!AE51+'Юнит 12'!AE51+'Юнит 13'!AE51</f>
        <v>0</v>
      </c>
      <c r="AF51" s="235">
        <f t="shared" si="5"/>
        <v>0</v>
      </c>
      <c r="AG51" s="90">
        <f>'Юнит 10'!AG51+'Юнит 11'!AG51+'Юнит 12'!AG51+'Юнит 13'!AG51</f>
        <v>0</v>
      </c>
      <c r="AH51" s="90">
        <f>'Юнит 10'!AH51+'Юнит 11'!AH51+'Юнит 12'!AH51+'Юнит 13'!AH51</f>
        <v>0</v>
      </c>
      <c r="AI51" s="90">
        <f>'Юнит 10'!AI51+'Юнит 11'!AI51+'Юнит 12'!AI51+'Юнит 13'!AI51</f>
        <v>0</v>
      </c>
      <c r="AJ51" s="90">
        <f>'Юнит 10'!AJ51+'Юнит 11'!AJ51+'Юнит 12'!AJ51+'Юнит 13'!AJ51</f>
        <v>0</v>
      </c>
      <c r="AK51" s="90">
        <f>'Юнит 10'!AK51+'Юнит 11'!AK51+'Юнит 12'!AK51+'Юнит 13'!AK51</f>
        <v>0</v>
      </c>
      <c r="AL51" s="123">
        <f t="shared" si="6"/>
        <v>0</v>
      </c>
      <c r="AM51" s="90">
        <f>'Юнит 10'!AM51+'Юнит 11'!AM51+'Юнит 12'!AM51+'Юнит 13'!AM51</f>
        <v>0</v>
      </c>
      <c r="AN51" s="95">
        <f t="shared" si="18"/>
        <v>0</v>
      </c>
      <c r="AO51" s="96">
        <f t="shared" si="20"/>
        <v>0</v>
      </c>
      <c r="AP51" s="97"/>
      <c r="AQ51" s="98">
        <f t="shared" si="7"/>
        <v>0</v>
      </c>
      <c r="AR51" s="99">
        <f t="shared" si="30"/>
        <v>144.15</v>
      </c>
      <c r="AS51" s="99">
        <f t="shared" si="9"/>
        <v>0</v>
      </c>
      <c r="AT51" s="99">
        <f t="shared" si="10"/>
        <v>0</v>
      </c>
      <c r="AU51" s="99">
        <f t="shared" si="19"/>
        <v>0</v>
      </c>
      <c r="AV51" s="99">
        <f t="array" ref="AV51">_xlfn.IFS(U51=0,AO51,U51&lt;0,AO51/-U51,U51&gt;0,AO51/U51)</f>
        <v>0</v>
      </c>
      <c r="AW51" s="235">
        <f t="shared" si="38"/>
        <v>0</v>
      </c>
      <c r="AX51" s="235">
        <f t="shared" si="39"/>
        <v>0</v>
      </c>
      <c r="AY51" s="100"/>
      <c r="AZ51" s="95">
        <f t="shared" si="13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6"/>
        <v>0</v>
      </c>
      <c r="F52" s="94">
        <f>'Юнит 13'!F52</f>
        <v>0</v>
      </c>
      <c r="G52" s="94">
        <f>'Юнит 13'!G52</f>
        <v>0</v>
      </c>
      <c r="H52" s="94">
        <f>'Юнит 13'!H52</f>
        <v>0</v>
      </c>
      <c r="I52" s="94">
        <f>'Юнит 13'!I52</f>
        <v>0</v>
      </c>
      <c r="J52" s="94">
        <f>'Юнит 13'!J52</f>
        <v>0</v>
      </c>
      <c r="K52" s="93">
        <v>96.18</v>
      </c>
      <c r="L52" s="93">
        <f t="shared" si="37"/>
        <v>0</v>
      </c>
      <c r="M52" s="90">
        <f>'Юнит 13'!M52</f>
        <v>0</v>
      </c>
      <c r="N52" s="90">
        <f>'Юнит 10'!N52+'Юнит 11'!N52+'Юнит 12'!N52+'Юнит 13'!N52</f>
        <v>3</v>
      </c>
      <c r="O52" s="90"/>
      <c r="P52" s="90"/>
      <c r="Q52" s="234">
        <f t="shared" si="14"/>
        <v>0.42857142857142855</v>
      </c>
      <c r="R52" s="93">
        <f t="shared" si="15"/>
        <v>0.2857142857142857</v>
      </c>
      <c r="S52" s="90">
        <f>'Юнит 10'!S52+'Юнит 11'!S52+'Юнит 12'!S52+'Юнит 13'!S52</f>
        <v>2</v>
      </c>
      <c r="T52" s="90">
        <f>'Юнит 10'!T52+'Юнит 11'!T52+'Юнит 12'!T52+'Юнит 13'!T52</f>
        <v>0</v>
      </c>
      <c r="U52" s="93">
        <f t="shared" si="1"/>
        <v>2</v>
      </c>
      <c r="V52" s="90">
        <f>'Юнит 10'!V52+'Юнит 11'!V52+'Юнит 12'!V52+'Юнит 13'!V52</f>
        <v>1466.83</v>
      </c>
      <c r="W52" s="90">
        <f>'Юнит 10'!W52+'Юнит 11'!W52+'Юнит 12'!W52+'Юнит 13'!W52</f>
        <v>0</v>
      </c>
      <c r="X52" s="93">
        <f t="shared" si="2"/>
        <v>1466.83</v>
      </c>
      <c r="Y52" s="90">
        <f>'Юнит 10'!Y52+'Юнит 11'!Y52+'Юнит 12'!Y52+'Юнит 13'!Y52</f>
        <v>2178.73</v>
      </c>
      <c r="Z52" s="90">
        <f>'Юнит 10'!Z52+'Юнит 11'!Z52+'Юнит 12'!Z52+'Юнит 13'!Z52</f>
        <v>0</v>
      </c>
      <c r="AA52" s="93">
        <f t="shared" si="16"/>
        <v>2178.73</v>
      </c>
      <c r="AB52" s="93">
        <f t="shared" si="17"/>
        <v>0</v>
      </c>
      <c r="AC52" s="235">
        <f t="shared" si="3"/>
        <v>8.4043035953252244E-4</v>
      </c>
      <c r="AD52" s="93">
        <f t="shared" si="4"/>
        <v>192.36</v>
      </c>
      <c r="AE52" s="90">
        <f>'Юнит 10'!AE52+'Юнит 11'!AE52+'Юнит 12'!AE52+'Юнит 13'!AE52</f>
        <v>814</v>
      </c>
      <c r="AF52" s="235">
        <f t="shared" si="5"/>
        <v>0.3736121501975922</v>
      </c>
      <c r="AG52" s="90">
        <f>'Юнит 10'!AG52+'Юнит 11'!AG52+'Юнит 12'!AG52+'Юнит 13'!AG52</f>
        <v>404.38</v>
      </c>
      <c r="AH52" s="90">
        <f>'Юнит 10'!AH52+'Юнит 11'!AH52+'Юнит 12'!AH52+'Юнит 13'!AH52</f>
        <v>0</v>
      </c>
      <c r="AI52" s="90">
        <f>'Юнит 10'!AI52+'Юнит 11'!AI52+'Юнит 12'!AI52+'Юнит 13'!AI52</f>
        <v>0</v>
      </c>
      <c r="AJ52" s="90">
        <f>'Юнит 10'!AJ52+'Юнит 11'!AJ52+'Юнит 12'!AJ52+'Юнит 13'!AJ52</f>
        <v>0</v>
      </c>
      <c r="AK52" s="90">
        <f>'Юнит 10'!AK52+'Юнит 11'!AK52+'Юнит 12'!AK52+'Юнит 13'!AK52</f>
        <v>0</v>
      </c>
      <c r="AL52" s="123">
        <f t="shared" si="6"/>
        <v>0</v>
      </c>
      <c r="AM52" s="90">
        <f>'Юнит 10'!AM52+'Юнит 11'!AM52+'Юнит 12'!AM52+'Юнит 13'!AM52</f>
        <v>0</v>
      </c>
      <c r="AN52" s="95">
        <f t="shared" si="18"/>
        <v>83.755992999999989</v>
      </c>
      <c r="AO52" s="96">
        <f t="shared" si="20"/>
        <v>684.23400699999991</v>
      </c>
      <c r="AP52" s="97"/>
      <c r="AQ52" s="98">
        <f t="shared" si="7"/>
        <v>1089.365</v>
      </c>
      <c r="AR52" s="99">
        <f t="shared" si="30"/>
        <v>96.18</v>
      </c>
      <c r="AS52" s="99">
        <f t="shared" si="9"/>
        <v>407</v>
      </c>
      <c r="AT52" s="99">
        <f t="shared" si="10"/>
        <v>202.19</v>
      </c>
      <c r="AU52" s="99">
        <f t="shared" si="19"/>
        <v>0</v>
      </c>
      <c r="AV52" s="99">
        <f t="array" ref="AV52">_xlfn.IFS(U52=0,AO52,U52&lt;0,AO52/-U52,U52&gt;0,AO52/U52)</f>
        <v>342.11700349999995</v>
      </c>
      <c r="AW52" s="235">
        <f t="shared" si="38"/>
        <v>0.31405176731398565</v>
      </c>
      <c r="AX52" s="235">
        <f t="shared" si="39"/>
        <v>3.5570493189852352</v>
      </c>
      <c r="AY52" s="100"/>
      <c r="AZ52" s="95">
        <f t="shared" si="13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6"/>
        <v>0</v>
      </c>
      <c r="F53" s="94">
        <f>'Юнит 13'!F53</f>
        <v>0</v>
      </c>
      <c r="G53" s="94">
        <f>'Юнит 13'!G53</f>
        <v>0</v>
      </c>
      <c r="H53" s="94">
        <f>'Юнит 13'!H53</f>
        <v>0</v>
      </c>
      <c r="I53" s="94">
        <f>'Юнит 13'!I53</f>
        <v>0</v>
      </c>
      <c r="J53" s="94">
        <f>'Юнит 13'!J53</f>
        <v>0</v>
      </c>
      <c r="K53" s="93">
        <v>96.18</v>
      </c>
      <c r="L53" s="93">
        <f t="shared" si="37"/>
        <v>0</v>
      </c>
      <c r="M53" s="90">
        <f>'Юнит 13'!M53</f>
        <v>0</v>
      </c>
      <c r="N53" s="90">
        <f>'Юнит 10'!N53+'Юнит 11'!N53+'Юнит 12'!N53+'Юнит 13'!N53</f>
        <v>1</v>
      </c>
      <c r="O53" s="90"/>
      <c r="P53" s="90"/>
      <c r="Q53" s="234">
        <f t="shared" si="14"/>
        <v>0.14285714285714285</v>
      </c>
      <c r="R53" s="93">
        <f t="shared" si="15"/>
        <v>0</v>
      </c>
      <c r="S53" s="90">
        <f>'Юнит 10'!S53+'Юнит 11'!S53+'Юнит 12'!S53+'Юнит 13'!S53</f>
        <v>0</v>
      </c>
      <c r="T53" s="90">
        <f>'Юнит 10'!T53+'Юнит 11'!T53+'Юнит 12'!T53+'Юнит 13'!T53</f>
        <v>0</v>
      </c>
      <c r="U53" s="93">
        <f t="shared" si="1"/>
        <v>0</v>
      </c>
      <c r="V53" s="90">
        <f>'Юнит 10'!V53+'Юнит 11'!V53+'Юнит 12'!V53+'Юнит 13'!V53</f>
        <v>0</v>
      </c>
      <c r="W53" s="90">
        <f>'Юнит 10'!W53+'Юнит 11'!W53+'Юнит 12'!W53+'Юнит 13'!W53</f>
        <v>0</v>
      </c>
      <c r="X53" s="93">
        <f t="shared" si="2"/>
        <v>0</v>
      </c>
      <c r="Y53" s="90">
        <f>'Юнит 10'!Y53+'Юнит 11'!Y53+'Юнит 12'!Y53+'Юнит 13'!Y53</f>
        <v>0</v>
      </c>
      <c r="Z53" s="90">
        <f>'Юнит 10'!Z53+'Юнит 11'!Z53+'Юнит 12'!Z53+'Юнит 13'!Z53</f>
        <v>0</v>
      </c>
      <c r="AA53" s="93">
        <f t="shared" si="16"/>
        <v>0</v>
      </c>
      <c r="AB53" s="93">
        <f t="shared" si="17"/>
        <v>0</v>
      </c>
      <c r="AC53" s="235">
        <f t="shared" si="3"/>
        <v>0</v>
      </c>
      <c r="AD53" s="93">
        <f t="shared" si="4"/>
        <v>0</v>
      </c>
      <c r="AE53" s="90">
        <f>'Юнит 10'!AE53+'Юнит 11'!AE53+'Юнит 12'!AE53+'Юнит 13'!AE53</f>
        <v>0</v>
      </c>
      <c r="AF53" s="235">
        <f t="shared" si="5"/>
        <v>0</v>
      </c>
      <c r="AG53" s="90">
        <f>'Юнит 10'!AG53+'Юнит 11'!AG53+'Юнит 12'!AG53+'Юнит 13'!AG53</f>
        <v>0</v>
      </c>
      <c r="AH53" s="90">
        <f>'Юнит 10'!AH53+'Юнит 11'!AH53+'Юнит 12'!AH53+'Юнит 13'!AH53</f>
        <v>0</v>
      </c>
      <c r="AI53" s="90">
        <f>'Юнит 10'!AI53+'Юнит 11'!AI53+'Юнит 12'!AI53+'Юнит 13'!AI53</f>
        <v>0</v>
      </c>
      <c r="AJ53" s="90">
        <f>'Юнит 10'!AJ53+'Юнит 11'!AJ53+'Юнит 12'!AJ53+'Юнит 13'!AJ53</f>
        <v>0</v>
      </c>
      <c r="AK53" s="90">
        <f>'Юнит 10'!AK53+'Юнит 11'!AK53+'Юнит 12'!AK53+'Юнит 13'!AK53</f>
        <v>0</v>
      </c>
      <c r="AL53" s="123">
        <f t="shared" si="6"/>
        <v>0</v>
      </c>
      <c r="AM53" s="90">
        <f>'Юнит 10'!AM53+'Юнит 11'!AM53+'Юнит 12'!AM53+'Юнит 13'!AM53</f>
        <v>0</v>
      </c>
      <c r="AN53" s="95">
        <f t="shared" si="18"/>
        <v>0</v>
      </c>
      <c r="AO53" s="96">
        <f t="shared" si="20"/>
        <v>0</v>
      </c>
      <c r="AP53" s="97"/>
      <c r="AQ53" s="98">
        <f t="shared" si="7"/>
        <v>0</v>
      </c>
      <c r="AR53" s="99">
        <f t="shared" si="30"/>
        <v>96.18</v>
      </c>
      <c r="AS53" s="99">
        <f t="shared" si="9"/>
        <v>0</v>
      </c>
      <c r="AT53" s="99">
        <f t="shared" si="10"/>
        <v>0</v>
      </c>
      <c r="AU53" s="99">
        <f t="shared" si="19"/>
        <v>0</v>
      </c>
      <c r="AV53" s="99">
        <f t="array" ref="AV53">_xlfn.IFS(U53=0,AO53,U53&lt;0,AO53/-U53,U53&gt;0,AO53/U53)</f>
        <v>0</v>
      </c>
      <c r="AW53" s="235">
        <f t="shared" si="38"/>
        <v>0</v>
      </c>
      <c r="AX53" s="235">
        <f t="shared" si="39"/>
        <v>0</v>
      </c>
      <c r="AY53" s="100"/>
      <c r="AZ53" s="95">
        <f t="shared" si="13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0">SUM(F54:J54)</f>
        <v>0</v>
      </c>
      <c r="F54" s="94">
        <f>'Юнит 13'!F54</f>
        <v>0</v>
      </c>
      <c r="G54" s="94">
        <f>'Юнит 13'!G54</f>
        <v>0</v>
      </c>
      <c r="H54" s="94">
        <f>'Юнит 13'!H54</f>
        <v>0</v>
      </c>
      <c r="I54" s="94">
        <f>'Юнит 13'!I54</f>
        <v>0</v>
      </c>
      <c r="J54" s="94">
        <f>'Юнит 13'!J54</f>
        <v>0</v>
      </c>
      <c r="K54" s="94">
        <v>123.09</v>
      </c>
      <c r="L54" s="93">
        <f t="shared" si="37"/>
        <v>0</v>
      </c>
      <c r="M54" s="90">
        <f>'Юнит 13'!M54</f>
        <v>0</v>
      </c>
      <c r="N54" s="90">
        <f>'Юнит 10'!N54+'Юнит 11'!N54+'Юнит 12'!N54+'Юнит 13'!N54</f>
        <v>5</v>
      </c>
      <c r="O54" s="90"/>
      <c r="P54" s="90"/>
      <c r="Q54" s="234">
        <f t="shared" si="14"/>
        <v>0.7142857142857143</v>
      </c>
      <c r="R54" s="93">
        <f t="shared" si="15"/>
        <v>0.14285714285714285</v>
      </c>
      <c r="S54" s="90">
        <f>'Юнит 10'!S54+'Юнит 11'!S54+'Юнит 12'!S54+'Юнит 13'!S54</f>
        <v>2</v>
      </c>
      <c r="T54" s="90">
        <f>'Юнит 10'!T54+'Юнит 11'!T54+'Юнит 12'!T54+'Юнит 13'!T54</f>
        <v>-1</v>
      </c>
      <c r="U54" s="93">
        <f t="shared" si="1"/>
        <v>1</v>
      </c>
      <c r="V54" s="90">
        <f>'Юнит 10'!V54+'Юнит 11'!V54+'Юнит 12'!V54+'Юнит 13'!V54</f>
        <v>1319</v>
      </c>
      <c r="W54" s="90">
        <f>'Юнит 10'!W54+'Юнит 11'!W54+'Юнит 12'!W54+'Юнит 13'!W54</f>
        <v>-655</v>
      </c>
      <c r="X54" s="93">
        <f t="shared" si="2"/>
        <v>664</v>
      </c>
      <c r="Y54" s="90">
        <f>'Юнит 10'!Y54+'Юнит 11'!Y54+'Юнит 12'!Y54+'Юнит 13'!Y54</f>
        <v>1996</v>
      </c>
      <c r="Z54" s="90">
        <f>'Юнит 10'!Z54+'Юнит 11'!Z54+'Юнит 12'!Z54+'Юнит 13'!Z54</f>
        <v>-998</v>
      </c>
      <c r="AA54" s="93">
        <f t="shared" si="16"/>
        <v>998</v>
      </c>
      <c r="AB54" s="93">
        <f t="shared" si="17"/>
        <v>0</v>
      </c>
      <c r="AC54" s="235">
        <f t="shared" si="3"/>
        <v>3.8497174905263953E-4</v>
      </c>
      <c r="AD54" s="93">
        <f t="shared" si="4"/>
        <v>123.09</v>
      </c>
      <c r="AE54" s="90">
        <f>'Юнит 10'!AE54+'Юнит 11'!AE54+'Юнит 12'!AE54+'Юнит 13'!AE54</f>
        <v>367.25</v>
      </c>
      <c r="AF54" s="235">
        <f t="shared" si="5"/>
        <v>0.36798597194388777</v>
      </c>
      <c r="AG54" s="90">
        <f>'Юнит 10'!AG54+'Юнит 11'!AG54+'Юнит 12'!AG54+'Юнит 13'!AG54</f>
        <v>236.06</v>
      </c>
      <c r="AH54" s="90">
        <f>'Юнит 10'!AH54+'Юнит 11'!AH54+'Юнит 12'!AH54+'Юнит 13'!AH54</f>
        <v>0</v>
      </c>
      <c r="AI54" s="90">
        <f>'Юнит 10'!AI54+'Юнит 11'!AI54+'Юнит 12'!AI54+'Юнит 13'!AI54</f>
        <v>0</v>
      </c>
      <c r="AJ54" s="90">
        <f>'Юнит 10'!AJ54+'Юнит 11'!AJ54+'Юнит 12'!AJ54+'Юнит 13'!AJ54</f>
        <v>0</v>
      </c>
      <c r="AK54" s="90">
        <f>'Юнит 10'!AK54+'Юнит 11'!AK54+'Юнит 12'!AK54+'Юнит 13'!AK54</f>
        <v>0</v>
      </c>
      <c r="AL54" s="123">
        <f t="shared" si="6"/>
        <v>0</v>
      </c>
      <c r="AM54" s="90">
        <f>'Юнит 10'!AM54+'Юнит 11'!AM54+'Юнит 12'!AM54+'Юнит 13'!AM54</f>
        <v>0</v>
      </c>
      <c r="AN54" s="95">
        <f t="shared" si="18"/>
        <v>37.914400000000001</v>
      </c>
      <c r="AO54" s="96">
        <f t="shared" si="20"/>
        <v>233.68559999999997</v>
      </c>
      <c r="AP54" s="97"/>
      <c r="AQ54" s="98">
        <f t="shared" si="7"/>
        <v>998</v>
      </c>
      <c r="AR54" s="99">
        <f t="shared" si="30"/>
        <v>123.09</v>
      </c>
      <c r="AS54" s="99">
        <f t="shared" si="9"/>
        <v>367.25</v>
      </c>
      <c r="AT54" s="99">
        <f t="shared" si="10"/>
        <v>118.03</v>
      </c>
      <c r="AU54" s="99">
        <f t="shared" si="19"/>
        <v>0</v>
      </c>
      <c r="AV54" s="99">
        <f t="array" ref="AV54">_xlfn.IFS(U54=0,AO54,U54&lt;0,AO54/-U54,U54&gt;0,AO54/U54)</f>
        <v>233.68559999999997</v>
      </c>
      <c r="AW54" s="235">
        <f t="shared" si="38"/>
        <v>0.23415390781563122</v>
      </c>
      <c r="AX54" s="235">
        <f t="shared" si="39"/>
        <v>1.8984937850353396</v>
      </c>
      <c r="AY54" s="100"/>
      <c r="AZ54" s="95">
        <f t="shared" si="13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0"/>
        <v>0</v>
      </c>
      <c r="F55" s="94">
        <f>'Юнит 13'!F55</f>
        <v>0</v>
      </c>
      <c r="G55" s="94">
        <f>'Юнит 13'!G55</f>
        <v>0</v>
      </c>
      <c r="H55" s="94">
        <f>'Юнит 13'!H55</f>
        <v>0</v>
      </c>
      <c r="I55" s="94">
        <f>'Юнит 13'!I55</f>
        <v>0</v>
      </c>
      <c r="J55" s="94">
        <f>'Юнит 13'!J55</f>
        <v>0</v>
      </c>
      <c r="K55" s="94">
        <v>158.19</v>
      </c>
      <c r="L55" s="93">
        <f t="shared" si="37"/>
        <v>0</v>
      </c>
      <c r="M55" s="90">
        <f>'Юнит 13'!M55</f>
        <v>0</v>
      </c>
      <c r="N55" s="90">
        <f>'Юнит 10'!N55+'Юнит 11'!N55+'Юнит 12'!N55+'Юнит 13'!N55</f>
        <v>0</v>
      </c>
      <c r="O55" s="90"/>
      <c r="P55" s="90"/>
      <c r="Q55" s="234">
        <f t="shared" si="14"/>
        <v>0</v>
      </c>
      <c r="R55" s="93">
        <f t="shared" si="15"/>
        <v>0</v>
      </c>
      <c r="S55" s="90">
        <f>'Юнит 10'!S55+'Юнит 11'!S55+'Юнит 12'!S55+'Юнит 13'!S55</f>
        <v>0</v>
      </c>
      <c r="T55" s="90">
        <f>'Юнит 10'!T55+'Юнит 11'!T55+'Юнит 12'!T55+'Юнит 13'!T55</f>
        <v>0</v>
      </c>
      <c r="U55" s="93">
        <f t="shared" si="1"/>
        <v>0</v>
      </c>
      <c r="V55" s="90">
        <f>'Юнит 10'!V55+'Юнит 11'!V55+'Юнит 12'!V55+'Юнит 13'!V55</f>
        <v>0</v>
      </c>
      <c r="W55" s="90">
        <f>'Юнит 10'!W55+'Юнит 11'!W55+'Юнит 12'!W55+'Юнит 13'!W55</f>
        <v>0</v>
      </c>
      <c r="X55" s="93">
        <f t="shared" si="2"/>
        <v>0</v>
      </c>
      <c r="Y55" s="90">
        <f>'Юнит 10'!Y55+'Юнит 11'!Y55+'Юнит 12'!Y55+'Юнит 13'!Y55</f>
        <v>0</v>
      </c>
      <c r="Z55" s="90">
        <f>'Юнит 10'!Z55+'Юнит 11'!Z55+'Юнит 12'!Z55+'Юнит 13'!Z55</f>
        <v>0</v>
      </c>
      <c r="AA55" s="93">
        <f t="shared" si="16"/>
        <v>0</v>
      </c>
      <c r="AB55" s="93">
        <f t="shared" si="17"/>
        <v>0</v>
      </c>
      <c r="AC55" s="235">
        <f t="shared" si="3"/>
        <v>0</v>
      </c>
      <c r="AD55" s="93">
        <f t="shared" si="4"/>
        <v>0</v>
      </c>
      <c r="AE55" s="90">
        <f>'Юнит 10'!AE55+'Юнит 11'!AE55+'Юнит 12'!AE55+'Юнит 13'!AE55</f>
        <v>0</v>
      </c>
      <c r="AF55" s="235">
        <f t="shared" si="5"/>
        <v>0</v>
      </c>
      <c r="AG55" s="90">
        <f>'Юнит 10'!AG55+'Юнит 11'!AG55+'Юнит 12'!AG55+'Юнит 13'!AG55</f>
        <v>0</v>
      </c>
      <c r="AH55" s="90">
        <f>'Юнит 10'!AH55+'Юнит 11'!AH55+'Юнит 12'!AH55+'Юнит 13'!AH55</f>
        <v>0</v>
      </c>
      <c r="AI55" s="90">
        <f>'Юнит 10'!AI55+'Юнит 11'!AI55+'Юнит 12'!AI55+'Юнит 13'!AI55</f>
        <v>0</v>
      </c>
      <c r="AJ55" s="90">
        <f>'Юнит 10'!AJ55+'Юнит 11'!AJ55+'Юнит 12'!AJ55+'Юнит 13'!AJ55</f>
        <v>0</v>
      </c>
      <c r="AK55" s="90">
        <f>'Юнит 10'!AK55+'Юнит 11'!AK55+'Юнит 12'!AK55+'Юнит 13'!AK55</f>
        <v>0</v>
      </c>
      <c r="AL55" s="123">
        <f t="shared" si="6"/>
        <v>0</v>
      </c>
      <c r="AM55" s="90">
        <f>'Юнит 10'!AM55+'Юнит 11'!AM55+'Юнит 12'!AM55+'Юнит 13'!AM55</f>
        <v>0</v>
      </c>
      <c r="AN55" s="95">
        <f t="shared" si="18"/>
        <v>0</v>
      </c>
      <c r="AO55" s="96">
        <f t="shared" si="20"/>
        <v>0</v>
      </c>
      <c r="AP55" s="97"/>
      <c r="AQ55" s="98">
        <f t="shared" si="7"/>
        <v>0</v>
      </c>
      <c r="AR55" s="99">
        <f t="shared" si="30"/>
        <v>158.19</v>
      </c>
      <c r="AS55" s="99">
        <f t="shared" si="9"/>
        <v>0</v>
      </c>
      <c r="AT55" s="99">
        <f t="shared" si="10"/>
        <v>0</v>
      </c>
      <c r="AU55" s="99">
        <f t="shared" si="19"/>
        <v>0</v>
      </c>
      <c r="AV55" s="99">
        <f t="array" ref="AV55">_xlfn.IFS(U55=0,AO55,U55&lt;0,AO55/-U55,U55&gt;0,AO55/U55)</f>
        <v>0</v>
      </c>
      <c r="AW55" s="235">
        <f t="shared" si="38"/>
        <v>0</v>
      </c>
      <c r="AX55" s="235">
        <f t="shared" si="39"/>
        <v>0</v>
      </c>
      <c r="AY55" s="100"/>
      <c r="AZ55" s="95">
        <f t="shared" si="13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0"/>
        <v>0</v>
      </c>
      <c r="F56" s="94">
        <f>'Юнит 13'!F56</f>
        <v>0</v>
      </c>
      <c r="G56" s="94">
        <f>'Юнит 13'!G56</f>
        <v>0</v>
      </c>
      <c r="H56" s="94">
        <f>'Юнит 13'!H56</f>
        <v>0</v>
      </c>
      <c r="I56" s="94">
        <f>'Юнит 13'!I56</f>
        <v>0</v>
      </c>
      <c r="J56" s="94">
        <f>'Юнит 13'!J56</f>
        <v>0</v>
      </c>
      <c r="K56" s="94">
        <v>152.34</v>
      </c>
      <c r="L56" s="93">
        <f t="shared" si="37"/>
        <v>0</v>
      </c>
      <c r="M56" s="90">
        <f>'Юнит 13'!M56</f>
        <v>0</v>
      </c>
      <c r="N56" s="90">
        <f>'Юнит 10'!N56+'Юнит 11'!N56+'Юнит 12'!N56+'Юнит 13'!N56</f>
        <v>0</v>
      </c>
      <c r="O56" s="90"/>
      <c r="P56" s="90"/>
      <c r="Q56" s="234">
        <f t="shared" si="14"/>
        <v>0</v>
      </c>
      <c r="R56" s="93">
        <f t="shared" si="15"/>
        <v>0</v>
      </c>
      <c r="S56" s="90">
        <f>'Юнит 10'!S56+'Юнит 11'!S56+'Юнит 12'!S56+'Юнит 13'!S56</f>
        <v>0</v>
      </c>
      <c r="T56" s="90">
        <f>'Юнит 10'!T56+'Юнит 11'!T56+'Юнит 12'!T56+'Юнит 13'!T56</f>
        <v>0</v>
      </c>
      <c r="U56" s="93">
        <f t="shared" si="1"/>
        <v>0</v>
      </c>
      <c r="V56" s="90">
        <f>'Юнит 10'!V56+'Юнит 11'!V56+'Юнит 12'!V56+'Юнит 13'!V56</f>
        <v>0</v>
      </c>
      <c r="W56" s="90">
        <f>'Юнит 10'!W56+'Юнит 11'!W56+'Юнит 12'!W56+'Юнит 13'!W56</f>
        <v>0</v>
      </c>
      <c r="X56" s="93">
        <f t="shared" si="2"/>
        <v>0</v>
      </c>
      <c r="Y56" s="90">
        <f>'Юнит 10'!Y56+'Юнит 11'!Y56+'Юнит 12'!Y56+'Юнит 13'!Y56</f>
        <v>0</v>
      </c>
      <c r="Z56" s="90">
        <f>'Юнит 10'!Z56+'Юнит 11'!Z56+'Юнит 12'!Z56+'Юнит 13'!Z56</f>
        <v>0</v>
      </c>
      <c r="AA56" s="93">
        <f t="shared" si="16"/>
        <v>0</v>
      </c>
      <c r="AB56" s="93">
        <f t="shared" si="17"/>
        <v>0</v>
      </c>
      <c r="AC56" s="235">
        <f t="shared" si="3"/>
        <v>0</v>
      </c>
      <c r="AD56" s="93">
        <f t="shared" si="4"/>
        <v>0</v>
      </c>
      <c r="AE56" s="90">
        <f>'Юнит 10'!AE56+'Юнит 11'!AE56+'Юнит 12'!AE56+'Юнит 13'!AE56</f>
        <v>0</v>
      </c>
      <c r="AF56" s="235">
        <f t="shared" si="5"/>
        <v>0</v>
      </c>
      <c r="AG56" s="90">
        <f>'Юнит 10'!AG56+'Юнит 11'!AG56+'Юнит 12'!AG56+'Юнит 13'!AG56</f>
        <v>0</v>
      </c>
      <c r="AH56" s="90">
        <f>'Юнит 10'!AH56+'Юнит 11'!AH56+'Юнит 12'!AH56+'Юнит 13'!AH56</f>
        <v>0</v>
      </c>
      <c r="AI56" s="90">
        <f>'Юнит 10'!AI56+'Юнит 11'!AI56+'Юнит 12'!AI56+'Юнит 13'!AI56</f>
        <v>0</v>
      </c>
      <c r="AJ56" s="90">
        <f>'Юнит 10'!AJ56+'Юнит 11'!AJ56+'Юнит 12'!AJ56+'Юнит 13'!AJ56</f>
        <v>0</v>
      </c>
      <c r="AK56" s="90">
        <f>'Юнит 10'!AK56+'Юнит 11'!AK56+'Юнит 12'!AK56+'Юнит 13'!AK56</f>
        <v>0</v>
      </c>
      <c r="AL56" s="123">
        <f t="shared" si="6"/>
        <v>0</v>
      </c>
      <c r="AM56" s="90">
        <f>'Юнит 10'!AM56+'Юнит 11'!AM56+'Юнит 12'!AM56+'Юнит 13'!AM56</f>
        <v>0</v>
      </c>
      <c r="AN56" s="95">
        <f t="shared" si="18"/>
        <v>0</v>
      </c>
      <c r="AO56" s="96">
        <f t="shared" si="20"/>
        <v>0</v>
      </c>
      <c r="AP56" s="97"/>
      <c r="AQ56" s="98">
        <f t="shared" si="7"/>
        <v>0</v>
      </c>
      <c r="AR56" s="99">
        <f t="shared" si="30"/>
        <v>152.34</v>
      </c>
      <c r="AS56" s="99">
        <f t="shared" si="9"/>
        <v>0</v>
      </c>
      <c r="AT56" s="99">
        <f t="shared" si="10"/>
        <v>0</v>
      </c>
      <c r="AU56" s="99">
        <f t="shared" si="19"/>
        <v>0</v>
      </c>
      <c r="AV56" s="99">
        <f t="array" ref="AV56">_xlfn.IFS(U56=0,AO56,U56&lt;0,AO56/-U56,U56&gt;0,AO56/U56)</f>
        <v>0</v>
      </c>
      <c r="AW56" s="235">
        <f t="shared" si="38"/>
        <v>0</v>
      </c>
      <c r="AX56" s="235">
        <f t="shared" si="39"/>
        <v>0</v>
      </c>
      <c r="AY56" s="100"/>
      <c r="AZ56" s="95">
        <f t="shared" si="13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0"/>
        <v>0</v>
      </c>
      <c r="F57" s="94">
        <f>'Юнит 13'!F57</f>
        <v>0</v>
      </c>
      <c r="G57" s="94">
        <f>'Юнит 13'!G57</f>
        <v>0</v>
      </c>
      <c r="H57" s="94">
        <f>'Юнит 13'!H57</f>
        <v>0</v>
      </c>
      <c r="I57" s="94">
        <f>'Юнит 13'!I57</f>
        <v>0</v>
      </c>
      <c r="J57" s="94">
        <f>'Юнит 13'!J57</f>
        <v>0</v>
      </c>
      <c r="K57" s="94">
        <v>93.84</v>
      </c>
      <c r="L57" s="93">
        <f t="shared" si="37"/>
        <v>0</v>
      </c>
      <c r="M57" s="90">
        <f>'Юнит 13'!M57</f>
        <v>0</v>
      </c>
      <c r="N57" s="90">
        <f>'Юнит 10'!N57+'Юнит 11'!N57+'Юнит 12'!N57+'Юнит 13'!N57</f>
        <v>0</v>
      </c>
      <c r="O57" s="90"/>
      <c r="P57" s="90"/>
      <c r="Q57" s="234">
        <f t="shared" si="14"/>
        <v>0</v>
      </c>
      <c r="R57" s="93">
        <f t="shared" si="15"/>
        <v>0</v>
      </c>
      <c r="S57" s="90">
        <f>'Юнит 10'!S57+'Юнит 11'!S57+'Юнит 12'!S57+'Юнит 13'!S57</f>
        <v>0</v>
      </c>
      <c r="T57" s="90">
        <f>'Юнит 10'!T57+'Юнит 11'!T57+'Юнит 12'!T57+'Юнит 13'!T57</f>
        <v>0</v>
      </c>
      <c r="U57" s="93">
        <f t="shared" si="1"/>
        <v>0</v>
      </c>
      <c r="V57" s="90">
        <f>'Юнит 10'!V57+'Юнит 11'!V57+'Юнит 12'!V57+'Юнит 13'!V57</f>
        <v>0</v>
      </c>
      <c r="W57" s="90">
        <f>'Юнит 10'!W57+'Юнит 11'!W57+'Юнит 12'!W57+'Юнит 13'!W57</f>
        <v>0</v>
      </c>
      <c r="X57" s="93">
        <f t="shared" si="2"/>
        <v>0</v>
      </c>
      <c r="Y57" s="90">
        <f>'Юнит 10'!Y57+'Юнит 11'!Y57+'Юнит 12'!Y57+'Юнит 13'!Y57</f>
        <v>0</v>
      </c>
      <c r="Z57" s="90">
        <f>'Юнит 10'!Z57+'Юнит 11'!Z57+'Юнит 12'!Z57+'Юнит 13'!Z57</f>
        <v>0</v>
      </c>
      <c r="AA57" s="93">
        <f t="shared" si="16"/>
        <v>0</v>
      </c>
      <c r="AB57" s="93">
        <f t="shared" si="17"/>
        <v>0</v>
      </c>
      <c r="AC57" s="235">
        <f t="shared" si="3"/>
        <v>0</v>
      </c>
      <c r="AD57" s="93">
        <f t="shared" si="4"/>
        <v>0</v>
      </c>
      <c r="AE57" s="90">
        <f>'Юнит 10'!AE57+'Юнит 11'!AE57+'Юнит 12'!AE57+'Юнит 13'!AE57</f>
        <v>0</v>
      </c>
      <c r="AF57" s="235">
        <f t="shared" si="5"/>
        <v>0</v>
      </c>
      <c r="AG57" s="90">
        <f>'Юнит 10'!AG57+'Юнит 11'!AG57+'Юнит 12'!AG57+'Юнит 13'!AG57</f>
        <v>0</v>
      </c>
      <c r="AH57" s="90">
        <f>'Юнит 10'!AH57+'Юнит 11'!AH57+'Юнит 12'!AH57+'Юнит 13'!AH57</f>
        <v>0</v>
      </c>
      <c r="AI57" s="90">
        <f>'Юнит 10'!AI57+'Юнит 11'!AI57+'Юнит 12'!AI57+'Юнит 13'!AI57</f>
        <v>0</v>
      </c>
      <c r="AJ57" s="90">
        <f>'Юнит 10'!AJ57+'Юнит 11'!AJ57+'Юнит 12'!AJ57+'Юнит 13'!AJ57</f>
        <v>0</v>
      </c>
      <c r="AK57" s="90">
        <f>'Юнит 10'!AK57+'Юнит 11'!AK57+'Юнит 12'!AK57+'Юнит 13'!AK57</f>
        <v>0</v>
      </c>
      <c r="AL57" s="123">
        <f t="shared" si="6"/>
        <v>0</v>
      </c>
      <c r="AM57" s="90">
        <f>'Юнит 10'!AM57+'Юнит 11'!AM57+'Юнит 12'!AM57+'Юнит 13'!AM57</f>
        <v>0</v>
      </c>
      <c r="AN57" s="95">
        <f t="shared" si="18"/>
        <v>0</v>
      </c>
      <c r="AO57" s="96">
        <f t="shared" si="20"/>
        <v>0</v>
      </c>
      <c r="AP57" s="97"/>
      <c r="AQ57" s="98">
        <f t="shared" si="7"/>
        <v>0</v>
      </c>
      <c r="AR57" s="99">
        <f t="shared" si="30"/>
        <v>93.84</v>
      </c>
      <c r="AS57" s="99">
        <f t="shared" si="9"/>
        <v>0</v>
      </c>
      <c r="AT57" s="99">
        <f t="shared" si="10"/>
        <v>0</v>
      </c>
      <c r="AU57" s="99">
        <f t="shared" si="19"/>
        <v>0</v>
      </c>
      <c r="AV57" s="99">
        <f t="array" ref="AV57">_xlfn.IFS(U57=0,AO57,U57&lt;0,AO57/-U57,U57&gt;0,AO57/U57)</f>
        <v>0</v>
      </c>
      <c r="AW57" s="235">
        <f t="shared" si="38"/>
        <v>0</v>
      </c>
      <c r="AX57" s="235">
        <f t="shared" si="39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0"/>
        <v>0</v>
      </c>
      <c r="F58" s="94">
        <f>'Юнит 13'!F58</f>
        <v>0</v>
      </c>
      <c r="G58" s="94">
        <f>'Юнит 13'!G58</f>
        <v>0</v>
      </c>
      <c r="H58" s="94">
        <f>'Юнит 13'!H58</f>
        <v>0</v>
      </c>
      <c r="I58" s="94">
        <f>'Юнит 13'!I58</f>
        <v>0</v>
      </c>
      <c r="J58" s="94">
        <f>'Юнит 13'!J58</f>
        <v>0</v>
      </c>
      <c r="K58" s="94">
        <v>169.89</v>
      </c>
      <c r="L58" s="93">
        <f t="shared" si="37"/>
        <v>0</v>
      </c>
      <c r="M58" s="90">
        <f>'Юнит 13'!M58</f>
        <v>0</v>
      </c>
      <c r="N58" s="90">
        <f>'Юнит 10'!N58+'Юнит 11'!N58+'Юнит 12'!N58+'Юнит 13'!N58</f>
        <v>6</v>
      </c>
      <c r="O58" s="90"/>
      <c r="P58" s="90"/>
      <c r="Q58" s="234">
        <f t="shared" si="14"/>
        <v>0.8571428571428571</v>
      </c>
      <c r="R58" s="93">
        <f t="shared" si="15"/>
        <v>0.2857142857142857</v>
      </c>
      <c r="S58" s="90">
        <f>'Юнит 10'!S58+'Юнит 11'!S58+'Юнит 12'!S58+'Юнит 13'!S58</f>
        <v>2</v>
      </c>
      <c r="T58" s="90">
        <f>'Юнит 10'!T58+'Юнит 11'!T58+'Юнит 12'!T58+'Юнит 13'!T58</f>
        <v>0</v>
      </c>
      <c r="U58" s="93">
        <f t="shared" si="1"/>
        <v>2</v>
      </c>
      <c r="V58" s="90">
        <f>'Юнит 10'!V58+'Юнит 11'!V58+'Юнит 12'!V58+'Юнит 13'!V58</f>
        <v>1177</v>
      </c>
      <c r="W58" s="90">
        <f>'Юнит 10'!W58+'Юнит 11'!W58+'Юнит 12'!W58+'Юнит 13'!W58</f>
        <v>0</v>
      </c>
      <c r="X58" s="93">
        <f t="shared" si="2"/>
        <v>1177</v>
      </c>
      <c r="Y58" s="90">
        <f>'Юнит 10'!Y58+'Юнит 11'!Y58+'Юнит 12'!Y58+'Юнит 13'!Y58</f>
        <v>2046.83</v>
      </c>
      <c r="Z58" s="90">
        <f>'Юнит 10'!Z58+'Юнит 11'!Z58+'Юнит 12'!Z58+'Юнит 13'!Z58</f>
        <v>0</v>
      </c>
      <c r="AA58" s="93">
        <f t="shared" si="16"/>
        <v>2046.83</v>
      </c>
      <c r="AB58" s="93">
        <f t="shared" si="17"/>
        <v>0</v>
      </c>
      <c r="AC58" s="235">
        <f t="shared" si="3"/>
        <v>7.8955082676694806E-4</v>
      </c>
      <c r="AD58" s="93">
        <f t="shared" si="4"/>
        <v>339.78</v>
      </c>
      <c r="AE58" s="90">
        <f>'Юнит 10'!AE58+'Юнит 11'!AE58+'Юнит 12'!AE58+'Юнит 13'!AE58</f>
        <v>764.27</v>
      </c>
      <c r="AF58" s="235">
        <f t="shared" si="5"/>
        <v>0.37339202571781732</v>
      </c>
      <c r="AG58" s="90">
        <f>'Юнит 10'!AG58+'Юнит 11'!AG58+'Юнит 12'!AG58+'Юнит 13'!AG58</f>
        <v>823.56</v>
      </c>
      <c r="AH58" s="90">
        <f>'Юнит 10'!AH58+'Юнит 11'!AH58+'Юнит 12'!AH58+'Юнит 13'!AH58</f>
        <v>182</v>
      </c>
      <c r="AI58" s="90">
        <f>'Юнит 10'!AI58+'Юнит 11'!AI58+'Юнит 12'!AI58+'Юнит 13'!AI58</f>
        <v>1323</v>
      </c>
      <c r="AJ58" s="90">
        <f>'Юнит 10'!AJ58+'Юнит 11'!AJ58+'Юнит 12'!AJ58+'Юнит 13'!AJ58</f>
        <v>0</v>
      </c>
      <c r="AK58" s="90">
        <f>'Юнит 10'!AK58+'Юнит 11'!AK58+'Юнит 12'!AK58+'Юнит 13'!AK58</f>
        <v>0</v>
      </c>
      <c r="AL58" s="123">
        <f t="shared" si="6"/>
        <v>0</v>
      </c>
      <c r="AM58" s="90">
        <f>'Юнит 10'!AM58+'Юнит 11'!AM58+'Юнит 12'!AM58+'Юнит 13'!AM58</f>
        <v>0</v>
      </c>
      <c r="AN58" s="95">
        <f t="shared" si="18"/>
        <v>67.206699999999998</v>
      </c>
      <c r="AO58" s="96">
        <f t="shared" si="20"/>
        <v>-1452.9866999999999</v>
      </c>
      <c r="AP58" s="97"/>
      <c r="AQ58" s="98">
        <f t="shared" si="7"/>
        <v>1023.415</v>
      </c>
      <c r="AR58" s="99">
        <f t="shared" si="30"/>
        <v>169.89</v>
      </c>
      <c r="AS58" s="99">
        <f t="shared" si="9"/>
        <v>382.13499999999999</v>
      </c>
      <c r="AT58" s="99">
        <f t="shared" si="10"/>
        <v>411.78</v>
      </c>
      <c r="AU58" s="99">
        <f t="shared" si="19"/>
        <v>752.5</v>
      </c>
      <c r="AV58" s="99">
        <f t="array" ref="AV58">_xlfn.IFS(U58=0,AO58,U58&lt;0,AO58/-U58,U58&gt;0,AO58/U58)</f>
        <v>-726.49334999999996</v>
      </c>
      <c r="AW58" s="235">
        <f t="shared" si="38"/>
        <v>-0.70987170404967681</v>
      </c>
      <c r="AX58" s="235">
        <f t="shared" si="39"/>
        <v>-4.2762572841250224</v>
      </c>
      <c r="AY58" s="100"/>
      <c r="AZ58" s="95">
        <f t="shared" si="13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0"/>
        <v>0</v>
      </c>
      <c r="F59" s="94">
        <f>'Юнит 13'!F59</f>
        <v>0</v>
      </c>
      <c r="G59" s="94">
        <f>'Юнит 13'!G59</f>
        <v>0</v>
      </c>
      <c r="H59" s="94">
        <f>'Юнит 13'!H59</f>
        <v>0</v>
      </c>
      <c r="I59" s="94">
        <f>'Юнит 13'!I59</f>
        <v>0</v>
      </c>
      <c r="J59" s="94">
        <f>'Юнит 13'!J59</f>
        <v>0</v>
      </c>
      <c r="K59" s="94">
        <v>158.19</v>
      </c>
      <c r="L59" s="93">
        <f t="shared" si="37"/>
        <v>0</v>
      </c>
      <c r="M59" s="90">
        <f>'Юнит 13'!M59</f>
        <v>0</v>
      </c>
      <c r="N59" s="90">
        <f>'Юнит 10'!N59+'Юнит 11'!N59+'Юнит 12'!N59+'Юнит 13'!N59</f>
        <v>0</v>
      </c>
      <c r="O59" s="90"/>
      <c r="P59" s="90"/>
      <c r="Q59" s="234">
        <f t="shared" si="14"/>
        <v>0</v>
      </c>
      <c r="R59" s="93">
        <f t="shared" si="15"/>
        <v>0</v>
      </c>
      <c r="S59" s="90">
        <f>'Юнит 10'!S59+'Юнит 11'!S59+'Юнит 12'!S59+'Юнит 13'!S59</f>
        <v>0</v>
      </c>
      <c r="T59" s="90">
        <f>'Юнит 10'!T59+'Юнит 11'!T59+'Юнит 12'!T59+'Юнит 13'!T59</f>
        <v>0</v>
      </c>
      <c r="U59" s="93">
        <f t="shared" si="1"/>
        <v>0</v>
      </c>
      <c r="V59" s="90">
        <f>'Юнит 10'!V59+'Юнит 11'!V59+'Юнит 12'!V59+'Юнит 13'!V59</f>
        <v>0</v>
      </c>
      <c r="W59" s="90">
        <f>'Юнит 10'!W59+'Юнит 11'!W59+'Юнит 12'!W59+'Юнит 13'!W59</f>
        <v>0</v>
      </c>
      <c r="X59" s="93">
        <f t="shared" si="2"/>
        <v>0</v>
      </c>
      <c r="Y59" s="90">
        <f>'Юнит 10'!Y59+'Юнит 11'!Y59+'Юнит 12'!Y59+'Юнит 13'!Y59</f>
        <v>0</v>
      </c>
      <c r="Z59" s="90">
        <f>'Юнит 10'!Z59+'Юнит 11'!Z59+'Юнит 12'!Z59+'Юнит 13'!Z59</f>
        <v>0</v>
      </c>
      <c r="AA59" s="93">
        <f t="shared" si="16"/>
        <v>0</v>
      </c>
      <c r="AB59" s="93">
        <f t="shared" si="17"/>
        <v>0</v>
      </c>
      <c r="AC59" s="235">
        <f t="shared" si="3"/>
        <v>0</v>
      </c>
      <c r="AD59" s="93">
        <f t="shared" si="4"/>
        <v>0</v>
      </c>
      <c r="AE59" s="90">
        <f>'Юнит 10'!AE59+'Юнит 11'!AE59+'Юнит 12'!AE59+'Юнит 13'!AE59</f>
        <v>0</v>
      </c>
      <c r="AF59" s="235">
        <f t="shared" si="5"/>
        <v>0</v>
      </c>
      <c r="AG59" s="90">
        <f>'Юнит 10'!AG59+'Юнит 11'!AG59+'Юнит 12'!AG59+'Юнит 13'!AG59</f>
        <v>0</v>
      </c>
      <c r="AH59" s="90">
        <f>'Юнит 10'!AH59+'Юнит 11'!AH59+'Юнит 12'!AH59+'Юнит 13'!AH59</f>
        <v>0</v>
      </c>
      <c r="AI59" s="90">
        <f>'Юнит 10'!AI59+'Юнит 11'!AI59+'Юнит 12'!AI59+'Юнит 13'!AI59</f>
        <v>0</v>
      </c>
      <c r="AJ59" s="90">
        <f>'Юнит 10'!AJ59+'Юнит 11'!AJ59+'Юнит 12'!AJ59+'Юнит 13'!AJ59</f>
        <v>0</v>
      </c>
      <c r="AK59" s="90">
        <f>'Юнит 10'!AK59+'Юнит 11'!AK59+'Юнит 12'!AK59+'Юнит 13'!AK59</f>
        <v>0</v>
      </c>
      <c r="AL59" s="123">
        <f t="shared" si="6"/>
        <v>0</v>
      </c>
      <c r="AM59" s="90">
        <f>'Юнит 10'!AM59+'Юнит 11'!AM59+'Юнит 12'!AM59+'Юнит 13'!AM59</f>
        <v>0</v>
      </c>
      <c r="AN59" s="95">
        <f t="shared" si="18"/>
        <v>0</v>
      </c>
      <c r="AO59" s="96">
        <f t="shared" si="20"/>
        <v>0</v>
      </c>
      <c r="AP59" s="97"/>
      <c r="AQ59" s="98">
        <f t="shared" si="7"/>
        <v>0</v>
      </c>
      <c r="AR59" s="99">
        <f t="shared" si="30"/>
        <v>158.19</v>
      </c>
      <c r="AS59" s="99">
        <f t="shared" si="9"/>
        <v>0</v>
      </c>
      <c r="AT59" s="99">
        <f t="shared" si="10"/>
        <v>0</v>
      </c>
      <c r="AU59" s="99">
        <f t="shared" si="19"/>
        <v>0</v>
      </c>
      <c r="AV59" s="99">
        <f t="array" ref="AV59">_xlfn.IFS(U59=0,AO59,U59&lt;0,AO59/-U59,U59&gt;0,AO59/U59)</f>
        <v>0</v>
      </c>
      <c r="AW59" s="235">
        <f t="shared" si="38"/>
        <v>0</v>
      </c>
      <c r="AX59" s="235">
        <f t="shared" si="39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0"/>
        <v>0</v>
      </c>
      <c r="F60" s="94">
        <f>'Юнит 13'!F60</f>
        <v>0</v>
      </c>
      <c r="G60" s="94">
        <f>'Юнит 13'!G60</f>
        <v>0</v>
      </c>
      <c r="H60" s="94">
        <f>'Юнит 13'!H60</f>
        <v>0</v>
      </c>
      <c r="I60" s="94">
        <f>'Юнит 13'!I60</f>
        <v>0</v>
      </c>
      <c r="J60" s="94">
        <f>'Юнит 13'!J60</f>
        <v>0</v>
      </c>
      <c r="K60" s="94">
        <v>158.19</v>
      </c>
      <c r="L60" s="93">
        <f t="shared" si="37"/>
        <v>0</v>
      </c>
      <c r="M60" s="90">
        <f>'Юнит 13'!M60</f>
        <v>0</v>
      </c>
      <c r="N60" s="90">
        <f>'Юнит 10'!N60+'Юнит 11'!N60+'Юнит 12'!N60+'Юнит 13'!N60</f>
        <v>4</v>
      </c>
      <c r="O60" s="90"/>
      <c r="P60" s="90"/>
      <c r="Q60" s="234">
        <f t="shared" si="14"/>
        <v>0.5714285714285714</v>
      </c>
      <c r="R60" s="93">
        <f t="shared" si="15"/>
        <v>0</v>
      </c>
      <c r="S60" s="90">
        <f>'Юнит 10'!S60+'Юнит 11'!S60+'Юнит 12'!S60+'Юнит 13'!S60</f>
        <v>0</v>
      </c>
      <c r="T60" s="90">
        <f>'Юнит 10'!T60+'Юнит 11'!T60+'Юнит 12'!T60+'Юнит 13'!T60</f>
        <v>0</v>
      </c>
      <c r="U60" s="93">
        <f t="shared" si="1"/>
        <v>0</v>
      </c>
      <c r="V60" s="90">
        <f>'Юнит 10'!V60+'Юнит 11'!V60+'Юнит 12'!V60+'Юнит 13'!V60</f>
        <v>0</v>
      </c>
      <c r="W60" s="90">
        <f>'Юнит 10'!W60+'Юнит 11'!W60+'Юнит 12'!W60+'Юнит 13'!W60</f>
        <v>0</v>
      </c>
      <c r="X60" s="93">
        <f t="shared" si="2"/>
        <v>0</v>
      </c>
      <c r="Y60" s="90">
        <f>'Юнит 10'!Y60+'Юнит 11'!Y60+'Юнит 12'!Y60+'Юнит 13'!Y60</f>
        <v>0</v>
      </c>
      <c r="Z60" s="90">
        <f>'Юнит 10'!Z60+'Юнит 11'!Z60+'Юнит 12'!Z60+'Юнит 13'!Z60</f>
        <v>0</v>
      </c>
      <c r="AA60" s="93">
        <f t="shared" si="16"/>
        <v>0</v>
      </c>
      <c r="AB60" s="93">
        <f t="shared" si="17"/>
        <v>0</v>
      </c>
      <c r="AC60" s="235">
        <f t="shared" si="3"/>
        <v>0</v>
      </c>
      <c r="AD60" s="93">
        <f t="shared" si="4"/>
        <v>0</v>
      </c>
      <c r="AE60" s="90">
        <f>'Юнит 10'!AE60+'Юнит 11'!AE60+'Юнит 12'!AE60+'Юнит 13'!AE60</f>
        <v>0</v>
      </c>
      <c r="AF60" s="235">
        <f t="shared" si="5"/>
        <v>0</v>
      </c>
      <c r="AG60" s="90">
        <f>'Юнит 10'!AG60+'Юнит 11'!AG60+'Юнит 12'!AG60+'Юнит 13'!AG60</f>
        <v>188.73</v>
      </c>
      <c r="AH60" s="90">
        <f>'Юнит 10'!AH60+'Юнит 11'!AH60+'Юнит 12'!AH60+'Юнит 13'!AH60</f>
        <v>0</v>
      </c>
      <c r="AI60" s="90">
        <f>'Юнит 10'!AI60+'Юнит 11'!AI60+'Юнит 12'!AI60+'Юнит 13'!AI60</f>
        <v>0</v>
      </c>
      <c r="AJ60" s="90">
        <f>'Юнит 10'!AJ60+'Юнит 11'!AJ60+'Юнит 12'!AJ60+'Юнит 13'!AJ60</f>
        <v>0</v>
      </c>
      <c r="AK60" s="90">
        <f>'Юнит 10'!AK60+'Юнит 11'!AK60+'Юнит 12'!AK60+'Юнит 13'!AK60</f>
        <v>0</v>
      </c>
      <c r="AL60" s="123">
        <f t="shared" si="6"/>
        <v>0</v>
      </c>
      <c r="AM60" s="90">
        <f>'Юнит 10'!AM60+'Юнит 11'!AM60+'Юнит 12'!AM60+'Юнит 13'!AM60</f>
        <v>0</v>
      </c>
      <c r="AN60" s="95">
        <f t="shared" si="18"/>
        <v>0</v>
      </c>
      <c r="AO60" s="96">
        <f t="shared" si="20"/>
        <v>-188.73</v>
      </c>
      <c r="AP60" s="97"/>
      <c r="AQ60" s="98">
        <f t="shared" si="7"/>
        <v>0</v>
      </c>
      <c r="AR60" s="99">
        <f t="shared" si="30"/>
        <v>158.19</v>
      </c>
      <c r="AS60" s="99">
        <f t="shared" si="9"/>
        <v>0</v>
      </c>
      <c r="AT60" s="99">
        <f t="shared" si="10"/>
        <v>188.73</v>
      </c>
      <c r="AU60" s="99">
        <f t="shared" si="19"/>
        <v>0</v>
      </c>
      <c r="AV60" s="99">
        <f t="array" ref="AV60">_xlfn.IFS(U60=0,AO60,U60&lt;0,AO60/-U60,U60&gt;0,AO60/U60)</f>
        <v>-188.73</v>
      </c>
      <c r="AW60" s="235">
        <f t="shared" si="38"/>
        <v>0</v>
      </c>
      <c r="AX60" s="235">
        <f t="shared" si="39"/>
        <v>-1.1930589797079461</v>
      </c>
      <c r="AY60" s="100"/>
      <c r="AZ60" s="95">
        <f t="shared" si="13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0"/>
        <v>0</v>
      </c>
      <c r="F61" s="94">
        <f>'Юнит 13'!F61</f>
        <v>0</v>
      </c>
      <c r="G61" s="94">
        <f>'Юнит 13'!G61</f>
        <v>0</v>
      </c>
      <c r="H61" s="94">
        <f>'Юнит 13'!H61</f>
        <v>0</v>
      </c>
      <c r="I61" s="94">
        <f>'Юнит 13'!I61</f>
        <v>0</v>
      </c>
      <c r="J61" s="94">
        <f>'Юнит 13'!J61</f>
        <v>0</v>
      </c>
      <c r="K61" s="94">
        <v>128.94</v>
      </c>
      <c r="L61" s="93">
        <f t="shared" si="37"/>
        <v>0</v>
      </c>
      <c r="M61" s="90">
        <f>'Юнит 13'!M61</f>
        <v>0</v>
      </c>
      <c r="N61" s="90">
        <f>'Юнит 10'!N61+'Юнит 11'!N61+'Юнит 12'!N61+'Юнит 13'!N61</f>
        <v>1</v>
      </c>
      <c r="O61" s="90"/>
      <c r="P61" s="90"/>
      <c r="Q61" s="234">
        <f t="shared" si="14"/>
        <v>0.14285714285714285</v>
      </c>
      <c r="R61" s="93">
        <f t="shared" si="15"/>
        <v>0</v>
      </c>
      <c r="S61" s="90">
        <f>'Юнит 10'!S61+'Юнит 11'!S61+'Юнит 12'!S61+'Юнит 13'!S61</f>
        <v>0</v>
      </c>
      <c r="T61" s="90">
        <f>'Юнит 10'!T61+'Юнит 11'!T61+'Юнит 12'!T61+'Юнит 13'!T61</f>
        <v>0</v>
      </c>
      <c r="U61" s="93">
        <f t="shared" si="1"/>
        <v>0</v>
      </c>
      <c r="V61" s="90">
        <f>'Юнит 10'!V61+'Юнит 11'!V61+'Юнит 12'!V61+'Юнит 13'!V61</f>
        <v>0</v>
      </c>
      <c r="W61" s="90">
        <f>'Юнит 10'!W61+'Юнит 11'!W61+'Юнит 12'!W61+'Юнит 13'!W61</f>
        <v>0</v>
      </c>
      <c r="X61" s="93">
        <f t="shared" si="2"/>
        <v>0</v>
      </c>
      <c r="Y61" s="90">
        <f>'Юнит 10'!Y61+'Юнит 11'!Y61+'Юнит 12'!Y61+'Юнит 13'!Y61</f>
        <v>0</v>
      </c>
      <c r="Z61" s="90">
        <f>'Юнит 10'!Z61+'Юнит 11'!Z61+'Юнит 12'!Z61+'Юнит 13'!Z61</f>
        <v>0</v>
      </c>
      <c r="AA61" s="93">
        <f t="shared" si="16"/>
        <v>0</v>
      </c>
      <c r="AB61" s="93">
        <f t="shared" si="17"/>
        <v>0</v>
      </c>
      <c r="AC61" s="235">
        <f t="shared" si="3"/>
        <v>0</v>
      </c>
      <c r="AD61" s="93">
        <f t="shared" si="4"/>
        <v>0</v>
      </c>
      <c r="AE61" s="90">
        <f>'Юнит 10'!AE61+'Юнит 11'!AE61+'Юнит 12'!AE61+'Юнит 13'!AE61</f>
        <v>0</v>
      </c>
      <c r="AF61" s="235">
        <f t="shared" si="5"/>
        <v>0</v>
      </c>
      <c r="AG61" s="90">
        <f>'Юнит 10'!AG61+'Юнит 11'!AG61+'Юнит 12'!AG61+'Юнит 13'!AG61</f>
        <v>0</v>
      </c>
      <c r="AH61" s="90">
        <f>'Юнит 10'!AH61+'Юнит 11'!AH61+'Юнит 12'!AH61+'Юнит 13'!AH61</f>
        <v>0</v>
      </c>
      <c r="AI61" s="90">
        <f>'Юнит 10'!AI61+'Юнит 11'!AI61+'Юнит 12'!AI61+'Юнит 13'!AI61</f>
        <v>0</v>
      </c>
      <c r="AJ61" s="90">
        <f>'Юнит 10'!AJ61+'Юнит 11'!AJ61+'Юнит 12'!AJ61+'Юнит 13'!AJ61</f>
        <v>0</v>
      </c>
      <c r="AK61" s="90">
        <f>'Юнит 10'!AK61+'Юнит 11'!AK61+'Юнит 12'!AK61+'Юнит 13'!AK61</f>
        <v>0</v>
      </c>
      <c r="AL61" s="123">
        <f t="shared" si="6"/>
        <v>0</v>
      </c>
      <c r="AM61" s="90">
        <f>'Юнит 10'!AM61+'Юнит 11'!AM61+'Юнит 12'!AM61+'Юнит 13'!AM61</f>
        <v>0</v>
      </c>
      <c r="AN61" s="95">
        <f t="shared" si="18"/>
        <v>0</v>
      </c>
      <c r="AO61" s="96">
        <f t="shared" si="20"/>
        <v>0</v>
      </c>
      <c r="AP61" s="97"/>
      <c r="AQ61" s="98">
        <f t="shared" si="7"/>
        <v>0</v>
      </c>
      <c r="AR61" s="99">
        <f t="shared" si="30"/>
        <v>128.94</v>
      </c>
      <c r="AS61" s="99">
        <f t="shared" si="9"/>
        <v>0</v>
      </c>
      <c r="AT61" s="99">
        <f t="shared" si="10"/>
        <v>0</v>
      </c>
      <c r="AU61" s="99">
        <f t="shared" si="19"/>
        <v>0</v>
      </c>
      <c r="AV61" s="99">
        <f t="array" ref="AV61">_xlfn.IFS(U61=0,AO61,U61&lt;0,AO61/-U61,U61&gt;0,AO61/U61)</f>
        <v>0</v>
      </c>
      <c r="AW61" s="235">
        <f t="shared" si="38"/>
        <v>0</v>
      </c>
      <c r="AX61" s="235">
        <f t="shared" si="39"/>
        <v>0</v>
      </c>
      <c r="AY61" s="100"/>
      <c r="AZ61" s="95">
        <f t="shared" si="13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0"/>
        <v>0</v>
      </c>
      <c r="F62" s="94">
        <f>'Юнит 13'!F62</f>
        <v>0</v>
      </c>
      <c r="G62" s="94">
        <f>'Юнит 13'!G62</f>
        <v>0</v>
      </c>
      <c r="H62" s="94">
        <f>'Юнит 13'!H62</f>
        <v>0</v>
      </c>
      <c r="I62" s="94">
        <f>'Юнит 13'!I62</f>
        <v>0</v>
      </c>
      <c r="J62" s="94">
        <f>'Юнит 13'!J62</f>
        <v>0</v>
      </c>
      <c r="K62" s="94">
        <v>175.74</v>
      </c>
      <c r="L62" s="93">
        <f t="shared" si="37"/>
        <v>0</v>
      </c>
      <c r="M62" s="90">
        <f>'Юнит 13'!M62</f>
        <v>0</v>
      </c>
      <c r="N62" s="90">
        <f>'Юнит 10'!N62+'Юнит 11'!N62+'Юнит 12'!N62+'Юнит 13'!N62</f>
        <v>0</v>
      </c>
      <c r="O62" s="90"/>
      <c r="P62" s="90"/>
      <c r="Q62" s="234">
        <f t="shared" si="14"/>
        <v>0</v>
      </c>
      <c r="R62" s="93">
        <f t="shared" si="15"/>
        <v>0</v>
      </c>
      <c r="S62" s="90">
        <f>'Юнит 10'!S62+'Юнит 11'!S62+'Юнит 12'!S62+'Юнит 13'!S62</f>
        <v>0</v>
      </c>
      <c r="T62" s="90">
        <f>'Юнит 10'!T62+'Юнит 11'!T62+'Юнит 12'!T62+'Юнит 13'!T62</f>
        <v>0</v>
      </c>
      <c r="U62" s="93">
        <f t="shared" si="1"/>
        <v>0</v>
      </c>
      <c r="V62" s="90">
        <f>'Юнит 10'!V62+'Юнит 11'!V62+'Юнит 12'!V62+'Юнит 13'!V62</f>
        <v>0</v>
      </c>
      <c r="W62" s="90">
        <f>'Юнит 10'!W62+'Юнит 11'!W62+'Юнит 12'!W62+'Юнит 13'!W62</f>
        <v>0</v>
      </c>
      <c r="X62" s="93">
        <f t="shared" si="2"/>
        <v>0</v>
      </c>
      <c r="Y62" s="90">
        <f>'Юнит 10'!Y62+'Юнит 11'!Y62+'Юнит 12'!Y62+'Юнит 13'!Y62</f>
        <v>0</v>
      </c>
      <c r="Z62" s="90">
        <f>'Юнит 10'!Z62+'Юнит 11'!Z62+'Юнит 12'!Z62+'Юнит 13'!Z62</f>
        <v>0</v>
      </c>
      <c r="AA62" s="93">
        <f t="shared" si="16"/>
        <v>0</v>
      </c>
      <c r="AB62" s="93">
        <f t="shared" si="17"/>
        <v>0</v>
      </c>
      <c r="AC62" s="235">
        <f t="shared" si="3"/>
        <v>0</v>
      </c>
      <c r="AD62" s="93">
        <f t="shared" si="4"/>
        <v>0</v>
      </c>
      <c r="AE62" s="90">
        <f>'Юнит 10'!AE62+'Юнит 11'!AE62+'Юнит 12'!AE62+'Юнит 13'!AE62</f>
        <v>0</v>
      </c>
      <c r="AF62" s="235">
        <f t="shared" si="5"/>
        <v>0</v>
      </c>
      <c r="AG62" s="90">
        <f>'Юнит 10'!AG62+'Юнит 11'!AG62+'Юнит 12'!AG62+'Юнит 13'!AG62</f>
        <v>0</v>
      </c>
      <c r="AH62" s="90">
        <f>'Юнит 10'!AH62+'Юнит 11'!AH62+'Юнит 12'!AH62+'Юнит 13'!AH62</f>
        <v>0</v>
      </c>
      <c r="AI62" s="90">
        <f>'Юнит 10'!AI62+'Юнит 11'!AI62+'Юнит 12'!AI62+'Юнит 13'!AI62</f>
        <v>0</v>
      </c>
      <c r="AJ62" s="90">
        <f>'Юнит 10'!AJ62+'Юнит 11'!AJ62+'Юнит 12'!AJ62+'Юнит 13'!AJ62</f>
        <v>0</v>
      </c>
      <c r="AK62" s="90">
        <f>'Юнит 10'!AK62+'Юнит 11'!AK62+'Юнит 12'!AK62+'Юнит 13'!AK62</f>
        <v>0</v>
      </c>
      <c r="AL62" s="123">
        <f t="shared" si="6"/>
        <v>0</v>
      </c>
      <c r="AM62" s="90">
        <f>'Юнит 10'!AM62+'Юнит 11'!AM62+'Юнит 12'!AM62+'Юнит 13'!AM62</f>
        <v>0</v>
      </c>
      <c r="AN62" s="95">
        <f t="shared" si="18"/>
        <v>0</v>
      </c>
      <c r="AO62" s="96">
        <f t="shared" si="20"/>
        <v>0</v>
      </c>
      <c r="AP62" s="97"/>
      <c r="AQ62" s="98">
        <f t="shared" si="7"/>
        <v>0</v>
      </c>
      <c r="AR62" s="99">
        <f t="shared" si="30"/>
        <v>175.74</v>
      </c>
      <c r="AS62" s="99">
        <f t="shared" si="9"/>
        <v>0</v>
      </c>
      <c r="AT62" s="99">
        <f t="shared" si="10"/>
        <v>0</v>
      </c>
      <c r="AU62" s="99">
        <f t="shared" si="19"/>
        <v>0</v>
      </c>
      <c r="AV62" s="99">
        <f t="array" ref="AV62">_xlfn.IFS(U62=0,AO62,U62&lt;0,AO62/-U62,U62&gt;0,AO62/U62)</f>
        <v>0</v>
      </c>
      <c r="AW62" s="235">
        <f t="shared" si="38"/>
        <v>0</v>
      </c>
      <c r="AX62" s="235">
        <f t="shared" si="39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0"/>
        <v>0</v>
      </c>
      <c r="F63" s="94">
        <f>'Юнит 13'!F63</f>
        <v>0</v>
      </c>
      <c r="G63" s="94">
        <f>'Юнит 13'!G63</f>
        <v>0</v>
      </c>
      <c r="H63" s="94">
        <f>'Юнит 13'!H63</f>
        <v>0</v>
      </c>
      <c r="I63" s="94">
        <f>'Юнит 13'!I63</f>
        <v>0</v>
      </c>
      <c r="J63" s="94">
        <f>'Юнит 13'!J63</f>
        <v>0</v>
      </c>
      <c r="K63" s="94">
        <v>140.63999999999999</v>
      </c>
      <c r="L63" s="93">
        <f t="shared" si="37"/>
        <v>0</v>
      </c>
      <c r="M63" s="90">
        <f>'Юнит 13'!M63</f>
        <v>0</v>
      </c>
      <c r="N63" s="90">
        <f>'Юнит 10'!N63+'Юнит 11'!N63+'Юнит 12'!N63+'Юнит 13'!N63</f>
        <v>0</v>
      </c>
      <c r="O63" s="90"/>
      <c r="P63" s="90"/>
      <c r="Q63" s="234">
        <f t="shared" si="14"/>
        <v>0</v>
      </c>
      <c r="R63" s="93">
        <f t="shared" si="15"/>
        <v>0</v>
      </c>
      <c r="S63" s="90">
        <f>'Юнит 10'!S63+'Юнит 11'!S63+'Юнит 12'!S63+'Юнит 13'!S63</f>
        <v>0</v>
      </c>
      <c r="T63" s="90">
        <f>'Юнит 10'!T63+'Юнит 11'!T63+'Юнит 12'!T63+'Юнит 13'!T63</f>
        <v>0</v>
      </c>
      <c r="U63" s="93">
        <f t="shared" si="1"/>
        <v>0</v>
      </c>
      <c r="V63" s="90">
        <f>'Юнит 10'!V63+'Юнит 11'!V63+'Юнит 12'!V63+'Юнит 13'!V63</f>
        <v>0</v>
      </c>
      <c r="W63" s="90">
        <f>'Юнит 10'!W63+'Юнит 11'!W63+'Юнит 12'!W63+'Юнит 13'!W63</f>
        <v>0</v>
      </c>
      <c r="X63" s="93">
        <f t="shared" si="2"/>
        <v>0</v>
      </c>
      <c r="Y63" s="90">
        <f>'Юнит 10'!Y63+'Юнит 11'!Y63+'Юнит 12'!Y63+'Юнит 13'!Y63</f>
        <v>0</v>
      </c>
      <c r="Z63" s="90">
        <f>'Юнит 10'!Z63+'Юнит 11'!Z63+'Юнит 12'!Z63+'Юнит 13'!Z63</f>
        <v>0</v>
      </c>
      <c r="AA63" s="93">
        <f t="shared" si="16"/>
        <v>0</v>
      </c>
      <c r="AB63" s="93">
        <f t="shared" si="17"/>
        <v>0</v>
      </c>
      <c r="AC63" s="235">
        <f t="shared" si="3"/>
        <v>0</v>
      </c>
      <c r="AD63" s="93">
        <f t="shared" si="4"/>
        <v>0</v>
      </c>
      <c r="AE63" s="90">
        <f>'Юнит 10'!AE63+'Юнит 11'!AE63+'Юнит 12'!AE63+'Юнит 13'!AE63</f>
        <v>0</v>
      </c>
      <c r="AF63" s="235">
        <f t="shared" si="5"/>
        <v>0</v>
      </c>
      <c r="AG63" s="90">
        <f>'Юнит 10'!AG63+'Юнит 11'!AG63+'Юнит 12'!AG63+'Юнит 13'!AG63</f>
        <v>0</v>
      </c>
      <c r="AH63" s="90">
        <f>'Юнит 10'!AH63+'Юнит 11'!AH63+'Юнит 12'!AH63+'Юнит 13'!AH63</f>
        <v>0</v>
      </c>
      <c r="AI63" s="90">
        <f>'Юнит 10'!AI63+'Юнит 11'!AI63+'Юнит 12'!AI63+'Юнит 13'!AI63</f>
        <v>0</v>
      </c>
      <c r="AJ63" s="90">
        <f>'Юнит 10'!AJ63+'Юнит 11'!AJ63+'Юнит 12'!AJ63+'Юнит 13'!AJ63</f>
        <v>0</v>
      </c>
      <c r="AK63" s="90">
        <f>'Юнит 10'!AK63+'Юнит 11'!AK63+'Юнит 12'!AK63+'Юнит 13'!AK63</f>
        <v>0</v>
      </c>
      <c r="AL63" s="123">
        <f t="shared" si="6"/>
        <v>0</v>
      </c>
      <c r="AM63" s="90">
        <f>'Юнит 10'!AM63+'Юнит 11'!AM63+'Юнит 12'!AM63+'Юнит 13'!AM63</f>
        <v>0</v>
      </c>
      <c r="AN63" s="95">
        <f t="shared" si="18"/>
        <v>0</v>
      </c>
      <c r="AO63" s="96">
        <f t="shared" si="20"/>
        <v>0</v>
      </c>
      <c r="AP63" s="97"/>
      <c r="AQ63" s="98">
        <f t="shared" si="7"/>
        <v>0</v>
      </c>
      <c r="AR63" s="99">
        <f t="shared" si="30"/>
        <v>140.63999999999999</v>
      </c>
      <c r="AS63" s="99">
        <f t="shared" si="9"/>
        <v>0</v>
      </c>
      <c r="AT63" s="99">
        <f t="shared" si="10"/>
        <v>0</v>
      </c>
      <c r="AU63" s="99">
        <f t="shared" si="19"/>
        <v>0</v>
      </c>
      <c r="AV63" s="99">
        <f t="array" ref="AV63">_xlfn.IFS(U63=0,AO63,U63&lt;0,AO63/-U63,U63&gt;0,AO63/U63)</f>
        <v>0</v>
      </c>
      <c r="AW63" s="235">
        <f t="shared" si="38"/>
        <v>0</v>
      </c>
      <c r="AX63" s="235">
        <f t="shared" si="39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0"/>
        <v>0</v>
      </c>
      <c r="F64" s="94">
        <f>'Юнит 13'!F64</f>
        <v>0</v>
      </c>
      <c r="G64" s="94">
        <f>'Юнит 13'!G64</f>
        <v>0</v>
      </c>
      <c r="H64" s="94">
        <f>'Юнит 13'!H64</f>
        <v>0</v>
      </c>
      <c r="I64" s="94">
        <f>'Юнит 13'!I64</f>
        <v>0</v>
      </c>
      <c r="J64" s="94">
        <f>'Юнит 13'!J64</f>
        <v>0</v>
      </c>
      <c r="K64" s="94">
        <v>99.69</v>
      </c>
      <c r="L64" s="93">
        <f t="shared" si="37"/>
        <v>0</v>
      </c>
      <c r="M64" s="90">
        <f>'Юнит 13'!M64</f>
        <v>0</v>
      </c>
      <c r="N64" s="90">
        <f>'Юнит 10'!N64+'Юнит 11'!N64+'Юнит 12'!N64+'Юнит 13'!N64</f>
        <v>0</v>
      </c>
      <c r="O64" s="90"/>
      <c r="P64" s="90"/>
      <c r="Q64" s="234">
        <f t="shared" si="14"/>
        <v>0</v>
      </c>
      <c r="R64" s="93">
        <f t="shared" si="15"/>
        <v>0</v>
      </c>
      <c r="S64" s="90">
        <f>'Юнит 10'!S64+'Юнит 11'!S64+'Юнит 12'!S64+'Юнит 13'!S64</f>
        <v>0</v>
      </c>
      <c r="T64" s="90">
        <f>'Юнит 10'!T64+'Юнит 11'!T64+'Юнит 12'!T64+'Юнит 13'!T64</f>
        <v>0</v>
      </c>
      <c r="U64" s="93">
        <f t="shared" si="1"/>
        <v>0</v>
      </c>
      <c r="V64" s="90">
        <f>'Юнит 10'!V64+'Юнит 11'!V64+'Юнит 12'!V64+'Юнит 13'!V64</f>
        <v>0</v>
      </c>
      <c r="W64" s="90">
        <f>'Юнит 10'!W64+'Юнит 11'!W64+'Юнит 12'!W64+'Юнит 13'!W64</f>
        <v>0</v>
      </c>
      <c r="X64" s="93">
        <f t="shared" si="2"/>
        <v>0</v>
      </c>
      <c r="Y64" s="90">
        <f>'Юнит 10'!Y64+'Юнит 11'!Y64+'Юнит 12'!Y64+'Юнит 13'!Y64</f>
        <v>0</v>
      </c>
      <c r="Z64" s="90">
        <f>'Юнит 10'!Z64+'Юнит 11'!Z64+'Юнит 12'!Z64+'Юнит 13'!Z64</f>
        <v>0</v>
      </c>
      <c r="AA64" s="93">
        <f t="shared" si="16"/>
        <v>0</v>
      </c>
      <c r="AB64" s="93">
        <f t="shared" si="17"/>
        <v>0</v>
      </c>
      <c r="AC64" s="235">
        <f t="shared" si="3"/>
        <v>0</v>
      </c>
      <c r="AD64" s="93">
        <f t="shared" si="4"/>
        <v>0</v>
      </c>
      <c r="AE64" s="90">
        <f>'Юнит 10'!AE64+'Юнит 11'!AE64+'Юнит 12'!AE64+'Юнит 13'!AE64</f>
        <v>0</v>
      </c>
      <c r="AF64" s="235">
        <f t="shared" si="5"/>
        <v>0</v>
      </c>
      <c r="AG64" s="90">
        <f>'Юнит 10'!AG64+'Юнит 11'!AG64+'Юнит 12'!AG64+'Юнит 13'!AG64</f>
        <v>0</v>
      </c>
      <c r="AH64" s="90">
        <f>'Юнит 10'!AH64+'Юнит 11'!AH64+'Юнит 12'!AH64+'Юнит 13'!AH64</f>
        <v>0</v>
      </c>
      <c r="AI64" s="90">
        <f>'Юнит 10'!AI64+'Юнит 11'!AI64+'Юнит 12'!AI64+'Юнит 13'!AI64</f>
        <v>0</v>
      </c>
      <c r="AJ64" s="90">
        <f>'Юнит 10'!AJ64+'Юнит 11'!AJ64+'Юнит 12'!AJ64+'Юнит 13'!AJ64</f>
        <v>0</v>
      </c>
      <c r="AK64" s="90">
        <f>'Юнит 10'!AK64+'Юнит 11'!AK64+'Юнит 12'!AK64+'Юнит 13'!AK64</f>
        <v>0</v>
      </c>
      <c r="AL64" s="123">
        <f t="shared" si="6"/>
        <v>0</v>
      </c>
      <c r="AM64" s="90">
        <f>'Юнит 10'!AM64+'Юнит 11'!AM64+'Юнит 12'!AM64+'Юнит 13'!AM64</f>
        <v>0</v>
      </c>
      <c r="AN64" s="95">
        <f t="shared" si="18"/>
        <v>0</v>
      </c>
      <c r="AO64" s="96">
        <f t="shared" si="20"/>
        <v>0</v>
      </c>
      <c r="AP64" s="97"/>
      <c r="AQ64" s="98">
        <f t="shared" si="7"/>
        <v>0</v>
      </c>
      <c r="AR64" s="99">
        <f t="shared" si="30"/>
        <v>99.69</v>
      </c>
      <c r="AS64" s="99">
        <f t="shared" si="9"/>
        <v>0</v>
      </c>
      <c r="AT64" s="99">
        <f t="shared" si="10"/>
        <v>0</v>
      </c>
      <c r="AU64" s="99">
        <f t="shared" si="19"/>
        <v>0</v>
      </c>
      <c r="AV64" s="99">
        <f t="array" ref="AV64">_xlfn.IFS(U64=0,AO64,U64&lt;0,AO64/-U64,U64&gt;0,AO64/U64)</f>
        <v>0</v>
      </c>
      <c r="AW64" s="235">
        <f t="shared" si="38"/>
        <v>0</v>
      </c>
      <c r="AX64" s="235">
        <f t="shared" si="39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0"/>
        <v>0</v>
      </c>
      <c r="F65" s="94">
        <f>'Юнит 13'!F65</f>
        <v>0</v>
      </c>
      <c r="G65" s="94">
        <f>'Юнит 13'!G65</f>
        <v>0</v>
      </c>
      <c r="H65" s="94">
        <f>'Юнит 13'!H65</f>
        <v>0</v>
      </c>
      <c r="I65" s="94">
        <f>'Юнит 13'!I65</f>
        <v>0</v>
      </c>
      <c r="J65" s="94">
        <f>'Юнит 13'!J65</f>
        <v>0</v>
      </c>
      <c r="K65" s="94">
        <v>99.69</v>
      </c>
      <c r="L65" s="93">
        <f t="shared" si="37"/>
        <v>0</v>
      </c>
      <c r="M65" s="90">
        <f>'Юнит 13'!M65</f>
        <v>0</v>
      </c>
      <c r="N65" s="90">
        <f>'Юнит 10'!N65+'Юнит 11'!N65+'Юнит 12'!N65+'Юнит 13'!N65</f>
        <v>0</v>
      </c>
      <c r="O65" s="90"/>
      <c r="P65" s="90"/>
      <c r="Q65" s="234">
        <f t="shared" si="14"/>
        <v>0</v>
      </c>
      <c r="R65" s="93">
        <f t="shared" si="15"/>
        <v>0</v>
      </c>
      <c r="S65" s="90">
        <f>'Юнит 10'!S65+'Юнит 11'!S65+'Юнит 12'!S65+'Юнит 13'!S65</f>
        <v>0</v>
      </c>
      <c r="T65" s="90">
        <f>'Юнит 10'!T65+'Юнит 11'!T65+'Юнит 12'!T65+'Юнит 13'!T65</f>
        <v>0</v>
      </c>
      <c r="U65" s="93">
        <f t="shared" si="1"/>
        <v>0</v>
      </c>
      <c r="V65" s="90">
        <f>'Юнит 10'!V65+'Юнит 11'!V65+'Юнит 12'!V65+'Юнит 13'!V65</f>
        <v>0</v>
      </c>
      <c r="W65" s="90">
        <f>'Юнит 10'!W65+'Юнит 11'!W65+'Юнит 12'!W65+'Юнит 13'!W65</f>
        <v>0</v>
      </c>
      <c r="X65" s="93">
        <f t="shared" si="2"/>
        <v>0</v>
      </c>
      <c r="Y65" s="90">
        <f>'Юнит 10'!Y65+'Юнит 11'!Y65+'Юнит 12'!Y65+'Юнит 13'!Y65</f>
        <v>0</v>
      </c>
      <c r="Z65" s="90">
        <f>'Юнит 10'!Z65+'Юнит 11'!Z65+'Юнит 12'!Z65+'Юнит 13'!Z65</f>
        <v>0</v>
      </c>
      <c r="AA65" s="93">
        <f t="shared" si="16"/>
        <v>0</v>
      </c>
      <c r="AB65" s="93">
        <f t="shared" si="17"/>
        <v>0</v>
      </c>
      <c r="AC65" s="235">
        <f t="shared" si="3"/>
        <v>0</v>
      </c>
      <c r="AD65" s="93">
        <f t="shared" si="4"/>
        <v>0</v>
      </c>
      <c r="AE65" s="90">
        <f>'Юнит 10'!AE65+'Юнит 11'!AE65+'Юнит 12'!AE65+'Юнит 13'!AE65</f>
        <v>0</v>
      </c>
      <c r="AF65" s="235">
        <f t="shared" si="5"/>
        <v>0</v>
      </c>
      <c r="AG65" s="90">
        <f>'Юнит 10'!AG65+'Юнит 11'!AG65+'Юнит 12'!AG65+'Юнит 13'!AG65</f>
        <v>109.16</v>
      </c>
      <c r="AH65" s="90">
        <f>'Юнит 10'!AH65+'Юнит 11'!AH65+'Юнит 12'!AH65+'Юнит 13'!AH65</f>
        <v>0</v>
      </c>
      <c r="AI65" s="90">
        <f>'Юнит 10'!AI65+'Юнит 11'!AI65+'Юнит 12'!AI65+'Юнит 13'!AI65</f>
        <v>0</v>
      </c>
      <c r="AJ65" s="90">
        <f>'Юнит 10'!AJ65+'Юнит 11'!AJ65+'Юнит 12'!AJ65+'Юнит 13'!AJ65</f>
        <v>0</v>
      </c>
      <c r="AK65" s="90">
        <f>'Юнит 10'!AK65+'Юнит 11'!AK65+'Юнит 12'!AK65+'Юнит 13'!AK65</f>
        <v>0</v>
      </c>
      <c r="AL65" s="123">
        <f t="shared" si="6"/>
        <v>0</v>
      </c>
      <c r="AM65" s="90">
        <f>'Юнит 10'!AM65+'Юнит 11'!AM65+'Юнит 12'!AM65+'Юнит 13'!AM65</f>
        <v>0</v>
      </c>
      <c r="AN65" s="95">
        <f t="shared" si="18"/>
        <v>0</v>
      </c>
      <c r="AO65" s="96">
        <f t="shared" si="20"/>
        <v>-109.16</v>
      </c>
      <c r="AP65" s="97"/>
      <c r="AQ65" s="98">
        <f t="shared" si="7"/>
        <v>0</v>
      </c>
      <c r="AR65" s="99">
        <f t="shared" si="30"/>
        <v>99.69</v>
      </c>
      <c r="AS65" s="99">
        <f t="shared" si="9"/>
        <v>0</v>
      </c>
      <c r="AT65" s="99">
        <f t="shared" si="10"/>
        <v>109.16</v>
      </c>
      <c r="AU65" s="99">
        <f t="shared" si="19"/>
        <v>0</v>
      </c>
      <c r="AV65" s="99">
        <f t="array" ref="AV65">_xlfn.IFS(U65=0,AO65,U65&lt;0,AO65/-U65,U65&gt;0,AO65/U65)</f>
        <v>-109.16</v>
      </c>
      <c r="AW65" s="235">
        <f t="shared" si="38"/>
        <v>0</v>
      </c>
      <c r="AX65" s="235">
        <f t="shared" si="39"/>
        <v>-1.0949944828969806</v>
      </c>
      <c r="AY65" s="100"/>
      <c r="AZ65" s="95">
        <f t="shared" si="13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0"/>
        <v>0</v>
      </c>
      <c r="F66" s="94">
        <f>'Юнит 13'!F66</f>
        <v>0</v>
      </c>
      <c r="G66" s="94">
        <f>'Юнит 13'!G66</f>
        <v>0</v>
      </c>
      <c r="H66" s="94">
        <f>'Юнит 13'!H66</f>
        <v>0</v>
      </c>
      <c r="I66" s="94">
        <f>'Юнит 13'!I66</f>
        <v>0</v>
      </c>
      <c r="J66" s="94">
        <f>'Юнит 13'!J66</f>
        <v>0</v>
      </c>
      <c r="K66" s="94">
        <v>97.35</v>
      </c>
      <c r="L66" s="93">
        <f t="shared" si="37"/>
        <v>0</v>
      </c>
      <c r="M66" s="90">
        <f>'Юнит 13'!M66</f>
        <v>0</v>
      </c>
      <c r="N66" s="90">
        <f>'Юнит 10'!N66+'Юнит 11'!N66+'Юнит 12'!N66+'Юнит 13'!N66</f>
        <v>0</v>
      </c>
      <c r="O66" s="90"/>
      <c r="P66" s="90"/>
      <c r="Q66" s="234">
        <f t="shared" si="14"/>
        <v>0</v>
      </c>
      <c r="R66" s="93">
        <f t="shared" si="15"/>
        <v>0</v>
      </c>
      <c r="S66" s="90">
        <f>'Юнит 10'!S66+'Юнит 11'!S66+'Юнит 12'!S66+'Юнит 13'!S66</f>
        <v>0</v>
      </c>
      <c r="T66" s="90">
        <f>'Юнит 10'!T66+'Юнит 11'!T66+'Юнит 12'!T66+'Юнит 13'!T66</f>
        <v>0</v>
      </c>
      <c r="U66" s="93">
        <f t="shared" si="1"/>
        <v>0</v>
      </c>
      <c r="V66" s="90">
        <f>'Юнит 10'!V66+'Юнит 11'!V66+'Юнит 12'!V66+'Юнит 13'!V66</f>
        <v>0</v>
      </c>
      <c r="W66" s="90">
        <f>'Юнит 10'!W66+'Юнит 11'!W66+'Юнит 12'!W66+'Юнит 13'!W66</f>
        <v>0</v>
      </c>
      <c r="X66" s="93">
        <f t="shared" si="2"/>
        <v>0</v>
      </c>
      <c r="Y66" s="90">
        <f>'Юнит 10'!Y66+'Юнит 11'!Y66+'Юнит 12'!Y66+'Юнит 13'!Y66</f>
        <v>0</v>
      </c>
      <c r="Z66" s="90">
        <f>'Юнит 10'!Z66+'Юнит 11'!Z66+'Юнит 12'!Z66+'Юнит 13'!Z66</f>
        <v>0</v>
      </c>
      <c r="AA66" s="93">
        <f t="shared" si="16"/>
        <v>0</v>
      </c>
      <c r="AB66" s="93">
        <f t="shared" si="17"/>
        <v>0</v>
      </c>
      <c r="AC66" s="235">
        <f t="shared" si="3"/>
        <v>0</v>
      </c>
      <c r="AD66" s="93">
        <f t="shared" si="4"/>
        <v>0</v>
      </c>
      <c r="AE66" s="90">
        <f>'Юнит 10'!AE66+'Юнит 11'!AE66+'Юнит 12'!AE66+'Юнит 13'!AE66</f>
        <v>0</v>
      </c>
      <c r="AF66" s="235">
        <f t="shared" si="5"/>
        <v>0</v>
      </c>
      <c r="AG66" s="90">
        <f>'Юнит 10'!AG66+'Юнит 11'!AG66+'Юнит 12'!AG66+'Юнит 13'!AG66</f>
        <v>0</v>
      </c>
      <c r="AH66" s="90">
        <f>'Юнит 10'!AH66+'Юнит 11'!AH66+'Юнит 12'!AH66+'Юнит 13'!AH66</f>
        <v>0</v>
      </c>
      <c r="AI66" s="90">
        <f>'Юнит 10'!AI66+'Юнит 11'!AI66+'Юнит 12'!AI66+'Юнит 13'!AI66</f>
        <v>0</v>
      </c>
      <c r="AJ66" s="90">
        <f>'Юнит 10'!AJ66+'Юнит 11'!AJ66+'Юнит 12'!AJ66+'Юнит 13'!AJ66</f>
        <v>0</v>
      </c>
      <c r="AK66" s="90">
        <f>'Юнит 10'!AK66+'Юнит 11'!AK66+'Юнит 12'!AK66+'Юнит 13'!AK66</f>
        <v>0</v>
      </c>
      <c r="AL66" s="123">
        <f t="shared" si="6"/>
        <v>0</v>
      </c>
      <c r="AM66" s="90">
        <f>'Юнит 10'!AM66+'Юнит 11'!AM66+'Юнит 12'!AM66+'Юнит 13'!AM66</f>
        <v>0</v>
      </c>
      <c r="AN66" s="95">
        <f t="shared" si="18"/>
        <v>0</v>
      </c>
      <c r="AO66" s="96">
        <f t="shared" si="20"/>
        <v>0</v>
      </c>
      <c r="AP66" s="97"/>
      <c r="AQ66" s="98">
        <f t="shared" si="7"/>
        <v>0</v>
      </c>
      <c r="AR66" s="99">
        <f t="shared" si="30"/>
        <v>97.35</v>
      </c>
      <c r="AS66" s="99">
        <f t="shared" si="9"/>
        <v>0</v>
      </c>
      <c r="AT66" s="99">
        <f t="shared" si="10"/>
        <v>0</v>
      </c>
      <c r="AU66" s="99">
        <f t="shared" si="19"/>
        <v>0</v>
      </c>
      <c r="AV66" s="99">
        <f t="array" ref="AV66">_xlfn.IFS(U66=0,AO66,U66&lt;0,AO66/-U66,U66&gt;0,AO66/U66)</f>
        <v>0</v>
      </c>
      <c r="AW66" s="235">
        <f t="shared" si="38"/>
        <v>0</v>
      </c>
      <c r="AX66" s="235">
        <f t="shared" si="39"/>
        <v>0</v>
      </c>
      <c r="AY66" s="100"/>
      <c r="AZ66" s="95">
        <f t="shared" si="13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0"/>
        <v>0</v>
      </c>
      <c r="F67" s="94">
        <f>'Юнит 13'!F67</f>
        <v>0</v>
      </c>
      <c r="G67" s="94">
        <f>'Юнит 13'!G67</f>
        <v>0</v>
      </c>
      <c r="H67" s="94">
        <f>'Юнит 13'!H67</f>
        <v>0</v>
      </c>
      <c r="I67" s="94">
        <f>'Юнит 13'!I67</f>
        <v>0</v>
      </c>
      <c r="J67" s="94">
        <f>'Юнит 13'!J67</f>
        <v>0</v>
      </c>
      <c r="K67" s="94">
        <v>161.69999999999999</v>
      </c>
      <c r="L67" s="93">
        <f t="shared" si="37"/>
        <v>0</v>
      </c>
      <c r="M67" s="90">
        <f>'Юнит 13'!M67</f>
        <v>0</v>
      </c>
      <c r="N67" s="90">
        <f>'Юнит 10'!N67+'Юнит 11'!N67+'Юнит 12'!N67+'Юнит 13'!N67</f>
        <v>1</v>
      </c>
      <c r="O67" s="90"/>
      <c r="P67" s="90"/>
      <c r="Q67" s="234">
        <f t="shared" si="14"/>
        <v>0.14285714285714285</v>
      </c>
      <c r="R67" s="93">
        <f t="shared" si="15"/>
        <v>0.14285714285714285</v>
      </c>
      <c r="S67" s="90">
        <f>'Юнит 10'!S67+'Юнит 11'!S67+'Юнит 12'!S67+'Юнит 13'!S67</f>
        <v>1</v>
      </c>
      <c r="T67" s="90">
        <f>'Юнит 10'!T67+'Юнит 11'!T67+'Юнит 12'!T67+'Юнит 13'!T67</f>
        <v>0</v>
      </c>
      <c r="U67" s="93">
        <f t="shared" ref="U67:U103" si="41">S67+T67</f>
        <v>1</v>
      </c>
      <c r="V67" s="90">
        <f>'Юнит 10'!V67+'Юнит 11'!V67+'Юнит 12'!V67+'Юнит 13'!V67</f>
        <v>624</v>
      </c>
      <c r="W67" s="90">
        <f>'Юнит 10'!W67+'Юнит 11'!W67+'Юнит 12'!W67+'Юнит 13'!W67</f>
        <v>0</v>
      </c>
      <c r="X67" s="93">
        <f t="shared" ref="X67:X103" si="42">V67+W67</f>
        <v>624</v>
      </c>
      <c r="Y67" s="90">
        <f>'Юнит 10'!Y67+'Юнит 11'!Y67+'Юнит 12'!Y67+'Юнит 13'!Y67</f>
        <v>1049</v>
      </c>
      <c r="Z67" s="90">
        <f>'Юнит 10'!Z67+'Юнит 11'!Z67+'Юнит 12'!Z67+'Юнит 13'!Z67</f>
        <v>0</v>
      </c>
      <c r="AA67" s="93">
        <f t="shared" si="16"/>
        <v>1049</v>
      </c>
      <c r="AB67" s="93">
        <f t="shared" si="17"/>
        <v>0</v>
      </c>
      <c r="AC67" s="235">
        <f t="shared" ref="AC67:AC103" si="43">AA67/$AA$126</f>
        <v>4.0464465406434756E-4</v>
      </c>
      <c r="AD67" s="93">
        <f t="shared" ref="AD67:AD103" si="44">U67*K67</f>
        <v>161.69999999999999</v>
      </c>
      <c r="AE67" s="90">
        <f>'Юнит 10'!AE67+'Юнит 11'!AE67+'Юнит 12'!AE67+'Юнит 13'!AE67</f>
        <v>394.73</v>
      </c>
      <c r="AF67" s="235">
        <f t="shared" ref="AF67:AF103" si="45">IF(AA67=0,0,AE67/AA67)</f>
        <v>0.3762917063870353</v>
      </c>
      <c r="AG67" s="90">
        <f>'Юнит 10'!AG67+'Юнит 11'!AG67+'Юнит 12'!AG67+'Юнит 13'!AG67</f>
        <v>144.63999999999999</v>
      </c>
      <c r="AH67" s="90">
        <f>'Юнит 10'!AH67+'Юнит 11'!AH67+'Юнит 12'!AH67+'Юнит 13'!AH67</f>
        <v>0</v>
      </c>
      <c r="AI67" s="90">
        <f>'Юнит 10'!AI67+'Юнит 11'!AI67+'Юнит 12'!AI67+'Юнит 13'!AI67</f>
        <v>0</v>
      </c>
      <c r="AJ67" s="90">
        <f>'Юнит 10'!AJ67+'Юнит 11'!AJ67+'Юнит 12'!AJ67+'Юнит 13'!AJ67</f>
        <v>0</v>
      </c>
      <c r="AK67" s="90">
        <f>'Юнит 10'!AK67+'Юнит 11'!AK67+'Юнит 12'!AK67+'Юнит 13'!AK67</f>
        <v>0</v>
      </c>
      <c r="AL67" s="123">
        <f t="shared" ref="AL67:AL103" si="46">IFERROR($AL$126*H67/$H$126,0)</f>
        <v>0</v>
      </c>
      <c r="AM67" s="90">
        <f>'Юнит 10'!AM67+'Юнит 11'!AM67+'Юнит 12'!AM67+'Юнит 13'!AM67</f>
        <v>0</v>
      </c>
      <c r="AN67" s="95">
        <f t="shared" si="18"/>
        <v>35.630400000000002</v>
      </c>
      <c r="AO67" s="96">
        <f t="shared" si="20"/>
        <v>312.29959999999994</v>
      </c>
      <c r="AP67" s="97"/>
      <c r="AQ67" s="98">
        <f t="shared" si="7"/>
        <v>1049</v>
      </c>
      <c r="AR67" s="99">
        <f t="shared" si="30"/>
        <v>161.69999999999999</v>
      </c>
      <c r="AS67" s="99">
        <f t="shared" si="9"/>
        <v>394.73</v>
      </c>
      <c r="AT67" s="99">
        <f t="shared" si="10"/>
        <v>144.63999999999999</v>
      </c>
      <c r="AU67" s="99">
        <f t="shared" si="19"/>
        <v>0</v>
      </c>
      <c r="AV67" s="99">
        <f t="array" ref="AV67">_xlfn.IFS(U67=0,AO67,U67&lt;0,AO67/-U67,U67&gt;0,AO67/U67)</f>
        <v>312.29959999999994</v>
      </c>
      <c r="AW67" s="235">
        <f t="shared" si="38"/>
        <v>0.29771172545281216</v>
      </c>
      <c r="AX67" s="235">
        <f t="shared" si="39"/>
        <v>1.9313518862090289</v>
      </c>
      <c r="AY67" s="100"/>
      <c r="AZ67" s="95">
        <f t="shared" si="13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0"/>
        <v>0</v>
      </c>
      <c r="F68" s="94">
        <f>'Юнит 13'!F68</f>
        <v>0</v>
      </c>
      <c r="G68" s="94">
        <f>'Юнит 13'!G68</f>
        <v>0</v>
      </c>
      <c r="H68" s="94">
        <f>'Юнит 13'!H68</f>
        <v>0</v>
      </c>
      <c r="I68" s="94">
        <f>'Юнит 13'!I68</f>
        <v>0</v>
      </c>
      <c r="J68" s="94">
        <f>'Юнит 13'!J68</f>
        <v>0</v>
      </c>
      <c r="K68" s="94">
        <v>161.69999999999999</v>
      </c>
      <c r="L68" s="93">
        <f t="shared" si="37"/>
        <v>0</v>
      </c>
      <c r="M68" s="90">
        <f>'Юнит 13'!M68</f>
        <v>0</v>
      </c>
      <c r="N68" s="90">
        <f>'Юнит 10'!N68+'Юнит 11'!N68+'Юнит 12'!N68+'Юнит 13'!N68</f>
        <v>0</v>
      </c>
      <c r="O68" s="90"/>
      <c r="P68" s="90"/>
      <c r="Q68" s="234">
        <f t="shared" ref="Q68:Q103" si="47">N68/7</f>
        <v>0</v>
      </c>
      <c r="R68" s="93">
        <f t="shared" ref="R68:R103" si="48">U68/7</f>
        <v>0</v>
      </c>
      <c r="S68" s="90">
        <f>'Юнит 10'!S68+'Юнит 11'!S68+'Юнит 12'!S68+'Юнит 13'!S68</f>
        <v>0</v>
      </c>
      <c r="T68" s="90">
        <f>'Юнит 10'!T68+'Юнит 11'!T68+'Юнит 12'!T68+'Юнит 13'!T68</f>
        <v>0</v>
      </c>
      <c r="U68" s="93">
        <f t="shared" si="41"/>
        <v>0</v>
      </c>
      <c r="V68" s="90">
        <f>'Юнит 10'!V68+'Юнит 11'!V68+'Юнит 12'!V68+'Юнит 13'!V68</f>
        <v>0</v>
      </c>
      <c r="W68" s="90">
        <f>'Юнит 10'!W68+'Юнит 11'!W68+'Юнит 12'!W68+'Юнит 13'!W68</f>
        <v>0</v>
      </c>
      <c r="X68" s="93">
        <f t="shared" si="42"/>
        <v>0</v>
      </c>
      <c r="Y68" s="90">
        <f>'Юнит 10'!Y68+'Юнит 11'!Y68+'Юнит 12'!Y68+'Юнит 13'!Y68</f>
        <v>0</v>
      </c>
      <c r="Z68" s="90">
        <f>'Юнит 10'!Z68+'Юнит 11'!Z68+'Юнит 12'!Z68+'Юнит 13'!Z68</f>
        <v>0</v>
      </c>
      <c r="AA68" s="93">
        <f t="shared" ref="AA68:AA103" si="49">Y68+Z68</f>
        <v>0</v>
      </c>
      <c r="AB68" s="93">
        <f t="shared" ref="AB68:AB103" si="50">N68*O68*P68/100</f>
        <v>0</v>
      </c>
      <c r="AC68" s="235">
        <f t="shared" si="43"/>
        <v>0</v>
      </c>
      <c r="AD68" s="93">
        <f t="shared" si="44"/>
        <v>0</v>
      </c>
      <c r="AE68" s="90">
        <f>'Юнит 10'!AE68+'Юнит 11'!AE68+'Юнит 12'!AE68+'Юнит 13'!AE68</f>
        <v>0</v>
      </c>
      <c r="AF68" s="235">
        <f t="shared" si="45"/>
        <v>0</v>
      </c>
      <c r="AG68" s="90">
        <f>'Юнит 10'!AG68+'Юнит 11'!AG68+'Юнит 12'!AG68+'Юнит 13'!AG68</f>
        <v>0</v>
      </c>
      <c r="AH68" s="90">
        <f>'Юнит 10'!AH68+'Юнит 11'!AH68+'Юнит 12'!AH68+'Юнит 13'!AH68</f>
        <v>0</v>
      </c>
      <c r="AI68" s="90">
        <f>'Юнит 10'!AI68+'Юнит 11'!AI68+'Юнит 12'!AI68+'Юнит 13'!AI68</f>
        <v>0</v>
      </c>
      <c r="AJ68" s="90">
        <f>'Юнит 10'!AJ68+'Юнит 11'!AJ68+'Юнит 12'!AJ68+'Юнит 13'!AJ68</f>
        <v>0</v>
      </c>
      <c r="AK68" s="90">
        <f>'Юнит 10'!AK68+'Юнит 11'!AK68+'Юнит 12'!AK68+'Юнит 13'!AK68</f>
        <v>0</v>
      </c>
      <c r="AL68" s="123">
        <f t="shared" si="46"/>
        <v>0</v>
      </c>
      <c r="AM68" s="90">
        <f>'Юнит 10'!AM68+'Юнит 11'!AM68+'Юнит 12'!AM68+'Юнит 13'!AM68</f>
        <v>0</v>
      </c>
      <c r="AN68" s="95">
        <f t="shared" ref="AN68:AN103" si="51">X68*5.71%</f>
        <v>0</v>
      </c>
      <c r="AO68" s="96">
        <f t="shared" si="20"/>
        <v>0</v>
      </c>
      <c r="AP68" s="97"/>
      <c r="AQ68" s="98">
        <f t="shared" si="7"/>
        <v>0</v>
      </c>
      <c r="AR68" s="99">
        <f t="shared" si="30"/>
        <v>161.69999999999999</v>
      </c>
      <c r="AS68" s="99">
        <f t="shared" si="9"/>
        <v>0</v>
      </c>
      <c r="AT68" s="99">
        <f t="shared" si="10"/>
        <v>0</v>
      </c>
      <c r="AU68" s="99">
        <f t="shared" si="19"/>
        <v>0</v>
      </c>
      <c r="AV68" s="99">
        <f t="array" ref="AV68">_xlfn.IFS(U68=0,AO68,U68&lt;0,AO68/-U68,U68&gt;0,AO68/U68)</f>
        <v>0</v>
      </c>
      <c r="AW68" s="235">
        <f t="shared" si="38"/>
        <v>0</v>
      </c>
      <c r="AX68" s="235">
        <f t="shared" si="39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0"/>
        <v>0</v>
      </c>
      <c r="F69" s="94">
        <f>'Юнит 13'!F69</f>
        <v>0</v>
      </c>
      <c r="G69" s="94">
        <f>'Юнит 13'!G69</f>
        <v>0</v>
      </c>
      <c r="H69" s="94">
        <f>'Юнит 13'!H69</f>
        <v>0</v>
      </c>
      <c r="I69" s="94">
        <f>'Юнит 13'!I69</f>
        <v>0</v>
      </c>
      <c r="J69" s="94">
        <f>'Юнит 13'!J69</f>
        <v>0</v>
      </c>
      <c r="K69" s="94">
        <v>140.63999999999999</v>
      </c>
      <c r="L69" s="93">
        <f t="shared" si="37"/>
        <v>0</v>
      </c>
      <c r="M69" s="90">
        <f>'Юнит 13'!M69</f>
        <v>0</v>
      </c>
      <c r="N69" s="90">
        <f>'Юнит 10'!N69+'Юнит 11'!N69+'Юнит 12'!N69+'Юнит 13'!N69</f>
        <v>2</v>
      </c>
      <c r="O69" s="90"/>
      <c r="P69" s="90"/>
      <c r="Q69" s="234">
        <f t="shared" si="47"/>
        <v>0.2857142857142857</v>
      </c>
      <c r="R69" s="93">
        <f t="shared" si="48"/>
        <v>0</v>
      </c>
      <c r="S69" s="90">
        <f>'Юнит 10'!S69+'Юнит 11'!S69+'Юнит 12'!S69+'Юнит 13'!S69</f>
        <v>0</v>
      </c>
      <c r="T69" s="90">
        <f>'Юнит 10'!T69+'Юнит 11'!T69+'Юнит 12'!T69+'Юнит 13'!T69</f>
        <v>0</v>
      </c>
      <c r="U69" s="93">
        <f t="shared" si="41"/>
        <v>0</v>
      </c>
      <c r="V69" s="90">
        <f>'Юнит 10'!V69+'Юнит 11'!V69+'Юнит 12'!V69+'Юнит 13'!V69</f>
        <v>0</v>
      </c>
      <c r="W69" s="90">
        <f>'Юнит 10'!W69+'Юнит 11'!W69+'Юнит 12'!W69+'Юнит 13'!W69</f>
        <v>0</v>
      </c>
      <c r="X69" s="93">
        <f t="shared" si="42"/>
        <v>0</v>
      </c>
      <c r="Y69" s="90">
        <f>'Юнит 10'!Y69+'Юнит 11'!Y69+'Юнит 12'!Y69+'Юнит 13'!Y69</f>
        <v>0</v>
      </c>
      <c r="Z69" s="90">
        <f>'Юнит 10'!Z69+'Юнит 11'!Z69+'Юнит 12'!Z69+'Юнит 13'!Z69</f>
        <v>0</v>
      </c>
      <c r="AA69" s="93">
        <f t="shared" si="49"/>
        <v>0</v>
      </c>
      <c r="AB69" s="93">
        <f t="shared" si="50"/>
        <v>0</v>
      </c>
      <c r="AC69" s="235">
        <f t="shared" si="43"/>
        <v>0</v>
      </c>
      <c r="AD69" s="93">
        <f t="shared" si="44"/>
        <v>0</v>
      </c>
      <c r="AE69" s="90">
        <f>'Юнит 10'!AE69+'Юнит 11'!AE69+'Юнит 12'!AE69+'Юнит 13'!AE69</f>
        <v>0</v>
      </c>
      <c r="AF69" s="235">
        <f t="shared" si="45"/>
        <v>0</v>
      </c>
      <c r="AG69" s="90">
        <f>'Юнит 10'!AG69+'Юнит 11'!AG69+'Юнит 12'!AG69+'Юнит 13'!AG69</f>
        <v>97.32</v>
      </c>
      <c r="AH69" s="90">
        <f>'Юнит 10'!AH69+'Юнит 11'!AH69+'Юнит 12'!AH69+'Юнит 13'!AH69</f>
        <v>0</v>
      </c>
      <c r="AI69" s="90">
        <f>'Юнит 10'!AI69+'Юнит 11'!AI69+'Юнит 12'!AI69+'Юнит 13'!AI69</f>
        <v>0</v>
      </c>
      <c r="AJ69" s="90">
        <f>'Юнит 10'!AJ69+'Юнит 11'!AJ69+'Юнит 12'!AJ69+'Юнит 13'!AJ69</f>
        <v>0</v>
      </c>
      <c r="AK69" s="90">
        <f>'Юнит 10'!AK69+'Юнит 11'!AK69+'Юнит 12'!AK69+'Юнит 13'!AK69</f>
        <v>0</v>
      </c>
      <c r="AL69" s="123">
        <f t="shared" si="46"/>
        <v>0</v>
      </c>
      <c r="AM69" s="90">
        <f>'Юнит 10'!AM69+'Юнит 11'!AM69+'Юнит 12'!AM69+'Юнит 13'!AM69</f>
        <v>0</v>
      </c>
      <c r="AN69" s="95">
        <f t="shared" si="51"/>
        <v>0</v>
      </c>
      <c r="AO69" s="96">
        <f t="shared" ref="AO69:AO103" si="52">AA69-AD69-AE69-AG69-AH69-AI69-AK69-AL69-AN69-AM69</f>
        <v>-97.32</v>
      </c>
      <c r="AP69" s="97"/>
      <c r="AQ69" s="98">
        <f t="shared" si="7"/>
        <v>0</v>
      </c>
      <c r="AR69" s="99">
        <f t="shared" si="30"/>
        <v>140.63999999999999</v>
      </c>
      <c r="AS69" s="99">
        <f t="shared" si="9"/>
        <v>0</v>
      </c>
      <c r="AT69" s="99">
        <f t="shared" si="10"/>
        <v>97.32</v>
      </c>
      <c r="AU69" s="99">
        <f t="shared" si="19"/>
        <v>0</v>
      </c>
      <c r="AV69" s="99">
        <f t="array" ref="AV69">_xlfn.IFS(U69=0,AO69,U69&lt;0,AO69/-U69,U69&gt;0,AO69/U69)</f>
        <v>-97.32</v>
      </c>
      <c r="AW69" s="235">
        <f t="shared" si="38"/>
        <v>0</v>
      </c>
      <c r="AX69" s="235">
        <f t="shared" si="39"/>
        <v>-0.69197952218430037</v>
      </c>
      <c r="AY69" s="100"/>
      <c r="AZ69" s="95">
        <f t="shared" si="13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0"/>
        <v>0</v>
      </c>
      <c r="F70" s="94">
        <f>'Юнит 13'!F70</f>
        <v>0</v>
      </c>
      <c r="G70" s="94">
        <f>'Юнит 13'!G70</f>
        <v>0</v>
      </c>
      <c r="H70" s="94">
        <f>'Юнит 13'!H70</f>
        <v>0</v>
      </c>
      <c r="I70" s="94">
        <f>'Юнит 13'!I70</f>
        <v>0</v>
      </c>
      <c r="J70" s="94">
        <f>'Юнит 13'!J70</f>
        <v>0</v>
      </c>
      <c r="K70" s="94">
        <v>117.24</v>
      </c>
      <c r="L70" s="93">
        <f t="shared" si="37"/>
        <v>0</v>
      </c>
      <c r="M70" s="90">
        <f>'Юнит 13'!M70</f>
        <v>0</v>
      </c>
      <c r="N70" s="90">
        <f>'Юнит 10'!N70+'Юнит 11'!N70+'Юнит 12'!N70+'Юнит 13'!N70</f>
        <v>2</v>
      </c>
      <c r="O70" s="90"/>
      <c r="P70" s="90"/>
      <c r="Q70" s="234">
        <f t="shared" si="47"/>
        <v>0.2857142857142857</v>
      </c>
      <c r="R70" s="93">
        <f t="shared" si="48"/>
        <v>0</v>
      </c>
      <c r="S70" s="90">
        <f>'Юнит 10'!S70+'Юнит 11'!S70+'Юнит 12'!S70+'Юнит 13'!S70</f>
        <v>0</v>
      </c>
      <c r="T70" s="90">
        <f>'Юнит 10'!T70+'Юнит 11'!T70+'Юнит 12'!T70+'Юнит 13'!T70</f>
        <v>0</v>
      </c>
      <c r="U70" s="93">
        <f t="shared" si="41"/>
        <v>0</v>
      </c>
      <c r="V70" s="90">
        <f>'Юнит 10'!V70+'Юнит 11'!V70+'Юнит 12'!V70+'Юнит 13'!V70</f>
        <v>0</v>
      </c>
      <c r="W70" s="90">
        <f>'Юнит 10'!W70+'Юнит 11'!W70+'Юнит 12'!W70+'Юнит 13'!W70</f>
        <v>0</v>
      </c>
      <c r="X70" s="93">
        <f t="shared" si="42"/>
        <v>0</v>
      </c>
      <c r="Y70" s="90">
        <f>'Юнит 10'!Y70+'Юнит 11'!Y70+'Юнит 12'!Y70+'Юнит 13'!Y70</f>
        <v>0</v>
      </c>
      <c r="Z70" s="90">
        <f>'Юнит 10'!Z70+'Юнит 11'!Z70+'Юнит 12'!Z70+'Юнит 13'!Z70</f>
        <v>0</v>
      </c>
      <c r="AA70" s="93">
        <f t="shared" si="49"/>
        <v>0</v>
      </c>
      <c r="AB70" s="93">
        <f t="shared" si="50"/>
        <v>0</v>
      </c>
      <c r="AC70" s="235">
        <f t="shared" si="43"/>
        <v>0</v>
      </c>
      <c r="AD70" s="93">
        <f t="shared" si="44"/>
        <v>0</v>
      </c>
      <c r="AE70" s="90">
        <f>'Юнит 10'!AE70+'Юнит 11'!AE70+'Юнит 12'!AE70+'Юнит 13'!AE70</f>
        <v>0</v>
      </c>
      <c r="AF70" s="235">
        <f t="shared" si="45"/>
        <v>0</v>
      </c>
      <c r="AG70" s="90">
        <f>'Юнит 10'!AG70+'Юнит 11'!AG70+'Юнит 12'!AG70+'Юнит 13'!AG70</f>
        <v>97.32</v>
      </c>
      <c r="AH70" s="90">
        <f>'Юнит 10'!AH70+'Юнит 11'!AH70+'Юнит 12'!AH70+'Юнит 13'!AH70</f>
        <v>0</v>
      </c>
      <c r="AI70" s="90">
        <f>'Юнит 10'!AI70+'Юнит 11'!AI70+'Юнит 12'!AI70+'Юнит 13'!AI70</f>
        <v>0</v>
      </c>
      <c r="AJ70" s="90">
        <f>'Юнит 10'!AJ70+'Юнит 11'!AJ70+'Юнит 12'!AJ70+'Юнит 13'!AJ70</f>
        <v>0</v>
      </c>
      <c r="AK70" s="90">
        <f>'Юнит 10'!AK70+'Юнит 11'!AK70+'Юнит 12'!AK70+'Юнит 13'!AK70</f>
        <v>0</v>
      </c>
      <c r="AL70" s="123">
        <f t="shared" si="46"/>
        <v>0</v>
      </c>
      <c r="AM70" s="90">
        <f>'Юнит 10'!AM70+'Юнит 11'!AM70+'Юнит 12'!AM70+'Юнит 13'!AM70</f>
        <v>0</v>
      </c>
      <c r="AN70" s="95">
        <f t="shared" si="51"/>
        <v>0</v>
      </c>
      <c r="AO70" s="96">
        <f t="shared" si="52"/>
        <v>-97.32</v>
      </c>
      <c r="AP70" s="97"/>
      <c r="AQ70" s="98">
        <f t="shared" si="7"/>
        <v>0</v>
      </c>
      <c r="AR70" s="99">
        <f t="shared" si="30"/>
        <v>117.24</v>
      </c>
      <c r="AS70" s="99">
        <f t="shared" si="9"/>
        <v>0</v>
      </c>
      <c r="AT70" s="99">
        <f t="shared" si="10"/>
        <v>97.32</v>
      </c>
      <c r="AU70" s="99">
        <f t="shared" si="19"/>
        <v>0</v>
      </c>
      <c r="AV70" s="99">
        <f t="array" ref="AV70">_xlfn.IFS(U70=0,AO70,U70&lt;0,AO70/-U70,U70&gt;0,AO70/U70)</f>
        <v>-97.32</v>
      </c>
      <c r="AW70" s="235">
        <f t="shared" si="38"/>
        <v>0</v>
      </c>
      <c r="AX70" s="235">
        <f t="shared" si="39"/>
        <v>-0.83009211873080857</v>
      </c>
      <c r="AY70" s="100"/>
      <c r="AZ70" s="95">
        <f t="shared" si="13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0"/>
        <v>0</v>
      </c>
      <c r="F71" s="94">
        <f>'Юнит 13'!F71</f>
        <v>0</v>
      </c>
      <c r="G71" s="94">
        <f>'Юнит 13'!G71</f>
        <v>0</v>
      </c>
      <c r="H71" s="94">
        <f>'Юнит 13'!H71</f>
        <v>0</v>
      </c>
      <c r="I71" s="94">
        <f>'Юнит 13'!I71</f>
        <v>0</v>
      </c>
      <c r="J71" s="94">
        <f>'Юнит 13'!J71</f>
        <v>0</v>
      </c>
      <c r="K71" s="94">
        <v>123.09</v>
      </c>
      <c r="L71" s="93">
        <f t="shared" si="37"/>
        <v>0</v>
      </c>
      <c r="M71" s="90">
        <f>'Юнит 13'!M71</f>
        <v>0</v>
      </c>
      <c r="N71" s="90">
        <f>'Юнит 10'!N71+'Юнит 11'!N71+'Юнит 12'!N71+'Юнит 13'!N71</f>
        <v>14</v>
      </c>
      <c r="O71" s="90"/>
      <c r="P71" s="90"/>
      <c r="Q71" s="234">
        <f t="shared" si="47"/>
        <v>2</v>
      </c>
      <c r="R71" s="93">
        <f t="shared" si="48"/>
        <v>0</v>
      </c>
      <c r="S71" s="90">
        <f>'Юнит 10'!S71+'Юнит 11'!S71+'Юнит 12'!S71+'Юнит 13'!S71</f>
        <v>0</v>
      </c>
      <c r="T71" s="90">
        <f>'Юнит 10'!T71+'Юнит 11'!T71+'Юнит 12'!T71+'Юнит 13'!T71</f>
        <v>0</v>
      </c>
      <c r="U71" s="93">
        <f t="shared" si="41"/>
        <v>0</v>
      </c>
      <c r="V71" s="90">
        <f>'Юнит 10'!V71+'Юнит 11'!V71+'Юнит 12'!V71+'Юнит 13'!V71</f>
        <v>0</v>
      </c>
      <c r="W71" s="90">
        <f>'Юнит 10'!W71+'Юнит 11'!W71+'Юнит 12'!W71+'Юнит 13'!W71</f>
        <v>0</v>
      </c>
      <c r="X71" s="93">
        <f t="shared" si="42"/>
        <v>0</v>
      </c>
      <c r="Y71" s="90">
        <f>'Юнит 10'!Y71+'Юнит 11'!Y71+'Юнит 12'!Y71+'Юнит 13'!Y71</f>
        <v>0</v>
      </c>
      <c r="Z71" s="90">
        <f>'Юнит 10'!Z71+'Юнит 11'!Z71+'Юнит 12'!Z71+'Юнит 13'!Z71</f>
        <v>0</v>
      </c>
      <c r="AA71" s="93">
        <f t="shared" si="49"/>
        <v>0</v>
      </c>
      <c r="AB71" s="93">
        <f t="shared" si="50"/>
        <v>0</v>
      </c>
      <c r="AC71" s="235">
        <f t="shared" si="43"/>
        <v>0</v>
      </c>
      <c r="AD71" s="93">
        <f t="shared" si="44"/>
        <v>0</v>
      </c>
      <c r="AE71" s="90">
        <f>'Юнит 10'!AE71+'Юнит 11'!AE71+'Юнит 12'!AE71+'Юнит 13'!AE71</f>
        <v>0</v>
      </c>
      <c r="AF71" s="235">
        <f t="shared" si="45"/>
        <v>0</v>
      </c>
      <c r="AG71" s="90">
        <f>'Юнит 10'!AG71+'Юнит 11'!AG71+'Юнит 12'!AG71+'Юнит 13'!AG71</f>
        <v>722.68000000000006</v>
      </c>
      <c r="AH71" s="90">
        <f>'Юнит 10'!AH71+'Юнит 11'!AH71+'Юнит 12'!AH71+'Юнит 13'!AH71</f>
        <v>0</v>
      </c>
      <c r="AI71" s="90">
        <f>'Юнит 10'!AI71+'Юнит 11'!AI71+'Юнит 12'!AI71+'Юнит 13'!AI71</f>
        <v>0</v>
      </c>
      <c r="AJ71" s="90">
        <f>'Юнит 10'!AJ71+'Юнит 11'!AJ71+'Юнит 12'!AJ71+'Юнит 13'!AJ71</f>
        <v>0</v>
      </c>
      <c r="AK71" s="90">
        <f>'Юнит 10'!AK71+'Юнит 11'!AK71+'Юнит 12'!AK71+'Юнит 13'!AK71</f>
        <v>0</v>
      </c>
      <c r="AL71" s="123">
        <f t="shared" si="46"/>
        <v>0</v>
      </c>
      <c r="AM71" s="90">
        <f>'Юнит 10'!AM71+'Юнит 11'!AM71+'Юнит 12'!AM71+'Юнит 13'!AM71</f>
        <v>0</v>
      </c>
      <c r="AN71" s="95">
        <f t="shared" si="51"/>
        <v>0</v>
      </c>
      <c r="AO71" s="96">
        <f t="shared" si="52"/>
        <v>-722.68000000000006</v>
      </c>
      <c r="AP71" s="97"/>
      <c r="AQ71" s="98">
        <f t="shared" si="7"/>
        <v>0</v>
      </c>
      <c r="AR71" s="99">
        <f t="shared" si="30"/>
        <v>123.09</v>
      </c>
      <c r="AS71" s="99">
        <f t="shared" si="9"/>
        <v>0</v>
      </c>
      <c r="AT71" s="99">
        <f t="shared" si="10"/>
        <v>722.68000000000006</v>
      </c>
      <c r="AU71" s="99">
        <f t="shared" ref="AU71:AU103" si="53">IF(S71=0,0,(AH71+AI71+AJ71)/S71)</f>
        <v>0</v>
      </c>
      <c r="AV71" s="99">
        <f t="array" ref="AV71">_xlfn.IFS(U71=0,AO71,U71&lt;0,AO71/-U71,U71&gt;0,AO71/U71)</f>
        <v>-722.68000000000006</v>
      </c>
      <c r="AW71" s="235">
        <f t="shared" si="38"/>
        <v>0</v>
      </c>
      <c r="AX71" s="235">
        <f t="shared" si="39"/>
        <v>-5.8711511901860431</v>
      </c>
      <c r="AY71" s="100"/>
      <c r="AZ71" s="95">
        <f t="shared" si="13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0"/>
        <v>0</v>
      </c>
      <c r="F72" s="94">
        <f>'Юнит 13'!F72</f>
        <v>0</v>
      </c>
      <c r="G72" s="94">
        <f>'Юнит 13'!G72</f>
        <v>0</v>
      </c>
      <c r="H72" s="94">
        <f>'Юнит 13'!H72</f>
        <v>0</v>
      </c>
      <c r="I72" s="94">
        <f>'Юнит 13'!I72</f>
        <v>0</v>
      </c>
      <c r="J72" s="94">
        <f>'Юнит 13'!J72</f>
        <v>0</v>
      </c>
      <c r="K72" s="94">
        <v>123.09</v>
      </c>
      <c r="L72" s="93">
        <f t="shared" si="37"/>
        <v>0</v>
      </c>
      <c r="M72" s="90">
        <f>'Юнит 13'!M72</f>
        <v>0</v>
      </c>
      <c r="N72" s="90">
        <f>'Юнит 10'!N72+'Юнит 11'!N72+'Юнит 12'!N72+'Юнит 13'!N72</f>
        <v>3</v>
      </c>
      <c r="O72" s="90"/>
      <c r="P72" s="90"/>
      <c r="Q72" s="234">
        <f t="shared" si="47"/>
        <v>0.42857142857142855</v>
      </c>
      <c r="R72" s="93">
        <f t="shared" si="48"/>
        <v>0.42857142857142855</v>
      </c>
      <c r="S72" s="90">
        <f>'Юнит 10'!S72+'Юнит 11'!S72+'Юнит 12'!S72+'Юнит 13'!S72</f>
        <v>3</v>
      </c>
      <c r="T72" s="90">
        <f>'Юнит 10'!T72+'Юнит 11'!T72+'Юнит 12'!T72+'Юнит 13'!T72</f>
        <v>0</v>
      </c>
      <c r="U72" s="93">
        <f t="shared" si="41"/>
        <v>3</v>
      </c>
      <c r="V72" s="90">
        <f>'Юнит 10'!V72+'Юнит 11'!V72+'Юнит 12'!V72+'Юнит 13'!V72</f>
        <v>1531</v>
      </c>
      <c r="W72" s="90">
        <f>'Юнит 10'!W72+'Юнит 11'!W72+'Юнит 12'!W72+'Юнит 13'!W72</f>
        <v>0</v>
      </c>
      <c r="X72" s="93">
        <f t="shared" si="42"/>
        <v>1531</v>
      </c>
      <c r="Y72" s="90">
        <f>'Юнит 10'!Y72+'Юнит 11'!Y72+'Юнит 12'!Y72+'Юнит 13'!Y72</f>
        <v>2460.7799999999997</v>
      </c>
      <c r="Z72" s="90">
        <f>'Юнит 10'!Z72+'Юнит 11'!Z72+'Юнит 12'!Z72+'Юнит 13'!Z72</f>
        <v>0</v>
      </c>
      <c r="AA72" s="93">
        <f t="shared" si="49"/>
        <v>2460.7799999999997</v>
      </c>
      <c r="AB72" s="93">
        <f t="shared" si="50"/>
        <v>0</v>
      </c>
      <c r="AC72" s="235">
        <f t="shared" si="43"/>
        <v>9.4922923911197816E-4</v>
      </c>
      <c r="AD72" s="93">
        <f t="shared" si="44"/>
        <v>369.27</v>
      </c>
      <c r="AE72" s="90">
        <f>'Юнит 10'!AE72+'Юнит 11'!AE72+'Юнит 12'!AE72+'Юнит 13'!AE72</f>
        <v>924.77999999999975</v>
      </c>
      <c r="AF72" s="235">
        <f t="shared" si="45"/>
        <v>0.37580767073854626</v>
      </c>
      <c r="AG72" s="90">
        <f>'Юнит 10'!AG72+'Юнит 11'!AG72+'Юнит 12'!AG72+'Юнит 13'!AG72</f>
        <v>255.12</v>
      </c>
      <c r="AH72" s="90">
        <f>'Юнит 10'!AH72+'Юнит 11'!AH72+'Юнит 12'!AH72+'Юнит 13'!AH72</f>
        <v>0</v>
      </c>
      <c r="AI72" s="90">
        <f>'Юнит 10'!AI72+'Юнит 11'!AI72+'Юнит 12'!AI72+'Юнит 13'!AI72</f>
        <v>0</v>
      </c>
      <c r="AJ72" s="90">
        <f>'Юнит 10'!AJ72+'Юнит 11'!AJ72+'Юнит 12'!AJ72+'Юнит 13'!AJ72</f>
        <v>0</v>
      </c>
      <c r="AK72" s="90">
        <f>'Юнит 10'!AK72+'Юнит 11'!AK72+'Юнит 12'!AK72+'Юнит 13'!AK72</f>
        <v>0</v>
      </c>
      <c r="AL72" s="123">
        <f t="shared" si="46"/>
        <v>0</v>
      </c>
      <c r="AM72" s="90">
        <f>'Юнит 10'!AM72+'Юнит 11'!AM72+'Юнит 12'!AM72+'Юнит 13'!AM72</f>
        <v>0</v>
      </c>
      <c r="AN72" s="95">
        <f t="shared" si="51"/>
        <v>87.420099999999991</v>
      </c>
      <c r="AO72" s="96">
        <f t="shared" si="52"/>
        <v>824.18990000000008</v>
      </c>
      <c r="AP72" s="97"/>
      <c r="AQ72" s="98">
        <f t="shared" si="7"/>
        <v>820.25999999999988</v>
      </c>
      <c r="AR72" s="99">
        <f t="shared" si="30"/>
        <v>123.09</v>
      </c>
      <c r="AS72" s="99">
        <f t="shared" si="9"/>
        <v>308.25999999999993</v>
      </c>
      <c r="AT72" s="99">
        <f t="shared" si="10"/>
        <v>85.04</v>
      </c>
      <c r="AU72" s="99">
        <f t="shared" si="53"/>
        <v>0</v>
      </c>
      <c r="AV72" s="99">
        <f t="array" ref="AV72">_xlfn.IFS(U72=0,AO72,U72&lt;0,AO72/-U72,U72&gt;0,AO72/U72)</f>
        <v>274.72996666666671</v>
      </c>
      <c r="AW72" s="235">
        <f t="shared" si="38"/>
        <v>0.33493034728825832</v>
      </c>
      <c r="AX72" s="235">
        <f t="shared" si="39"/>
        <v>2.2319438351341838</v>
      </c>
      <c r="AY72" s="100"/>
      <c r="AZ72" s="95">
        <f t="shared" si="13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0"/>
        <v>0</v>
      </c>
      <c r="F73" s="94">
        <f>'Юнит 13'!F73</f>
        <v>0</v>
      </c>
      <c r="G73" s="94">
        <f>'Юнит 13'!G73</f>
        <v>0</v>
      </c>
      <c r="H73" s="94">
        <f>'Юнит 13'!H73</f>
        <v>0</v>
      </c>
      <c r="I73" s="94">
        <f>'Юнит 13'!I73</f>
        <v>0</v>
      </c>
      <c r="J73" s="94">
        <f>'Юнит 13'!J73</f>
        <v>0</v>
      </c>
      <c r="K73" s="94">
        <v>123.09</v>
      </c>
      <c r="L73" s="93">
        <f t="shared" si="37"/>
        <v>0</v>
      </c>
      <c r="M73" s="90">
        <f>'Юнит 13'!M73</f>
        <v>0</v>
      </c>
      <c r="N73" s="90">
        <f>'Юнит 10'!N73+'Юнит 11'!N73+'Юнит 12'!N73+'Юнит 13'!N73</f>
        <v>2</v>
      </c>
      <c r="O73" s="90"/>
      <c r="P73" s="90"/>
      <c r="Q73" s="234">
        <f t="shared" si="47"/>
        <v>0.2857142857142857</v>
      </c>
      <c r="R73" s="93">
        <f t="shared" si="48"/>
        <v>0.14285714285714285</v>
      </c>
      <c r="S73" s="90">
        <f>'Юнит 10'!S73+'Юнит 11'!S73+'Юнит 12'!S73+'Юнит 13'!S73</f>
        <v>2</v>
      </c>
      <c r="T73" s="90">
        <f>'Юнит 10'!T73+'Юнит 11'!T73+'Юнит 12'!T73+'Юнит 13'!T73</f>
        <v>-1</v>
      </c>
      <c r="U73" s="93">
        <f t="shared" si="41"/>
        <v>1</v>
      </c>
      <c r="V73" s="90">
        <f>'Юнит 10'!V73+'Юнит 11'!V73+'Юнит 12'!V73+'Юнит 13'!V73</f>
        <v>1058</v>
      </c>
      <c r="W73" s="90">
        <f>'Юнит 10'!W73+'Юнит 11'!W73+'Юнит 12'!W73+'Юнит 13'!W73</f>
        <v>-527</v>
      </c>
      <c r="X73" s="93">
        <f t="shared" si="42"/>
        <v>531</v>
      </c>
      <c r="Y73" s="90">
        <f>'Юнит 10'!Y73+'Юнит 11'!Y73+'Юнит 12'!Y73+'Юнит 13'!Y73</f>
        <v>1614</v>
      </c>
      <c r="Z73" s="90">
        <f>'Юнит 10'!Z73+'Юнит 11'!Z73+'Юнит 12'!Z73+'Юнит 13'!Z73</f>
        <v>-807</v>
      </c>
      <c r="AA73" s="93">
        <f t="shared" si="49"/>
        <v>807</v>
      </c>
      <c r="AB73" s="93">
        <f t="shared" si="50"/>
        <v>0</v>
      </c>
      <c r="AC73" s="235">
        <f t="shared" si="43"/>
        <v>3.1129479106761532E-4</v>
      </c>
      <c r="AD73" s="93">
        <f t="shared" si="44"/>
        <v>123.09</v>
      </c>
      <c r="AE73" s="90">
        <f>'Юнит 10'!AE73+'Юнит 11'!AE73+'Юнит 12'!AE73+'Юнит 13'!AE73</f>
        <v>305.7</v>
      </c>
      <c r="AF73" s="235">
        <f t="shared" si="45"/>
        <v>0.37881040892193307</v>
      </c>
      <c r="AG73" s="90">
        <f>'Юнит 10'!AG73+'Юнит 11'!AG73+'Юнит 12'!AG73+'Юнит 13'!AG73</f>
        <v>778.89</v>
      </c>
      <c r="AH73" s="90">
        <f>'Юнит 10'!AH73+'Юнит 11'!AH73+'Юнит 12'!AH73+'Юнит 13'!AH73</f>
        <v>0</v>
      </c>
      <c r="AI73" s="90">
        <f>'Юнит 10'!AI73+'Юнит 11'!AI73+'Юнит 12'!AI73+'Юнит 13'!AI73</f>
        <v>0</v>
      </c>
      <c r="AJ73" s="90">
        <f>'Юнит 10'!AJ73+'Юнит 11'!AJ73+'Юнит 12'!AJ73+'Юнит 13'!AJ73</f>
        <v>0</v>
      </c>
      <c r="AK73" s="90">
        <f>'Юнит 10'!AK73+'Юнит 11'!AK73+'Юнит 12'!AK73+'Юнит 13'!AK73</f>
        <v>0</v>
      </c>
      <c r="AL73" s="123">
        <f t="shared" si="46"/>
        <v>0</v>
      </c>
      <c r="AM73" s="90">
        <f>'Юнит 10'!AM73+'Юнит 11'!AM73+'Юнит 12'!AM73+'Юнит 13'!AM73</f>
        <v>0</v>
      </c>
      <c r="AN73" s="95">
        <f t="shared" si="51"/>
        <v>30.3201</v>
      </c>
      <c r="AO73" s="96">
        <f t="shared" si="52"/>
        <v>-431.00010000000003</v>
      </c>
      <c r="AP73" s="97"/>
      <c r="AQ73" s="98">
        <f t="shared" si="7"/>
        <v>807</v>
      </c>
      <c r="AR73" s="99">
        <f t="shared" si="30"/>
        <v>123.09</v>
      </c>
      <c r="AS73" s="99">
        <f t="shared" si="9"/>
        <v>305.7</v>
      </c>
      <c r="AT73" s="99">
        <f t="shared" si="10"/>
        <v>389.44499999999999</v>
      </c>
      <c r="AU73" s="99">
        <f t="shared" si="53"/>
        <v>0</v>
      </c>
      <c r="AV73" s="99">
        <f t="array" ref="AV73">_xlfn.IFS(U73=0,AO73,U73&lt;0,AO73/-U73,U73&gt;0,AO73/U73)</f>
        <v>-431.00010000000003</v>
      </c>
      <c r="AW73" s="235">
        <f t="shared" si="38"/>
        <v>-0.53407695167286251</v>
      </c>
      <c r="AX73" s="235">
        <f t="shared" si="39"/>
        <v>-3.5015037777236171</v>
      </c>
      <c r="AY73" s="100"/>
      <c r="AZ73" s="95">
        <f t="shared" si="13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0"/>
        <v>0</v>
      </c>
      <c r="F74" s="94">
        <f>'Юнит 13'!F74</f>
        <v>0</v>
      </c>
      <c r="G74" s="94">
        <f>'Юнит 13'!G74</f>
        <v>0</v>
      </c>
      <c r="H74" s="94">
        <f>'Юнит 13'!H74</f>
        <v>0</v>
      </c>
      <c r="I74" s="94">
        <f>'Юнит 13'!I74</f>
        <v>0</v>
      </c>
      <c r="J74" s="94">
        <f>'Юнит 13'!J74</f>
        <v>0</v>
      </c>
      <c r="K74" s="94">
        <v>134.79</v>
      </c>
      <c r="L74" s="93">
        <f t="shared" si="37"/>
        <v>0</v>
      </c>
      <c r="M74" s="90">
        <f>'Юнит 13'!M74</f>
        <v>0</v>
      </c>
      <c r="N74" s="90">
        <f>'Юнит 10'!N74+'Юнит 11'!N74+'Юнит 12'!N74+'Юнит 13'!N74</f>
        <v>0</v>
      </c>
      <c r="O74" s="90"/>
      <c r="P74" s="90"/>
      <c r="Q74" s="234">
        <f t="shared" si="47"/>
        <v>0</v>
      </c>
      <c r="R74" s="93">
        <f t="shared" si="48"/>
        <v>0</v>
      </c>
      <c r="S74" s="90">
        <f>'Юнит 10'!S74+'Юнит 11'!S74+'Юнит 12'!S74+'Юнит 13'!S74</f>
        <v>0</v>
      </c>
      <c r="T74" s="90">
        <f>'Юнит 10'!T74+'Юнит 11'!T74+'Юнит 12'!T74+'Юнит 13'!T74</f>
        <v>0</v>
      </c>
      <c r="U74" s="93">
        <f t="shared" si="41"/>
        <v>0</v>
      </c>
      <c r="V74" s="90">
        <f>'Юнит 10'!V74+'Юнит 11'!V74+'Юнит 12'!V74+'Юнит 13'!V74</f>
        <v>0</v>
      </c>
      <c r="W74" s="90">
        <f>'Юнит 10'!W74+'Юнит 11'!W74+'Юнит 12'!W74+'Юнит 13'!W74</f>
        <v>0</v>
      </c>
      <c r="X74" s="93">
        <f t="shared" si="42"/>
        <v>0</v>
      </c>
      <c r="Y74" s="90">
        <f>'Юнит 10'!Y74+'Юнит 11'!Y74+'Юнит 12'!Y74+'Юнит 13'!Y74</f>
        <v>0</v>
      </c>
      <c r="Z74" s="90">
        <f>'Юнит 10'!Z74+'Юнит 11'!Z74+'Юнит 12'!Z74+'Юнит 13'!Z74</f>
        <v>0</v>
      </c>
      <c r="AA74" s="93">
        <f t="shared" si="49"/>
        <v>0</v>
      </c>
      <c r="AB74" s="93">
        <f t="shared" si="50"/>
        <v>0</v>
      </c>
      <c r="AC74" s="235">
        <f t="shared" si="43"/>
        <v>0</v>
      </c>
      <c r="AD74" s="93">
        <f t="shared" si="44"/>
        <v>0</v>
      </c>
      <c r="AE74" s="90">
        <f>'Юнит 10'!AE74+'Юнит 11'!AE74+'Юнит 12'!AE74+'Юнит 13'!AE74</f>
        <v>0</v>
      </c>
      <c r="AF74" s="235">
        <f t="shared" si="45"/>
        <v>0</v>
      </c>
      <c r="AG74" s="90">
        <f>'Юнит 10'!AG74+'Юнит 11'!AG74+'Юнит 12'!AG74+'Юнит 13'!AG74</f>
        <v>110.9</v>
      </c>
      <c r="AH74" s="90">
        <f>'Юнит 10'!AH74+'Юнит 11'!AH74+'Юнит 12'!AH74+'Юнит 13'!AH74</f>
        <v>0</v>
      </c>
      <c r="AI74" s="90">
        <f>'Юнит 10'!AI74+'Юнит 11'!AI74+'Юнит 12'!AI74+'Юнит 13'!AI74</f>
        <v>0</v>
      </c>
      <c r="AJ74" s="90">
        <f>'Юнит 10'!AJ74+'Юнит 11'!AJ74+'Юнит 12'!AJ74+'Юнит 13'!AJ74</f>
        <v>0</v>
      </c>
      <c r="AK74" s="90">
        <f>'Юнит 10'!AK74+'Юнит 11'!AK74+'Юнит 12'!AK74+'Юнит 13'!AK74</f>
        <v>0</v>
      </c>
      <c r="AL74" s="123">
        <f t="shared" si="46"/>
        <v>0</v>
      </c>
      <c r="AM74" s="90">
        <f>'Юнит 10'!AM74+'Юнит 11'!AM74+'Юнит 12'!AM74+'Юнит 13'!AM74</f>
        <v>0</v>
      </c>
      <c r="AN74" s="95">
        <f t="shared" si="51"/>
        <v>0</v>
      </c>
      <c r="AO74" s="96">
        <f t="shared" si="52"/>
        <v>-110.9</v>
      </c>
      <c r="AP74" s="97"/>
      <c r="AQ74" s="98">
        <f t="shared" si="7"/>
        <v>0</v>
      </c>
      <c r="AR74" s="99">
        <f t="shared" si="30"/>
        <v>134.79</v>
      </c>
      <c r="AS74" s="99">
        <f t="shared" si="9"/>
        <v>0</v>
      </c>
      <c r="AT74" s="99">
        <f t="shared" si="10"/>
        <v>110.9</v>
      </c>
      <c r="AU74" s="99">
        <f t="shared" si="53"/>
        <v>0</v>
      </c>
      <c r="AV74" s="99">
        <f t="array" ref="AV74">_xlfn.IFS(U74=0,AO74,U74&lt;0,AO74/-U74,U74&gt;0,AO74/U74)</f>
        <v>-110.9</v>
      </c>
      <c r="AW74" s="235">
        <f t="shared" si="38"/>
        <v>0</v>
      </c>
      <c r="AX74" s="235">
        <f t="shared" si="39"/>
        <v>-0.82276133244305971</v>
      </c>
      <c r="AY74" s="100"/>
      <c r="AZ74" s="95">
        <f t="shared" si="13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0"/>
        <v>0</v>
      </c>
      <c r="F75" s="94">
        <f>'Юнит 13'!F75</f>
        <v>0</v>
      </c>
      <c r="G75" s="94">
        <f>'Юнит 13'!G75</f>
        <v>0</v>
      </c>
      <c r="H75" s="94">
        <f>'Юнит 13'!H75</f>
        <v>0</v>
      </c>
      <c r="I75" s="94">
        <f>'Юнит 13'!I75</f>
        <v>0</v>
      </c>
      <c r="J75" s="94">
        <f>'Юнит 13'!J75</f>
        <v>0</v>
      </c>
      <c r="K75" s="94">
        <v>134.79</v>
      </c>
      <c r="L75" s="93">
        <f t="shared" si="37"/>
        <v>0</v>
      </c>
      <c r="M75" s="90">
        <f>'Юнит 13'!M75</f>
        <v>0</v>
      </c>
      <c r="N75" s="90">
        <f>'Юнит 10'!N75+'Юнит 11'!N75+'Юнит 12'!N75+'Юнит 13'!N75</f>
        <v>13</v>
      </c>
      <c r="O75" s="90"/>
      <c r="P75" s="90"/>
      <c r="Q75" s="234">
        <f t="shared" si="47"/>
        <v>1.8571428571428572</v>
      </c>
      <c r="R75" s="93">
        <f t="shared" si="48"/>
        <v>0.14285714285714285</v>
      </c>
      <c r="S75" s="90">
        <f>'Юнит 10'!S75+'Юнит 11'!S75+'Юнит 12'!S75+'Юнит 13'!S75</f>
        <v>1</v>
      </c>
      <c r="T75" s="90">
        <f>'Юнит 10'!T75+'Юнит 11'!T75+'Юнит 12'!T75+'Юнит 13'!T75</f>
        <v>0</v>
      </c>
      <c r="U75" s="93">
        <f t="shared" si="41"/>
        <v>1</v>
      </c>
      <c r="V75" s="90">
        <f>'Юнит 10'!V75+'Юнит 11'!V75+'Юнит 12'!V75+'Юнит 13'!V75</f>
        <v>491</v>
      </c>
      <c r="W75" s="90">
        <f>'Юнит 10'!W75+'Юнит 11'!W75+'Юнит 12'!W75+'Юнит 13'!W75</f>
        <v>0</v>
      </c>
      <c r="X75" s="93">
        <f t="shared" si="42"/>
        <v>491</v>
      </c>
      <c r="Y75" s="90">
        <f>'Юнит 10'!Y75+'Юнит 11'!Y75+'Юнит 12'!Y75+'Юнит 13'!Y75</f>
        <v>763</v>
      </c>
      <c r="Z75" s="90">
        <f>'Юнит 10'!Z75+'Юнит 11'!Z75+'Юнит 12'!Z75+'Юнит 13'!Z75</f>
        <v>0</v>
      </c>
      <c r="AA75" s="93">
        <f t="shared" si="49"/>
        <v>763</v>
      </c>
      <c r="AB75" s="93">
        <f t="shared" si="50"/>
        <v>0</v>
      </c>
      <c r="AC75" s="235">
        <f t="shared" si="43"/>
        <v>2.9432208870457311E-4</v>
      </c>
      <c r="AD75" s="93">
        <f t="shared" si="44"/>
        <v>134.79</v>
      </c>
      <c r="AE75" s="90">
        <f>'Юнит 10'!AE75+'Юнит 11'!AE75+'Юнит 12'!AE75+'Юнит 13'!AE75</f>
        <v>288.58999999999997</v>
      </c>
      <c r="AF75" s="235">
        <f t="shared" si="45"/>
        <v>0.37823066841415465</v>
      </c>
      <c r="AG75" s="90">
        <f>'Юнит 10'!AG75+'Юнит 11'!AG75+'Юнит 12'!AG75+'Юнит 13'!AG75</f>
        <v>339.28</v>
      </c>
      <c r="AH75" s="90">
        <f>'Юнит 10'!AH75+'Юнит 11'!AH75+'Юнит 12'!AH75+'Юнит 13'!AH75</f>
        <v>0</v>
      </c>
      <c r="AI75" s="90">
        <f>'Юнит 10'!AI75+'Юнит 11'!AI75+'Юнит 12'!AI75+'Юнит 13'!AI75</f>
        <v>0</v>
      </c>
      <c r="AJ75" s="90">
        <f>'Юнит 10'!AJ75+'Юнит 11'!AJ75+'Юнит 12'!AJ75+'Юнит 13'!AJ75</f>
        <v>0</v>
      </c>
      <c r="AK75" s="90">
        <f>'Юнит 10'!AK75+'Юнит 11'!AK75+'Юнит 12'!AK75+'Юнит 13'!AK75</f>
        <v>0</v>
      </c>
      <c r="AL75" s="123">
        <f t="shared" si="46"/>
        <v>0</v>
      </c>
      <c r="AM75" s="90">
        <f>'Юнит 10'!AM75+'Юнит 11'!AM75+'Юнит 12'!AM75+'Юнит 13'!AM75</f>
        <v>0</v>
      </c>
      <c r="AN75" s="95">
        <f t="shared" si="51"/>
        <v>28.036099999999998</v>
      </c>
      <c r="AO75" s="96">
        <f t="shared" si="52"/>
        <v>-27.696099999999909</v>
      </c>
      <c r="AP75" s="97"/>
      <c r="AQ75" s="98">
        <f t="shared" si="7"/>
        <v>763</v>
      </c>
      <c r="AR75" s="99">
        <f t="shared" si="30"/>
        <v>134.79</v>
      </c>
      <c r="AS75" s="99">
        <f t="shared" si="9"/>
        <v>288.58999999999997</v>
      </c>
      <c r="AT75" s="99">
        <f t="shared" si="10"/>
        <v>339.28</v>
      </c>
      <c r="AU75" s="99">
        <f t="shared" si="53"/>
        <v>0</v>
      </c>
      <c r="AV75" s="99">
        <f t="array" ref="AV75">_xlfn.IFS(U75=0,AO75,U75&lt;0,AO75/-U75,U75&gt;0,AO75/U75)</f>
        <v>-27.696099999999909</v>
      </c>
      <c r="AW75" s="235">
        <f t="shared" si="38"/>
        <v>-3.6298951507208271E-2</v>
      </c>
      <c r="AX75" s="235">
        <f t="shared" si="39"/>
        <v>-0.20547592551376148</v>
      </c>
      <c r="AY75" s="100"/>
      <c r="AZ75" s="95">
        <f t="shared" si="13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0"/>
        <v>0</v>
      </c>
      <c r="F76" s="94">
        <f>'Юнит 13'!F76</f>
        <v>0</v>
      </c>
      <c r="G76" s="94">
        <f>'Юнит 13'!G76</f>
        <v>0</v>
      </c>
      <c r="H76" s="94">
        <f>'Юнит 13'!H76</f>
        <v>0</v>
      </c>
      <c r="I76" s="94">
        <f>'Юнит 13'!I76</f>
        <v>0</v>
      </c>
      <c r="J76" s="94">
        <f>'Юнит 13'!J76</f>
        <v>0</v>
      </c>
      <c r="K76" s="94">
        <v>123.09</v>
      </c>
      <c r="L76" s="93">
        <f t="shared" si="37"/>
        <v>0</v>
      </c>
      <c r="M76" s="90">
        <f>'Юнит 13'!M76</f>
        <v>0</v>
      </c>
      <c r="N76" s="90">
        <f>'Юнит 10'!N76+'Юнит 11'!N76+'Юнит 12'!N76+'Юнит 13'!N76</f>
        <v>2</v>
      </c>
      <c r="O76" s="90"/>
      <c r="P76" s="90"/>
      <c r="Q76" s="234">
        <f t="shared" si="47"/>
        <v>0.2857142857142857</v>
      </c>
      <c r="R76" s="93">
        <f t="shared" si="48"/>
        <v>0.2857142857142857</v>
      </c>
      <c r="S76" s="90">
        <f>'Юнит 10'!S76+'Юнит 11'!S76+'Юнит 12'!S76+'Юнит 13'!S76</f>
        <v>2</v>
      </c>
      <c r="T76" s="90">
        <f>'Юнит 10'!T76+'Юнит 11'!T76+'Юнит 12'!T76+'Юнит 13'!T76</f>
        <v>0</v>
      </c>
      <c r="U76" s="93">
        <f t="shared" si="41"/>
        <v>2</v>
      </c>
      <c r="V76" s="90">
        <f>'Юнит 10'!V76+'Юнит 11'!V76+'Юнит 12'!V76+'Юнит 13'!V76</f>
        <v>1312</v>
      </c>
      <c r="W76" s="90">
        <f>'Юнит 10'!W76+'Юнит 11'!W76+'Юнит 12'!W76+'Юнит 13'!W76</f>
        <v>0</v>
      </c>
      <c r="X76" s="93">
        <f t="shared" si="42"/>
        <v>1312</v>
      </c>
      <c r="Y76" s="90">
        <f>'Юнит 10'!Y76+'Юнит 11'!Y76+'Юнит 12'!Y76+'Юнит 13'!Y76</f>
        <v>2100</v>
      </c>
      <c r="Z76" s="90">
        <f>'Юнит 10'!Z76+'Юнит 11'!Z76+'Юнит 12'!Z76+'Юнит 13'!Z76</f>
        <v>0</v>
      </c>
      <c r="AA76" s="93">
        <f t="shared" si="49"/>
        <v>2100</v>
      </c>
      <c r="AB76" s="93">
        <f t="shared" si="50"/>
        <v>0</v>
      </c>
      <c r="AC76" s="235">
        <f t="shared" si="43"/>
        <v>8.1006079459974248E-4</v>
      </c>
      <c r="AD76" s="93">
        <f t="shared" si="44"/>
        <v>246.18</v>
      </c>
      <c r="AE76" s="90">
        <f>'Юнит 10'!AE76+'Юнит 11'!AE76+'Юнит 12'!AE76+'Юнит 13'!AE76</f>
        <v>774.88999999999987</v>
      </c>
      <c r="AF76" s="235">
        <f t="shared" si="45"/>
        <v>0.36899523809523804</v>
      </c>
      <c r="AG76" s="90">
        <f>'Юнит 10'!AG76+'Юнит 11'!AG76+'Юнит 12'!AG76+'Юнит 13'!AG76</f>
        <v>94.64</v>
      </c>
      <c r="AH76" s="90">
        <f>'Юнит 10'!AH76+'Юнит 11'!AH76+'Юнит 12'!AH76+'Юнит 13'!AH76</f>
        <v>0</v>
      </c>
      <c r="AI76" s="90">
        <f>'Юнит 10'!AI76+'Юнит 11'!AI76+'Юнит 12'!AI76+'Юнит 13'!AI76</f>
        <v>0</v>
      </c>
      <c r="AJ76" s="90">
        <f>'Юнит 10'!AJ76+'Юнит 11'!AJ76+'Юнит 12'!AJ76+'Юнит 13'!AJ76</f>
        <v>0</v>
      </c>
      <c r="AK76" s="90">
        <f>'Юнит 10'!AK76+'Юнит 11'!AK76+'Юнит 12'!AK76+'Юнит 13'!AK76</f>
        <v>0</v>
      </c>
      <c r="AL76" s="123">
        <f t="shared" si="46"/>
        <v>0</v>
      </c>
      <c r="AM76" s="90">
        <f>'Юнит 10'!AM76+'Юнит 11'!AM76+'Юнит 12'!AM76+'Юнит 13'!AM76</f>
        <v>0</v>
      </c>
      <c r="AN76" s="95">
        <f t="shared" si="51"/>
        <v>74.915199999999999</v>
      </c>
      <c r="AO76" s="96">
        <f t="shared" si="52"/>
        <v>909.37480000000005</v>
      </c>
      <c r="AP76" s="97"/>
      <c r="AQ76" s="98">
        <f t="shared" si="7"/>
        <v>1050</v>
      </c>
      <c r="AR76" s="99">
        <f t="shared" si="30"/>
        <v>123.09</v>
      </c>
      <c r="AS76" s="99">
        <f t="shared" si="9"/>
        <v>387.44499999999994</v>
      </c>
      <c r="AT76" s="99">
        <f t="shared" si="10"/>
        <v>47.32</v>
      </c>
      <c r="AU76" s="99">
        <f t="shared" si="53"/>
        <v>0</v>
      </c>
      <c r="AV76" s="99">
        <f t="array" ref="AV76">_xlfn.IFS(U76=0,AO76,U76&lt;0,AO76/-U76,U76&gt;0,AO76/U76)</f>
        <v>454.68740000000003</v>
      </c>
      <c r="AW76" s="235">
        <f t="shared" si="38"/>
        <v>0.43303561904761906</v>
      </c>
      <c r="AX76" s="235">
        <f t="shared" si="39"/>
        <v>3.6939426435941183</v>
      </c>
      <c r="AY76" s="100"/>
      <c r="AZ76" s="95">
        <f t="shared" si="13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0"/>
        <v>0</v>
      </c>
      <c r="F77" s="94">
        <f>'Юнит 13'!F77</f>
        <v>0</v>
      </c>
      <c r="G77" s="94">
        <f>'Юнит 13'!G77</f>
        <v>0</v>
      </c>
      <c r="H77" s="94">
        <f>'Юнит 13'!H77</f>
        <v>0</v>
      </c>
      <c r="I77" s="94">
        <f>'Юнит 13'!I77</f>
        <v>0</v>
      </c>
      <c r="J77" s="94">
        <f>'Юнит 13'!J77</f>
        <v>0</v>
      </c>
      <c r="K77" s="94">
        <v>123.09</v>
      </c>
      <c r="L77" s="93">
        <f t="shared" si="37"/>
        <v>0</v>
      </c>
      <c r="M77" s="90">
        <f>'Юнит 13'!M77</f>
        <v>0</v>
      </c>
      <c r="N77" s="90">
        <f>'Юнит 10'!N77+'Юнит 11'!N77+'Юнит 12'!N77+'Юнит 13'!N77</f>
        <v>2</v>
      </c>
      <c r="O77" s="90"/>
      <c r="P77" s="90"/>
      <c r="Q77" s="234">
        <f t="shared" si="47"/>
        <v>0.2857142857142857</v>
      </c>
      <c r="R77" s="93">
        <f t="shared" si="48"/>
        <v>0.14285714285714285</v>
      </c>
      <c r="S77" s="90">
        <f>'Юнит 10'!S77+'Юнит 11'!S77+'Юнит 12'!S77+'Юнит 13'!S77</f>
        <v>1</v>
      </c>
      <c r="T77" s="90">
        <f>'Юнит 10'!T77+'Юнит 11'!T77+'Юнит 12'!T77+'Юнит 13'!T77</f>
        <v>0</v>
      </c>
      <c r="U77" s="93">
        <f t="shared" si="41"/>
        <v>1</v>
      </c>
      <c r="V77" s="90">
        <f>'Юнит 10'!V77+'Юнит 11'!V77+'Юнит 12'!V77+'Юнит 13'!V77</f>
        <v>696</v>
      </c>
      <c r="W77" s="90">
        <f>'Юнит 10'!W77+'Юнит 11'!W77+'Юнит 12'!W77+'Юнит 13'!W77</f>
        <v>0</v>
      </c>
      <c r="X77" s="93">
        <f t="shared" si="42"/>
        <v>696</v>
      </c>
      <c r="Y77" s="90">
        <f>'Юнит 10'!Y77+'Юнит 11'!Y77+'Юнит 12'!Y77+'Юнит 13'!Y77</f>
        <v>1150</v>
      </c>
      <c r="Z77" s="90">
        <f>'Юнит 10'!Z77+'Юнит 11'!Z77+'Юнит 12'!Z77+'Юнит 13'!Z77</f>
        <v>0</v>
      </c>
      <c r="AA77" s="93">
        <f t="shared" si="49"/>
        <v>1150</v>
      </c>
      <c r="AB77" s="93">
        <f t="shared" si="50"/>
        <v>0</v>
      </c>
      <c r="AC77" s="235">
        <f t="shared" si="43"/>
        <v>4.4360472085223994E-4</v>
      </c>
      <c r="AD77" s="93">
        <f t="shared" si="44"/>
        <v>123.09</v>
      </c>
      <c r="AE77" s="90">
        <f>'Юнит 10'!AE77+'Юнит 11'!AE77+'Юнит 12'!AE77+'Юнит 13'!AE77</f>
        <v>433.22</v>
      </c>
      <c r="AF77" s="235">
        <f t="shared" si="45"/>
        <v>0.3767130434782609</v>
      </c>
      <c r="AG77" s="90">
        <f>'Юнит 10'!AG77+'Юнит 11'!AG77+'Юнит 12'!AG77+'Юнит 13'!AG77</f>
        <v>59.16</v>
      </c>
      <c r="AH77" s="90">
        <f>'Юнит 10'!AH77+'Юнит 11'!AH77+'Юнит 12'!AH77+'Юнит 13'!AH77</f>
        <v>0</v>
      </c>
      <c r="AI77" s="90">
        <f>'Юнит 10'!AI77+'Юнит 11'!AI77+'Юнит 12'!AI77+'Юнит 13'!AI77</f>
        <v>0</v>
      </c>
      <c r="AJ77" s="90">
        <f>'Юнит 10'!AJ77+'Юнит 11'!AJ77+'Юнит 12'!AJ77+'Юнит 13'!AJ77</f>
        <v>0</v>
      </c>
      <c r="AK77" s="90">
        <f>'Юнит 10'!AK77+'Юнит 11'!AK77+'Юнит 12'!AK77+'Юнит 13'!AK77</f>
        <v>0</v>
      </c>
      <c r="AL77" s="123">
        <f t="shared" si="46"/>
        <v>0</v>
      </c>
      <c r="AM77" s="90">
        <f>'Юнит 10'!AM77+'Юнит 11'!AM77+'Юнит 12'!AM77+'Юнит 13'!AM77</f>
        <v>0</v>
      </c>
      <c r="AN77" s="95">
        <f t="shared" si="51"/>
        <v>39.741599999999998</v>
      </c>
      <c r="AO77" s="96">
        <f t="shared" si="52"/>
        <v>494.78840000000008</v>
      </c>
      <c r="AP77" s="97"/>
      <c r="AQ77" s="98">
        <f t="shared" si="7"/>
        <v>1150</v>
      </c>
      <c r="AR77" s="99">
        <f t="shared" si="30"/>
        <v>123.09</v>
      </c>
      <c r="AS77" s="99">
        <f t="shared" si="9"/>
        <v>433.22</v>
      </c>
      <c r="AT77" s="99">
        <f t="shared" si="10"/>
        <v>59.16</v>
      </c>
      <c r="AU77" s="99">
        <f t="shared" si="53"/>
        <v>0</v>
      </c>
      <c r="AV77" s="99">
        <f t="array" ref="AV77">_xlfn.IFS(U77=0,AO77,U77&lt;0,AO77/-U77,U77&gt;0,AO77/U77)</f>
        <v>494.78840000000008</v>
      </c>
      <c r="AW77" s="235">
        <f t="shared" si="38"/>
        <v>0.4302507826086957</v>
      </c>
      <c r="AX77" s="235">
        <f t="shared" si="39"/>
        <v>4.0197286538305308</v>
      </c>
      <c r="AY77" s="100"/>
      <c r="AZ77" s="95">
        <f t="shared" si="13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0"/>
        <v>0</v>
      </c>
      <c r="F78" s="94">
        <f>'Юнит 13'!F78</f>
        <v>0</v>
      </c>
      <c r="G78" s="94">
        <f>'Юнит 13'!G78</f>
        <v>0</v>
      </c>
      <c r="H78" s="94">
        <f>'Юнит 13'!H78</f>
        <v>0</v>
      </c>
      <c r="I78" s="94">
        <f>'Юнит 13'!I78</f>
        <v>0</v>
      </c>
      <c r="J78" s="94">
        <f>'Юнит 13'!J78</f>
        <v>0</v>
      </c>
      <c r="K78" s="94">
        <v>123.09</v>
      </c>
      <c r="L78" s="93">
        <f t="shared" si="37"/>
        <v>0</v>
      </c>
      <c r="M78" s="90">
        <f>'Юнит 13'!M78</f>
        <v>0</v>
      </c>
      <c r="N78" s="90">
        <f>'Юнит 10'!N78+'Юнит 11'!N78+'Юнит 12'!N78+'Юнит 13'!N78</f>
        <v>3</v>
      </c>
      <c r="O78" s="90"/>
      <c r="P78" s="90"/>
      <c r="Q78" s="234">
        <f t="shared" si="47"/>
        <v>0.42857142857142855</v>
      </c>
      <c r="R78" s="93">
        <f t="shared" si="48"/>
        <v>0.14285714285714285</v>
      </c>
      <c r="S78" s="90">
        <f>'Юнит 10'!S78+'Юнит 11'!S78+'Юнит 12'!S78+'Юнит 13'!S78</f>
        <v>1</v>
      </c>
      <c r="T78" s="90">
        <f>'Юнит 10'!T78+'Юнит 11'!T78+'Юнит 12'!T78+'Юнит 13'!T78</f>
        <v>0</v>
      </c>
      <c r="U78" s="93">
        <f t="shared" si="41"/>
        <v>1</v>
      </c>
      <c r="V78" s="90">
        <f>'Юнит 10'!V78+'Юнит 11'!V78+'Юнит 12'!V78+'Юнит 13'!V78</f>
        <v>606</v>
      </c>
      <c r="W78" s="90">
        <f>'Юнит 10'!W78+'Юнит 11'!W78+'Юнит 12'!W78+'Юнит 13'!W78</f>
        <v>0</v>
      </c>
      <c r="X78" s="93">
        <f t="shared" si="42"/>
        <v>606</v>
      </c>
      <c r="Y78" s="90">
        <f>'Юнит 10'!Y78+'Юнит 11'!Y78+'Юнит 12'!Y78+'Юнит 13'!Y78</f>
        <v>1000</v>
      </c>
      <c r="Z78" s="90">
        <f>'Юнит 10'!Z78+'Юнит 11'!Z78+'Юнит 12'!Z78+'Юнит 13'!Z78</f>
        <v>0</v>
      </c>
      <c r="AA78" s="93">
        <f t="shared" si="49"/>
        <v>1000</v>
      </c>
      <c r="AB78" s="93">
        <f t="shared" si="50"/>
        <v>0</v>
      </c>
      <c r="AC78" s="235">
        <f t="shared" si="43"/>
        <v>3.8574323552368689E-4</v>
      </c>
      <c r="AD78" s="93">
        <f t="shared" si="44"/>
        <v>123.09</v>
      </c>
      <c r="AE78" s="90">
        <f>'Юнит 10'!AE78+'Юнит 11'!AE78+'Юнит 12'!AE78+'Юнит 13'!AE78</f>
        <v>376.74</v>
      </c>
      <c r="AF78" s="235">
        <f t="shared" si="45"/>
        <v>0.37674000000000002</v>
      </c>
      <c r="AG78" s="90">
        <f>'Юнит 10'!AG78+'Юнит 11'!AG78+'Юнит 12'!AG78+'Юнит 13'!AG78</f>
        <v>265.64</v>
      </c>
      <c r="AH78" s="90">
        <f>'Юнит 10'!AH78+'Юнит 11'!AH78+'Юнит 12'!AH78+'Юнит 13'!AH78</f>
        <v>0</v>
      </c>
      <c r="AI78" s="90">
        <f>'Юнит 10'!AI78+'Юнит 11'!AI78+'Юнит 12'!AI78+'Юнит 13'!AI78</f>
        <v>910</v>
      </c>
      <c r="AJ78" s="90">
        <f>'Юнит 10'!AJ78+'Юнит 11'!AJ78+'Юнит 12'!AJ78+'Юнит 13'!AJ78</f>
        <v>0</v>
      </c>
      <c r="AK78" s="90">
        <f>'Юнит 10'!AK78+'Юнит 11'!AK78+'Юнит 12'!AK78+'Юнит 13'!AK78</f>
        <v>0</v>
      </c>
      <c r="AL78" s="123">
        <f t="shared" si="46"/>
        <v>0</v>
      </c>
      <c r="AM78" s="90">
        <f>'Юнит 10'!AM78+'Юнит 11'!AM78+'Юнит 12'!AM78+'Юнит 13'!AM78</f>
        <v>0</v>
      </c>
      <c r="AN78" s="95">
        <f t="shared" si="51"/>
        <v>34.602599999999995</v>
      </c>
      <c r="AO78" s="96">
        <f t="shared" si="52"/>
        <v>-710.07259999999997</v>
      </c>
      <c r="AP78" s="97"/>
      <c r="AQ78" s="98">
        <f t="shared" si="7"/>
        <v>1000</v>
      </c>
      <c r="AR78" s="99">
        <f t="shared" si="30"/>
        <v>123.09</v>
      </c>
      <c r="AS78" s="99">
        <f t="shared" si="9"/>
        <v>376.74</v>
      </c>
      <c r="AT78" s="99">
        <f t="shared" si="10"/>
        <v>265.64</v>
      </c>
      <c r="AU78" s="99">
        <f t="shared" si="53"/>
        <v>910</v>
      </c>
      <c r="AV78" s="99">
        <f t="array" ref="AV78">_xlfn.IFS(U78=0,AO78,U78&lt;0,AO78/-U78,U78&gt;0,AO78/U78)</f>
        <v>-710.07259999999997</v>
      </c>
      <c r="AW78" s="235">
        <f t="shared" si="38"/>
        <v>-0.71007259999999994</v>
      </c>
      <c r="AX78" s="235">
        <f t="shared" si="39"/>
        <v>-5.7687269477617997</v>
      </c>
      <c r="AY78" s="100"/>
      <c r="AZ78" s="95">
        <f t="shared" si="13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0"/>
        <v>0</v>
      </c>
      <c r="F79" s="94">
        <f>'Юнит 13'!F79</f>
        <v>0</v>
      </c>
      <c r="G79" s="94">
        <f>'Юнит 13'!G79</f>
        <v>0</v>
      </c>
      <c r="H79" s="94">
        <f>'Юнит 13'!H79</f>
        <v>0</v>
      </c>
      <c r="I79" s="94">
        <f>'Юнит 13'!I79</f>
        <v>0</v>
      </c>
      <c r="J79" s="94">
        <f>'Юнит 13'!J79</f>
        <v>0</v>
      </c>
      <c r="K79" s="94">
        <v>164.04</v>
      </c>
      <c r="L79" s="93">
        <f t="shared" si="37"/>
        <v>0</v>
      </c>
      <c r="M79" s="90">
        <f>'Юнит 13'!M79</f>
        <v>0</v>
      </c>
      <c r="N79" s="90">
        <f>'Юнит 10'!N79+'Юнит 11'!N79+'Юнит 12'!N79+'Юнит 13'!N79</f>
        <v>2</v>
      </c>
      <c r="O79" s="90"/>
      <c r="P79" s="90"/>
      <c r="Q79" s="234">
        <f t="shared" si="47"/>
        <v>0.2857142857142857</v>
      </c>
      <c r="R79" s="93">
        <f t="shared" si="48"/>
        <v>0</v>
      </c>
      <c r="S79" s="90">
        <f>'Юнит 10'!S79+'Юнит 11'!S79+'Юнит 12'!S79+'Юнит 13'!S79</f>
        <v>0</v>
      </c>
      <c r="T79" s="90">
        <f>'Юнит 10'!T79+'Юнит 11'!T79+'Юнит 12'!T79+'Юнит 13'!T79</f>
        <v>0</v>
      </c>
      <c r="U79" s="93">
        <f t="shared" si="41"/>
        <v>0</v>
      </c>
      <c r="V79" s="90">
        <f>'Юнит 10'!V79+'Юнит 11'!V79+'Юнит 12'!V79+'Юнит 13'!V79</f>
        <v>0</v>
      </c>
      <c r="W79" s="90">
        <f>'Юнит 10'!W79+'Юнит 11'!W79+'Юнит 12'!W79+'Юнит 13'!W79</f>
        <v>0</v>
      </c>
      <c r="X79" s="93">
        <f t="shared" si="42"/>
        <v>0</v>
      </c>
      <c r="Y79" s="90">
        <f>'Юнит 10'!Y79+'Юнит 11'!Y79+'Юнит 12'!Y79+'Юнит 13'!Y79</f>
        <v>0</v>
      </c>
      <c r="Z79" s="90">
        <f>'Юнит 10'!Z79+'Юнит 11'!Z79+'Юнит 12'!Z79+'Юнит 13'!Z79</f>
        <v>0</v>
      </c>
      <c r="AA79" s="93">
        <f t="shared" si="49"/>
        <v>0</v>
      </c>
      <c r="AB79" s="93">
        <f t="shared" si="50"/>
        <v>0</v>
      </c>
      <c r="AC79" s="235">
        <f t="shared" si="43"/>
        <v>0</v>
      </c>
      <c r="AD79" s="93">
        <f t="shared" si="44"/>
        <v>0</v>
      </c>
      <c r="AE79" s="90">
        <f>'Юнит 10'!AE79+'Юнит 11'!AE79+'Юнит 12'!AE79+'Юнит 13'!AE79</f>
        <v>0</v>
      </c>
      <c r="AF79" s="235">
        <f t="shared" si="45"/>
        <v>0</v>
      </c>
      <c r="AG79" s="90">
        <f>'Юнит 10'!AG79+'Юнит 11'!AG79+'Юнит 12'!AG79+'Юнит 13'!AG79</f>
        <v>315.64</v>
      </c>
      <c r="AH79" s="90">
        <f>'Юнит 10'!AH79+'Юнит 11'!AH79+'Юнит 12'!AH79+'Юнит 13'!AH79</f>
        <v>0</v>
      </c>
      <c r="AI79" s="90">
        <f>'Юнит 10'!AI79+'Юнит 11'!AI79+'Юнит 12'!AI79+'Юнит 13'!AI79</f>
        <v>0</v>
      </c>
      <c r="AJ79" s="90">
        <f>'Юнит 10'!AJ79+'Юнит 11'!AJ79+'Юнит 12'!AJ79+'Юнит 13'!AJ79</f>
        <v>0</v>
      </c>
      <c r="AK79" s="90">
        <f>'Юнит 10'!AK79+'Юнит 11'!AK79+'Юнит 12'!AK79+'Юнит 13'!AK79</f>
        <v>0</v>
      </c>
      <c r="AL79" s="123">
        <f t="shared" si="46"/>
        <v>0</v>
      </c>
      <c r="AM79" s="90">
        <f>'Юнит 10'!AM79+'Юнит 11'!AM79+'Юнит 12'!AM79+'Юнит 13'!AM79</f>
        <v>0</v>
      </c>
      <c r="AN79" s="95">
        <f t="shared" si="51"/>
        <v>0</v>
      </c>
      <c r="AO79" s="96">
        <f t="shared" si="52"/>
        <v>-315.64</v>
      </c>
      <c r="AP79" s="97"/>
      <c r="AQ79" s="98">
        <f t="shared" si="7"/>
        <v>0</v>
      </c>
      <c r="AR79" s="99">
        <f t="shared" si="30"/>
        <v>164.04</v>
      </c>
      <c r="AS79" s="99">
        <f t="shared" si="9"/>
        <v>0</v>
      </c>
      <c r="AT79" s="99">
        <f t="shared" si="10"/>
        <v>315.64</v>
      </c>
      <c r="AU79" s="99">
        <f t="shared" si="53"/>
        <v>0</v>
      </c>
      <c r="AV79" s="99">
        <f t="array" ref="AV79">_xlfn.IFS(U79=0,AO79,U79&lt;0,AO79/-U79,U79&gt;0,AO79/U79)</f>
        <v>-315.64</v>
      </c>
      <c r="AW79" s="235">
        <f t="shared" si="38"/>
        <v>0</v>
      </c>
      <c r="AX79" s="235">
        <f t="shared" si="39"/>
        <v>-1.9241648378444283</v>
      </c>
      <c r="AY79" s="100"/>
      <c r="AZ79" s="95">
        <f t="shared" si="13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0"/>
        <v>0</v>
      </c>
      <c r="F80" s="94">
        <f>'Юнит 13'!F80</f>
        <v>0</v>
      </c>
      <c r="G80" s="94">
        <f>'Юнит 13'!G80</f>
        <v>0</v>
      </c>
      <c r="H80" s="94">
        <f>'Юнит 13'!H80</f>
        <v>0</v>
      </c>
      <c r="I80" s="94">
        <f>'Юнит 13'!I80</f>
        <v>0</v>
      </c>
      <c r="J80" s="94">
        <f>'Юнит 13'!J80</f>
        <v>0</v>
      </c>
      <c r="K80" s="94">
        <v>164.04</v>
      </c>
      <c r="L80" s="93">
        <f t="shared" si="37"/>
        <v>0</v>
      </c>
      <c r="M80" s="90">
        <f>'Юнит 13'!M80</f>
        <v>0</v>
      </c>
      <c r="N80" s="90">
        <f>'Юнит 10'!N80+'Юнит 11'!N80+'Юнит 12'!N80+'Юнит 13'!N80</f>
        <v>12</v>
      </c>
      <c r="O80" s="90"/>
      <c r="P80" s="90"/>
      <c r="Q80" s="234">
        <f t="shared" si="47"/>
        <v>1.7142857142857142</v>
      </c>
      <c r="R80" s="93">
        <f t="shared" si="48"/>
        <v>0.2857142857142857</v>
      </c>
      <c r="S80" s="90">
        <f>'Юнит 10'!S80+'Юнит 11'!S80+'Юнит 12'!S80+'Юнит 13'!S80</f>
        <v>2</v>
      </c>
      <c r="T80" s="90">
        <f>'Юнит 10'!T80+'Юнит 11'!T80+'Юнит 12'!T80+'Юнит 13'!T80</f>
        <v>0</v>
      </c>
      <c r="U80" s="93">
        <f t="shared" si="41"/>
        <v>2</v>
      </c>
      <c r="V80" s="90">
        <f>'Юнит 10'!V80+'Юнит 11'!V80+'Юнит 12'!V80+'Юнит 13'!V80</f>
        <v>1462.78</v>
      </c>
      <c r="W80" s="90">
        <f>'Юнит 10'!W80+'Юнит 11'!W80+'Юнит 12'!W80+'Юнит 13'!W80</f>
        <v>0</v>
      </c>
      <c r="X80" s="93">
        <f t="shared" si="42"/>
        <v>1462.78</v>
      </c>
      <c r="Y80" s="90">
        <f>'Юнит 10'!Y80+'Юнит 11'!Y80+'Юнит 12'!Y80+'Юнит 13'!Y80</f>
        <v>1986.25</v>
      </c>
      <c r="Z80" s="90">
        <f>'Юнит 10'!Z80+'Юнит 11'!Z80+'Юнит 12'!Z80+'Юнит 13'!Z80</f>
        <v>0</v>
      </c>
      <c r="AA80" s="93">
        <f t="shared" si="49"/>
        <v>1986.25</v>
      </c>
      <c r="AB80" s="93">
        <f t="shared" si="50"/>
        <v>0</v>
      </c>
      <c r="AC80" s="235">
        <f t="shared" si="43"/>
        <v>7.661825015589231E-4</v>
      </c>
      <c r="AD80" s="93">
        <f t="shared" si="44"/>
        <v>328.08</v>
      </c>
      <c r="AE80" s="90">
        <f>'Юнит 10'!AE80+'Юнит 11'!AE80+'Юнит 12'!AE80+'Юнит 13'!AE80</f>
        <v>738.57999999999993</v>
      </c>
      <c r="AF80" s="235">
        <f t="shared" si="45"/>
        <v>0.37184644430459407</v>
      </c>
      <c r="AG80" s="90">
        <f>'Юнит 10'!AG80+'Юнит 11'!AG80+'Юнит 12'!AG80+'Юнит 13'!AG80</f>
        <v>873.55999999999983</v>
      </c>
      <c r="AH80" s="90">
        <f>'Юнит 10'!AH80+'Юнит 11'!AH80+'Юнит 12'!AH80+'Юнит 13'!AH80</f>
        <v>0</v>
      </c>
      <c r="AI80" s="90">
        <f>'Юнит 10'!AI80+'Юнит 11'!AI80+'Юнит 12'!AI80+'Юнит 13'!AI80</f>
        <v>0</v>
      </c>
      <c r="AJ80" s="90">
        <f>'Юнит 10'!AJ80+'Юнит 11'!AJ80+'Юнит 12'!AJ80+'Юнит 13'!AJ80</f>
        <v>0</v>
      </c>
      <c r="AK80" s="90">
        <f>'Юнит 10'!AK80+'Юнит 11'!AK80+'Юнит 12'!AK80+'Юнит 13'!AK80</f>
        <v>0</v>
      </c>
      <c r="AL80" s="123">
        <f t="shared" si="46"/>
        <v>0</v>
      </c>
      <c r="AM80" s="90">
        <f>'Юнит 10'!AM80+'Юнит 11'!AM80+'Юнит 12'!AM80+'Юнит 13'!AM80</f>
        <v>0</v>
      </c>
      <c r="AN80" s="95">
        <f t="shared" si="51"/>
        <v>83.524737999999999</v>
      </c>
      <c r="AO80" s="96">
        <f t="shared" si="52"/>
        <v>-37.494737999999685</v>
      </c>
      <c r="AP80" s="97"/>
      <c r="AQ80" s="98">
        <f t="shared" si="7"/>
        <v>993.125</v>
      </c>
      <c r="AR80" s="99">
        <f t="shared" si="30"/>
        <v>164.04</v>
      </c>
      <c r="AS80" s="99">
        <f t="shared" si="9"/>
        <v>369.28999999999996</v>
      </c>
      <c r="AT80" s="99">
        <f t="shared" si="10"/>
        <v>436.77999999999992</v>
      </c>
      <c r="AU80" s="99">
        <f t="shared" si="53"/>
        <v>0</v>
      </c>
      <c r="AV80" s="99">
        <f t="array" ref="AV80">_xlfn.IFS(U80=0,AO80,U80&lt;0,AO80/-U80,U80&gt;0,AO80/U80)</f>
        <v>-18.747368999999843</v>
      </c>
      <c r="AW80" s="235">
        <f t="shared" si="38"/>
        <v>-1.8877149402139554E-2</v>
      </c>
      <c r="AX80" s="235">
        <f t="shared" si="39"/>
        <v>-0.11428535113386884</v>
      </c>
      <c r="AY80" s="100"/>
      <c r="AZ80" s="95">
        <f t="shared" si="13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0"/>
        <v>0</v>
      </c>
      <c r="F81" s="94">
        <f>'Юнит 13'!F81</f>
        <v>0</v>
      </c>
      <c r="G81" s="94">
        <f>'Юнит 13'!G81</f>
        <v>0</v>
      </c>
      <c r="H81" s="94">
        <f>'Юнит 13'!H81</f>
        <v>0</v>
      </c>
      <c r="I81" s="94">
        <f>'Юнит 13'!I81</f>
        <v>0</v>
      </c>
      <c r="J81" s="94">
        <f>'Юнит 13'!J81</f>
        <v>0</v>
      </c>
      <c r="K81" s="94">
        <v>128.94</v>
      </c>
      <c r="L81" s="93">
        <f t="shared" si="37"/>
        <v>0</v>
      </c>
      <c r="M81" s="90">
        <f>'Юнит 13'!M81</f>
        <v>0</v>
      </c>
      <c r="N81" s="90">
        <f>'Юнит 10'!N81+'Юнит 11'!N81+'Юнит 12'!N81+'Юнит 13'!N81</f>
        <v>7</v>
      </c>
      <c r="O81" s="90"/>
      <c r="P81" s="90"/>
      <c r="Q81" s="234">
        <f t="shared" si="47"/>
        <v>1</v>
      </c>
      <c r="R81" s="93">
        <f t="shared" si="48"/>
        <v>0.5714285714285714</v>
      </c>
      <c r="S81" s="90">
        <f>'Юнит 10'!S81+'Юнит 11'!S81+'Юнит 12'!S81+'Юнит 13'!S81</f>
        <v>4</v>
      </c>
      <c r="T81" s="90">
        <f>'Юнит 10'!T81+'Юнит 11'!T81+'Юнит 12'!T81+'Юнит 13'!T81</f>
        <v>0</v>
      </c>
      <c r="U81" s="93">
        <f t="shared" si="41"/>
        <v>4</v>
      </c>
      <c r="V81" s="90">
        <f>'Юнит 10'!V81+'Юнит 11'!V81+'Юнит 12'!V81+'Юнит 13'!V81</f>
        <v>3014</v>
      </c>
      <c r="W81" s="90">
        <f>'Юнит 10'!W81+'Юнит 11'!W81+'Юнит 12'!W81+'Юнит 13'!W81</f>
        <v>0</v>
      </c>
      <c r="X81" s="93">
        <f t="shared" si="42"/>
        <v>3014</v>
      </c>
      <c r="Y81" s="90">
        <f>'Юнит 10'!Y81+'Юнит 11'!Y81+'Юнит 12'!Y81+'Юнит 13'!Y81</f>
        <v>4668</v>
      </c>
      <c r="Z81" s="90">
        <f>'Юнит 10'!Z81+'Юнит 11'!Z81+'Юнит 12'!Z81+'Юнит 13'!Z81</f>
        <v>0</v>
      </c>
      <c r="AA81" s="93">
        <f t="shared" si="49"/>
        <v>4668</v>
      </c>
      <c r="AB81" s="93">
        <f t="shared" si="50"/>
        <v>0</v>
      </c>
      <c r="AC81" s="235">
        <f t="shared" si="43"/>
        <v>1.8006494234245704E-3</v>
      </c>
      <c r="AD81" s="93">
        <f t="shared" si="44"/>
        <v>515.76</v>
      </c>
      <c r="AE81" s="90">
        <f>'Юнит 10'!AE81+'Юнит 11'!AE81+'Юнит 12'!AE81+'Юнит 13'!AE81</f>
        <v>1779.3999999999996</v>
      </c>
      <c r="AF81" s="235">
        <f t="shared" si="45"/>
        <v>0.38119108826049691</v>
      </c>
      <c r="AG81" s="90">
        <f>'Юнит 10'!AG81+'Юнит 11'!AG81+'Юнит 12'!AG81+'Юнит 13'!AG81</f>
        <v>829.44999999999993</v>
      </c>
      <c r="AH81" s="90">
        <f>'Юнит 10'!AH81+'Юнит 11'!AH81+'Юнит 12'!AH81+'Юнит 13'!AH81</f>
        <v>655</v>
      </c>
      <c r="AI81" s="90">
        <f>'Юнит 10'!AI81+'Юнит 11'!AI81+'Юнит 12'!AI81+'Юнит 13'!AI81</f>
        <v>1169</v>
      </c>
      <c r="AJ81" s="90">
        <f>'Юнит 10'!AJ81+'Юнит 11'!AJ81+'Юнит 12'!AJ81+'Юнит 13'!AJ81</f>
        <v>0</v>
      </c>
      <c r="AK81" s="90">
        <f>'Юнит 10'!AK81+'Юнит 11'!AK81+'Юнит 12'!AK81+'Юнит 13'!AK81</f>
        <v>0</v>
      </c>
      <c r="AL81" s="123">
        <f t="shared" si="46"/>
        <v>0</v>
      </c>
      <c r="AM81" s="90">
        <f>'Юнит 10'!AM81+'Юнит 11'!AM81+'Юнит 12'!AM81+'Юнит 13'!AM81</f>
        <v>0</v>
      </c>
      <c r="AN81" s="95">
        <f t="shared" si="51"/>
        <v>172.0994</v>
      </c>
      <c r="AO81" s="96">
        <f t="shared" si="52"/>
        <v>-452.70939999999968</v>
      </c>
      <c r="AP81" s="97"/>
      <c r="AQ81" s="98">
        <f t="shared" si="7"/>
        <v>1167</v>
      </c>
      <c r="AR81" s="99">
        <f t="shared" si="30"/>
        <v>128.94</v>
      </c>
      <c r="AS81" s="99">
        <f t="shared" si="9"/>
        <v>444.84999999999991</v>
      </c>
      <c r="AT81" s="99">
        <f t="shared" si="10"/>
        <v>207.36249999999998</v>
      </c>
      <c r="AU81" s="99">
        <f t="shared" si="53"/>
        <v>456</v>
      </c>
      <c r="AV81" s="99">
        <f t="array" ref="AV81">_xlfn.IFS(U81=0,AO81,U81&lt;0,AO81/-U81,U81&gt;0,AO81/U81)</f>
        <v>-113.17734999999992</v>
      </c>
      <c r="AW81" s="235">
        <f t="shared" si="38"/>
        <v>-9.6981448157669167E-2</v>
      </c>
      <c r="AX81" s="235">
        <f t="shared" si="39"/>
        <v>-0.8777520552194813</v>
      </c>
      <c r="AY81" s="100"/>
      <c r="AZ81" s="95">
        <f t="shared" si="13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0"/>
        <v>0</v>
      </c>
      <c r="F82" s="94">
        <f>'Юнит 13'!F82</f>
        <v>0</v>
      </c>
      <c r="G82" s="94">
        <f>'Юнит 13'!G82</f>
        <v>0</v>
      </c>
      <c r="H82" s="94">
        <f>'Юнит 13'!H82</f>
        <v>0</v>
      </c>
      <c r="I82" s="94">
        <f>'Юнит 13'!I82</f>
        <v>0</v>
      </c>
      <c r="J82" s="94">
        <f>'Юнит 13'!J82</f>
        <v>0</v>
      </c>
      <c r="K82" s="94">
        <v>128.94</v>
      </c>
      <c r="L82" s="93">
        <f t="shared" si="37"/>
        <v>0</v>
      </c>
      <c r="M82" s="90">
        <f>'Юнит 13'!M82</f>
        <v>0</v>
      </c>
      <c r="N82" s="90">
        <f>'Юнит 10'!N82+'Юнит 11'!N82+'Юнит 12'!N82+'Юнит 13'!N82</f>
        <v>2</v>
      </c>
      <c r="O82" s="90"/>
      <c r="P82" s="90"/>
      <c r="Q82" s="234">
        <f t="shared" si="47"/>
        <v>0.2857142857142857</v>
      </c>
      <c r="R82" s="93">
        <f t="shared" si="48"/>
        <v>0.14285714285714285</v>
      </c>
      <c r="S82" s="90">
        <f>'Юнит 10'!S82+'Юнит 11'!S82+'Юнит 12'!S82+'Юнит 13'!S82</f>
        <v>1</v>
      </c>
      <c r="T82" s="90">
        <f>'Юнит 10'!T82+'Юнит 11'!T82+'Юнит 12'!T82+'Юнит 13'!T82</f>
        <v>0</v>
      </c>
      <c r="U82" s="93">
        <f t="shared" si="41"/>
        <v>1</v>
      </c>
      <c r="V82" s="90">
        <f>'Юнит 10'!V82+'Юнит 11'!V82+'Юнит 12'!V82+'Юнит 13'!V82</f>
        <v>739</v>
      </c>
      <c r="W82" s="90">
        <f>'Юнит 10'!W82+'Юнит 11'!W82+'Юнит 12'!W82+'Юнит 13'!W82</f>
        <v>0</v>
      </c>
      <c r="X82" s="93">
        <f t="shared" si="42"/>
        <v>739</v>
      </c>
      <c r="Y82" s="90">
        <f>'Юнит 10'!Y82+'Юнит 11'!Y82+'Юнит 12'!Y82+'Юнит 13'!Y82</f>
        <v>1151</v>
      </c>
      <c r="Z82" s="90">
        <f>'Юнит 10'!Z82+'Юнит 11'!Z82+'Юнит 12'!Z82+'Юнит 13'!Z82</f>
        <v>0</v>
      </c>
      <c r="AA82" s="93">
        <f t="shared" si="49"/>
        <v>1151</v>
      </c>
      <c r="AB82" s="93">
        <f t="shared" si="50"/>
        <v>0</v>
      </c>
      <c r="AC82" s="235">
        <f t="shared" si="43"/>
        <v>4.4399046408776367E-4</v>
      </c>
      <c r="AD82" s="93">
        <f t="shared" si="44"/>
        <v>128.94</v>
      </c>
      <c r="AE82" s="90">
        <f>'Юнит 10'!AE82+'Юнит 11'!AE82+'Юнит 12'!AE82+'Юнит 13'!AE82</f>
        <v>408.67999999999995</v>
      </c>
      <c r="AF82" s="235">
        <f t="shared" si="45"/>
        <v>0.35506516072980016</v>
      </c>
      <c r="AG82" s="90">
        <f>'Юнит 10'!AG82+'Юнит 11'!AG82+'Юнит 12'!AG82+'Юнит 13'!AG82</f>
        <v>59.16</v>
      </c>
      <c r="AH82" s="90">
        <f>'Юнит 10'!AH82+'Юнит 11'!AH82+'Юнит 12'!AH82+'Юнит 13'!AH82</f>
        <v>0</v>
      </c>
      <c r="AI82" s="90">
        <f>'Юнит 10'!AI82+'Юнит 11'!AI82+'Юнит 12'!AI82+'Юнит 13'!AI82</f>
        <v>0</v>
      </c>
      <c r="AJ82" s="90">
        <f>'Юнит 10'!AJ82+'Юнит 11'!AJ82+'Юнит 12'!AJ82+'Юнит 13'!AJ82</f>
        <v>0</v>
      </c>
      <c r="AK82" s="90">
        <f>'Юнит 10'!AK82+'Юнит 11'!AK82+'Юнит 12'!AK82+'Юнит 13'!AK82</f>
        <v>0</v>
      </c>
      <c r="AL82" s="123">
        <f t="shared" si="46"/>
        <v>0</v>
      </c>
      <c r="AM82" s="90">
        <f>'Юнит 10'!AM82+'Юнит 11'!AM82+'Юнит 12'!AM82+'Юнит 13'!AM82</f>
        <v>0</v>
      </c>
      <c r="AN82" s="95">
        <f t="shared" si="51"/>
        <v>42.196899999999999</v>
      </c>
      <c r="AO82" s="96">
        <f t="shared" si="52"/>
        <v>512.0231</v>
      </c>
      <c r="AP82" s="97"/>
      <c r="AQ82" s="98">
        <f t="shared" si="7"/>
        <v>1151</v>
      </c>
      <c r="AR82" s="99">
        <f t="shared" si="30"/>
        <v>128.94</v>
      </c>
      <c r="AS82" s="99">
        <f t="shared" si="9"/>
        <v>408.67999999999995</v>
      </c>
      <c r="AT82" s="99">
        <f t="shared" si="10"/>
        <v>59.16</v>
      </c>
      <c r="AU82" s="99">
        <f t="shared" si="53"/>
        <v>0</v>
      </c>
      <c r="AV82" s="99">
        <f t="array" ref="AV82">_xlfn.IFS(U82=0,AO82,U82&lt;0,AO82/-U82,U82&gt;0,AO82/U82)</f>
        <v>512.0231</v>
      </c>
      <c r="AW82" s="235">
        <f t="shared" si="38"/>
        <v>0.44485065160729798</v>
      </c>
      <c r="AX82" s="235">
        <f t="shared" si="39"/>
        <v>3.9710183030867072</v>
      </c>
      <c r="AY82" s="100"/>
      <c r="AZ82" s="95">
        <f t="shared" si="13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0"/>
        <v>0</v>
      </c>
      <c r="F83" s="94">
        <f>'Юнит 13'!F83</f>
        <v>0</v>
      </c>
      <c r="G83" s="94">
        <f>'Юнит 13'!G83</f>
        <v>0</v>
      </c>
      <c r="H83" s="94">
        <f>'Юнит 13'!H83</f>
        <v>0</v>
      </c>
      <c r="I83" s="94">
        <f>'Юнит 13'!I83</f>
        <v>0</v>
      </c>
      <c r="J83" s="94">
        <f>'Юнит 13'!J83</f>
        <v>0</v>
      </c>
      <c r="K83" s="94">
        <v>123.09</v>
      </c>
      <c r="L83" s="93">
        <f t="shared" si="37"/>
        <v>0</v>
      </c>
      <c r="M83" s="90">
        <f>'Юнит 13'!M83</f>
        <v>0</v>
      </c>
      <c r="N83" s="90">
        <f>'Юнит 10'!N83+'Юнит 11'!N83+'Юнит 12'!N83+'Юнит 13'!N83</f>
        <v>1</v>
      </c>
      <c r="O83" s="90"/>
      <c r="P83" s="90"/>
      <c r="Q83" s="234">
        <f t="shared" si="47"/>
        <v>0.14285714285714285</v>
      </c>
      <c r="R83" s="93">
        <f t="shared" si="48"/>
        <v>0</v>
      </c>
      <c r="S83" s="90">
        <f>'Юнит 10'!S83+'Юнит 11'!S83+'Юнит 12'!S83+'Юнит 13'!S83</f>
        <v>0</v>
      </c>
      <c r="T83" s="90">
        <f>'Юнит 10'!T83+'Юнит 11'!T83+'Юнит 12'!T83+'Юнит 13'!T83</f>
        <v>0</v>
      </c>
      <c r="U83" s="93">
        <f t="shared" si="41"/>
        <v>0</v>
      </c>
      <c r="V83" s="90">
        <f>'Юнит 10'!V83+'Юнит 11'!V83+'Юнит 12'!V83+'Юнит 13'!V83</f>
        <v>0</v>
      </c>
      <c r="W83" s="90">
        <f>'Юнит 10'!W83+'Юнит 11'!W83+'Юнит 12'!W83+'Юнит 13'!W83</f>
        <v>0</v>
      </c>
      <c r="X83" s="93">
        <f t="shared" si="42"/>
        <v>0</v>
      </c>
      <c r="Y83" s="90">
        <f>'Юнит 10'!Y83+'Юнит 11'!Y83+'Юнит 12'!Y83+'Юнит 13'!Y83</f>
        <v>0</v>
      </c>
      <c r="Z83" s="90">
        <f>'Юнит 10'!Z83+'Юнит 11'!Z83+'Юнит 12'!Z83+'Юнит 13'!Z83</f>
        <v>0</v>
      </c>
      <c r="AA83" s="93">
        <f t="shared" si="49"/>
        <v>0</v>
      </c>
      <c r="AB83" s="93">
        <f t="shared" si="50"/>
        <v>0</v>
      </c>
      <c r="AC83" s="235">
        <f t="shared" si="43"/>
        <v>0</v>
      </c>
      <c r="AD83" s="93">
        <f t="shared" si="44"/>
        <v>0</v>
      </c>
      <c r="AE83" s="90">
        <f>'Юнит 10'!AE83+'Юнит 11'!AE83+'Юнит 12'!AE83+'Юнит 13'!AE83</f>
        <v>0</v>
      </c>
      <c r="AF83" s="235">
        <f t="shared" si="45"/>
        <v>0</v>
      </c>
      <c r="AG83" s="90">
        <f>'Юнит 10'!AG83+'Юнит 11'!AG83+'Юнит 12'!AG83+'Юнит 13'!AG83</f>
        <v>492.54999999999995</v>
      </c>
      <c r="AH83" s="90">
        <f>'Юнит 10'!AH83+'Юнит 11'!AH83+'Юнит 12'!AH83+'Юнит 13'!AH83</f>
        <v>0</v>
      </c>
      <c r="AI83" s="90">
        <f>'Юнит 10'!AI83+'Юнит 11'!AI83+'Юнит 12'!AI83+'Юнит 13'!AI83</f>
        <v>0</v>
      </c>
      <c r="AJ83" s="90">
        <f>'Юнит 10'!AJ83+'Юнит 11'!AJ83+'Юнит 12'!AJ83+'Юнит 13'!AJ83</f>
        <v>0</v>
      </c>
      <c r="AK83" s="90">
        <f>'Юнит 10'!AK83+'Юнит 11'!AK83+'Юнит 12'!AK83+'Юнит 13'!AK83</f>
        <v>0</v>
      </c>
      <c r="AL83" s="123">
        <f t="shared" si="46"/>
        <v>0</v>
      </c>
      <c r="AM83" s="90">
        <f>'Юнит 10'!AM83+'Юнит 11'!AM83+'Юнит 12'!AM83+'Юнит 13'!AM83</f>
        <v>0</v>
      </c>
      <c r="AN83" s="95">
        <f t="shared" si="51"/>
        <v>0</v>
      </c>
      <c r="AO83" s="96">
        <f t="shared" si="52"/>
        <v>-492.54999999999995</v>
      </c>
      <c r="AP83" s="97"/>
      <c r="AQ83" s="98">
        <f t="shared" si="7"/>
        <v>0</v>
      </c>
      <c r="AR83" s="99">
        <f t="shared" si="30"/>
        <v>123.09</v>
      </c>
      <c r="AS83" s="99">
        <f t="shared" si="9"/>
        <v>0</v>
      </c>
      <c r="AT83" s="99">
        <f t="shared" si="10"/>
        <v>492.54999999999995</v>
      </c>
      <c r="AU83" s="99">
        <f t="shared" si="53"/>
        <v>0</v>
      </c>
      <c r="AV83" s="99">
        <f t="array" ref="AV83">_xlfn.IFS(U83=0,AO83,U83&lt;0,AO83/-U83,U83&gt;0,AO83/U83)</f>
        <v>-492.54999999999995</v>
      </c>
      <c r="AW83" s="235">
        <f t="shared" si="38"/>
        <v>0</v>
      </c>
      <c r="AX83" s="235">
        <f t="shared" si="39"/>
        <v>-4.0015435859939874</v>
      </c>
      <c r="AY83" s="100"/>
      <c r="AZ83" s="95">
        <f t="shared" si="13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0"/>
        <v>0</v>
      </c>
      <c r="F84" s="94">
        <f>'Юнит 13'!F84</f>
        <v>0</v>
      </c>
      <c r="G84" s="94">
        <f>'Юнит 13'!G84</f>
        <v>0</v>
      </c>
      <c r="H84" s="94">
        <f>'Юнит 13'!H84</f>
        <v>0</v>
      </c>
      <c r="I84" s="94">
        <f>'Юнит 13'!I84</f>
        <v>0</v>
      </c>
      <c r="J84" s="94">
        <f>'Юнит 13'!J84</f>
        <v>0</v>
      </c>
      <c r="K84" s="94">
        <v>146.49</v>
      </c>
      <c r="L84" s="93">
        <f t="shared" si="37"/>
        <v>0</v>
      </c>
      <c r="M84" s="90">
        <f>'Юнит 13'!M84</f>
        <v>0</v>
      </c>
      <c r="N84" s="90">
        <f>'Юнит 10'!N84+'Юнит 11'!N84+'Юнит 12'!N84+'Юнит 13'!N84</f>
        <v>0</v>
      </c>
      <c r="O84" s="90"/>
      <c r="P84" s="90"/>
      <c r="Q84" s="234">
        <f t="shared" si="47"/>
        <v>0</v>
      </c>
      <c r="R84" s="93">
        <f t="shared" si="48"/>
        <v>0</v>
      </c>
      <c r="S84" s="90">
        <f>'Юнит 10'!S84+'Юнит 11'!S84+'Юнит 12'!S84+'Юнит 13'!S84</f>
        <v>0</v>
      </c>
      <c r="T84" s="90">
        <f>'Юнит 10'!T84+'Юнит 11'!T84+'Юнит 12'!T84+'Юнит 13'!T84</f>
        <v>0</v>
      </c>
      <c r="U84" s="93">
        <f t="shared" si="41"/>
        <v>0</v>
      </c>
      <c r="V84" s="90">
        <f>'Юнит 10'!V84+'Юнит 11'!V84+'Юнит 12'!V84+'Юнит 13'!V84</f>
        <v>0</v>
      </c>
      <c r="W84" s="90">
        <f>'Юнит 10'!W84+'Юнит 11'!W84+'Юнит 12'!W84+'Юнит 13'!W84</f>
        <v>0</v>
      </c>
      <c r="X84" s="93">
        <f t="shared" si="42"/>
        <v>0</v>
      </c>
      <c r="Y84" s="90">
        <f>'Юнит 10'!Y84+'Юнит 11'!Y84+'Юнит 12'!Y84+'Юнит 13'!Y84</f>
        <v>0</v>
      </c>
      <c r="Z84" s="90">
        <f>'Юнит 10'!Z84+'Юнит 11'!Z84+'Юнит 12'!Z84+'Юнит 13'!Z84</f>
        <v>0</v>
      </c>
      <c r="AA84" s="93">
        <f t="shared" si="49"/>
        <v>0</v>
      </c>
      <c r="AB84" s="93">
        <f t="shared" si="50"/>
        <v>0</v>
      </c>
      <c r="AC84" s="235">
        <f t="shared" si="43"/>
        <v>0</v>
      </c>
      <c r="AD84" s="93">
        <f t="shared" si="44"/>
        <v>0</v>
      </c>
      <c r="AE84" s="90">
        <f>'Юнит 10'!AE84+'Юнит 11'!AE84+'Юнит 12'!AE84+'Юнит 13'!AE84</f>
        <v>0</v>
      </c>
      <c r="AF84" s="235">
        <f t="shared" si="45"/>
        <v>0</v>
      </c>
      <c r="AG84" s="90">
        <f>'Юнит 10'!AG84+'Юнит 11'!AG84+'Юнит 12'!AG84+'Юнит 13'!AG84</f>
        <v>0</v>
      </c>
      <c r="AH84" s="90">
        <f>'Юнит 10'!AH84+'Юнит 11'!AH84+'Юнит 12'!AH84+'Юнит 13'!AH84</f>
        <v>0</v>
      </c>
      <c r="AI84" s="90">
        <f>'Юнит 10'!AI84+'Юнит 11'!AI84+'Юнит 12'!AI84+'Юнит 13'!AI84</f>
        <v>0</v>
      </c>
      <c r="AJ84" s="90">
        <f>'Юнит 10'!AJ84+'Юнит 11'!AJ84+'Юнит 12'!AJ84+'Юнит 13'!AJ84</f>
        <v>0</v>
      </c>
      <c r="AK84" s="90">
        <f>'Юнит 10'!AK84+'Юнит 11'!AK84+'Юнит 12'!AK84+'Юнит 13'!AK84</f>
        <v>0</v>
      </c>
      <c r="AL84" s="123">
        <f t="shared" si="46"/>
        <v>0</v>
      </c>
      <c r="AM84" s="90">
        <f>'Юнит 10'!AM84+'Юнит 11'!AM84+'Юнит 12'!AM84+'Юнит 13'!AM84</f>
        <v>0</v>
      </c>
      <c r="AN84" s="95">
        <f t="shared" si="51"/>
        <v>0</v>
      </c>
      <c r="AO84" s="96">
        <f t="shared" si="52"/>
        <v>0</v>
      </c>
      <c r="AP84" s="97"/>
      <c r="AQ84" s="98">
        <f t="shared" si="7"/>
        <v>0</v>
      </c>
      <c r="AR84" s="99">
        <f t="shared" si="30"/>
        <v>146.49</v>
      </c>
      <c r="AS84" s="99">
        <f t="shared" si="9"/>
        <v>0</v>
      </c>
      <c r="AT84" s="99">
        <f t="shared" si="10"/>
        <v>0</v>
      </c>
      <c r="AU84" s="99">
        <f t="shared" si="53"/>
        <v>0</v>
      </c>
      <c r="AV84" s="99">
        <f t="array" ref="AV84">_xlfn.IFS(U84=0,AO84,U84&lt;0,AO84/-U84,U84&gt;0,AO84/U84)</f>
        <v>0</v>
      </c>
      <c r="AW84" s="235">
        <f t="shared" si="38"/>
        <v>0</v>
      </c>
      <c r="AX84" s="235">
        <f t="shared" si="39"/>
        <v>0</v>
      </c>
      <c r="AY84" s="100"/>
      <c r="AZ84" s="95">
        <f t="shared" si="13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0"/>
        <v>0</v>
      </c>
      <c r="F85" s="94">
        <f>'Юнит 13'!F85</f>
        <v>0</v>
      </c>
      <c r="G85" s="94">
        <f>'Юнит 13'!G85</f>
        <v>0</v>
      </c>
      <c r="H85" s="94">
        <f>'Юнит 13'!H85</f>
        <v>0</v>
      </c>
      <c r="I85" s="94">
        <f>'Юнит 13'!I85</f>
        <v>0</v>
      </c>
      <c r="J85" s="94">
        <f>'Юнит 13'!J85</f>
        <v>0</v>
      </c>
      <c r="K85" s="94">
        <v>103.2</v>
      </c>
      <c r="L85" s="93">
        <f t="shared" si="37"/>
        <v>0</v>
      </c>
      <c r="M85" s="90">
        <f>'Юнит 13'!M85</f>
        <v>0</v>
      </c>
      <c r="N85" s="90">
        <f>'Юнит 10'!N85+'Юнит 11'!N85+'Юнит 12'!N85+'Юнит 13'!N85</f>
        <v>7</v>
      </c>
      <c r="O85" s="90"/>
      <c r="P85" s="90"/>
      <c r="Q85" s="234">
        <f t="shared" si="47"/>
        <v>1</v>
      </c>
      <c r="R85" s="93">
        <f t="shared" si="48"/>
        <v>0.14285714285714285</v>
      </c>
      <c r="S85" s="90">
        <f>'Юнит 10'!S85+'Юнит 11'!S85+'Юнит 12'!S85+'Юнит 13'!S85</f>
        <v>1</v>
      </c>
      <c r="T85" s="90">
        <f>'Юнит 10'!T85+'Юнит 11'!T85+'Юнит 12'!T85+'Юнит 13'!T85</f>
        <v>0</v>
      </c>
      <c r="U85" s="93">
        <f t="shared" si="41"/>
        <v>1</v>
      </c>
      <c r="V85" s="90">
        <f>'Юнит 10'!V85+'Юнит 11'!V85+'Юнит 12'!V85+'Юнит 13'!V85</f>
        <v>639</v>
      </c>
      <c r="W85" s="90">
        <f>'Юнит 10'!W85+'Юнит 11'!W85+'Юнит 12'!W85+'Юнит 13'!W85</f>
        <v>0</v>
      </c>
      <c r="X85" s="93">
        <f t="shared" si="42"/>
        <v>639</v>
      </c>
      <c r="Y85" s="90">
        <f>'Юнит 10'!Y85+'Юнит 11'!Y85+'Юнит 12'!Y85+'Юнит 13'!Y85</f>
        <v>1008</v>
      </c>
      <c r="Z85" s="90">
        <f>'Юнит 10'!Z85+'Юнит 11'!Z85+'Юнит 12'!Z85+'Юнит 13'!Z85</f>
        <v>0</v>
      </c>
      <c r="AA85" s="93">
        <f t="shared" si="49"/>
        <v>1008</v>
      </c>
      <c r="AB85" s="93">
        <f t="shared" si="50"/>
        <v>0</v>
      </c>
      <c r="AC85" s="235">
        <f t="shared" si="43"/>
        <v>3.8882918140787639E-4</v>
      </c>
      <c r="AD85" s="93">
        <f t="shared" si="44"/>
        <v>103.2</v>
      </c>
      <c r="AE85" s="90">
        <f>'Юнит 10'!AE85+'Юнит 11'!AE85+'Юнит 12'!AE85+'Юнит 13'!AE85</f>
        <v>386.5</v>
      </c>
      <c r="AF85" s="235">
        <f t="shared" si="45"/>
        <v>0.38343253968253971</v>
      </c>
      <c r="AG85" s="90">
        <f>'Юнит 10'!AG85+'Юнит 11'!AG85+'Юнит 12'!AG85+'Юнит 13'!AG85</f>
        <v>263.58</v>
      </c>
      <c r="AH85" s="90">
        <f>'Юнит 10'!AH85+'Юнит 11'!AH85+'Юнит 12'!AH85+'Юнит 13'!AH85</f>
        <v>0</v>
      </c>
      <c r="AI85" s="90">
        <f>'Юнит 10'!AI85+'Юнит 11'!AI85+'Юнит 12'!AI85+'Юнит 13'!AI85</f>
        <v>0</v>
      </c>
      <c r="AJ85" s="90">
        <f>'Юнит 10'!AJ85+'Юнит 11'!AJ85+'Юнит 12'!AJ85+'Юнит 13'!AJ85</f>
        <v>0</v>
      </c>
      <c r="AK85" s="90">
        <f>'Юнит 10'!AK85+'Юнит 11'!AK85+'Юнит 12'!AK85+'Юнит 13'!AK85</f>
        <v>0</v>
      </c>
      <c r="AL85" s="123">
        <f t="shared" si="46"/>
        <v>0</v>
      </c>
      <c r="AM85" s="90">
        <f>'Юнит 10'!AM85+'Юнит 11'!AM85+'Юнит 12'!AM85+'Юнит 13'!AM85</f>
        <v>0</v>
      </c>
      <c r="AN85" s="95">
        <f t="shared" si="51"/>
        <v>36.486899999999999</v>
      </c>
      <c r="AO85" s="96">
        <f t="shared" si="52"/>
        <v>218.23309999999998</v>
      </c>
      <c r="AP85" s="97"/>
      <c r="AQ85" s="98">
        <f t="shared" si="7"/>
        <v>1008</v>
      </c>
      <c r="AR85" s="99">
        <f t="shared" si="30"/>
        <v>103.2</v>
      </c>
      <c r="AS85" s="99">
        <f t="shared" si="9"/>
        <v>386.5</v>
      </c>
      <c r="AT85" s="99">
        <f t="shared" si="10"/>
        <v>263.58</v>
      </c>
      <c r="AU85" s="99">
        <f t="shared" si="53"/>
        <v>0</v>
      </c>
      <c r="AV85" s="99">
        <f t="array" ref="AV85">_xlfn.IFS(U85=0,AO85,U85&lt;0,AO85/-U85,U85&gt;0,AO85/U85)</f>
        <v>218.23309999999998</v>
      </c>
      <c r="AW85" s="235">
        <f t="shared" si="38"/>
        <v>0.21650109126984124</v>
      </c>
      <c r="AX85" s="235">
        <f t="shared" si="39"/>
        <v>2.1146618217054263</v>
      </c>
      <c r="AY85" s="100"/>
      <c r="AZ85" s="95">
        <f t="shared" si="13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0"/>
        <v>0</v>
      </c>
      <c r="F86" s="94">
        <f>'Юнит 13'!F86</f>
        <v>0</v>
      </c>
      <c r="G86" s="94">
        <f>'Юнит 13'!G86</f>
        <v>0</v>
      </c>
      <c r="H86" s="94">
        <f>'Юнит 13'!H86</f>
        <v>0</v>
      </c>
      <c r="I86" s="94">
        <f>'Юнит 13'!I86</f>
        <v>0</v>
      </c>
      <c r="J86" s="94">
        <f>'Юнит 13'!J86</f>
        <v>0</v>
      </c>
      <c r="K86" s="94">
        <v>150</v>
      </c>
      <c r="L86" s="93">
        <f t="shared" si="37"/>
        <v>0</v>
      </c>
      <c r="M86" s="90">
        <f>'Юнит 13'!M86</f>
        <v>0</v>
      </c>
      <c r="N86" s="90">
        <f>'Юнит 10'!N86+'Юнит 11'!N86+'Юнит 12'!N86+'Юнит 13'!N86</f>
        <v>1</v>
      </c>
      <c r="O86" s="90"/>
      <c r="P86" s="90"/>
      <c r="Q86" s="234">
        <f t="shared" si="47"/>
        <v>0.14285714285714285</v>
      </c>
      <c r="R86" s="93">
        <f t="shared" si="48"/>
        <v>0</v>
      </c>
      <c r="S86" s="90">
        <f>'Юнит 10'!S86+'Юнит 11'!S86+'Юнит 12'!S86+'Юнит 13'!S86</f>
        <v>0</v>
      </c>
      <c r="T86" s="90">
        <f>'Юнит 10'!T86+'Юнит 11'!T86+'Юнит 12'!T86+'Юнит 13'!T86</f>
        <v>0</v>
      </c>
      <c r="U86" s="93">
        <f t="shared" si="41"/>
        <v>0</v>
      </c>
      <c r="V86" s="90">
        <f>'Юнит 10'!V86+'Юнит 11'!V86+'Юнит 12'!V86+'Юнит 13'!V86</f>
        <v>0</v>
      </c>
      <c r="W86" s="90">
        <f>'Юнит 10'!W86+'Юнит 11'!W86+'Юнит 12'!W86+'Юнит 13'!W86</f>
        <v>0</v>
      </c>
      <c r="X86" s="93">
        <f t="shared" si="42"/>
        <v>0</v>
      </c>
      <c r="Y86" s="90">
        <f>'Юнит 10'!Y86+'Юнит 11'!Y86+'Юнит 12'!Y86+'Юнит 13'!Y86</f>
        <v>0</v>
      </c>
      <c r="Z86" s="90">
        <f>'Юнит 10'!Z86+'Юнит 11'!Z86+'Юнит 12'!Z86+'Юнит 13'!Z86</f>
        <v>0</v>
      </c>
      <c r="AA86" s="93">
        <f t="shared" si="49"/>
        <v>0</v>
      </c>
      <c r="AB86" s="93">
        <f t="shared" si="50"/>
        <v>0</v>
      </c>
      <c r="AC86" s="235">
        <f t="shared" si="43"/>
        <v>0</v>
      </c>
      <c r="AD86" s="93">
        <f t="shared" si="44"/>
        <v>0</v>
      </c>
      <c r="AE86" s="90">
        <f>'Юнит 10'!AE86+'Юнит 11'!AE86+'Юнит 12'!AE86+'Юнит 13'!AE86</f>
        <v>0</v>
      </c>
      <c r="AF86" s="235">
        <f t="shared" si="45"/>
        <v>0</v>
      </c>
      <c r="AG86" s="90">
        <f>'Юнит 10'!AG86+'Юнит 11'!AG86+'Юнит 12'!AG86+'Юнит 13'!AG86</f>
        <v>0</v>
      </c>
      <c r="AH86" s="90">
        <f>'Юнит 10'!AH86+'Юнит 11'!AH86+'Юнит 12'!AH86+'Юнит 13'!AH86</f>
        <v>0</v>
      </c>
      <c r="AI86" s="90">
        <f>'Юнит 10'!AI86+'Юнит 11'!AI86+'Юнит 12'!AI86+'Юнит 13'!AI86</f>
        <v>0</v>
      </c>
      <c r="AJ86" s="90">
        <f>'Юнит 10'!AJ86+'Юнит 11'!AJ86+'Юнит 12'!AJ86+'Юнит 13'!AJ86</f>
        <v>0</v>
      </c>
      <c r="AK86" s="90">
        <f>'Юнит 10'!AK86+'Юнит 11'!AK86+'Юнит 12'!AK86+'Юнит 13'!AK86</f>
        <v>0</v>
      </c>
      <c r="AL86" s="123">
        <f t="shared" si="46"/>
        <v>0</v>
      </c>
      <c r="AM86" s="90">
        <f>'Юнит 10'!AM86+'Юнит 11'!AM86+'Юнит 12'!AM86+'Юнит 13'!AM86</f>
        <v>0</v>
      </c>
      <c r="AN86" s="95">
        <f t="shared" si="51"/>
        <v>0</v>
      </c>
      <c r="AO86" s="96">
        <f t="shared" si="52"/>
        <v>0</v>
      </c>
      <c r="AP86" s="97"/>
      <c r="AQ86" s="98">
        <f t="shared" si="7"/>
        <v>0</v>
      </c>
      <c r="AR86" s="99">
        <f t="shared" si="30"/>
        <v>150</v>
      </c>
      <c r="AS86" s="99">
        <f t="shared" si="9"/>
        <v>0</v>
      </c>
      <c r="AT86" s="99">
        <f t="shared" si="10"/>
        <v>0</v>
      </c>
      <c r="AU86" s="99">
        <f t="shared" si="53"/>
        <v>0</v>
      </c>
      <c r="AV86" s="99">
        <f t="array" ref="AV86">_xlfn.IFS(U86=0,AO86,U86&lt;0,AO86/-U86,U86&gt;0,AO86/U86)</f>
        <v>0</v>
      </c>
      <c r="AW86" s="235">
        <f t="shared" si="38"/>
        <v>0</v>
      </c>
      <c r="AX86" s="235">
        <f t="shared" si="39"/>
        <v>0</v>
      </c>
      <c r="AY86" s="100"/>
      <c r="AZ86" s="95">
        <f t="shared" si="13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0"/>
        <v>0</v>
      </c>
      <c r="F87" s="94">
        <f>'Юнит 13'!F87</f>
        <v>0</v>
      </c>
      <c r="G87" s="94">
        <f>'Юнит 13'!G87</f>
        <v>0</v>
      </c>
      <c r="H87" s="94">
        <f>'Юнит 13'!H87</f>
        <v>0</v>
      </c>
      <c r="I87" s="94">
        <f>'Юнит 13'!I87</f>
        <v>0</v>
      </c>
      <c r="J87" s="94">
        <f>'Юнит 13'!J87</f>
        <v>0</v>
      </c>
      <c r="K87" s="94">
        <v>150</v>
      </c>
      <c r="L87" s="93">
        <f t="shared" si="37"/>
        <v>0</v>
      </c>
      <c r="M87" s="90">
        <f>'Юнит 13'!M87</f>
        <v>0</v>
      </c>
      <c r="N87" s="90">
        <f>'Юнит 10'!N87+'Юнит 11'!N87+'Юнит 12'!N87+'Юнит 13'!N87</f>
        <v>42</v>
      </c>
      <c r="O87" s="90"/>
      <c r="P87" s="90"/>
      <c r="Q87" s="234">
        <f t="shared" si="47"/>
        <v>6</v>
      </c>
      <c r="R87" s="93">
        <f t="shared" si="48"/>
        <v>1.1428571428571428</v>
      </c>
      <c r="S87" s="90">
        <f>'Юнит 10'!S87+'Юнит 11'!S87+'Юнит 12'!S87+'Юнит 13'!S87</f>
        <v>8</v>
      </c>
      <c r="T87" s="90">
        <f>'Юнит 10'!T87+'Юнит 11'!T87+'Юнит 12'!T87+'Юнит 13'!T87</f>
        <v>0</v>
      </c>
      <c r="U87" s="93">
        <f t="shared" si="41"/>
        <v>8</v>
      </c>
      <c r="V87" s="90">
        <f>'Юнит 10'!V87+'Юнит 11'!V87+'Юнит 12'!V87+'Юнит 13'!V87</f>
        <v>6084.2900000000009</v>
      </c>
      <c r="W87" s="90">
        <f>'Юнит 10'!W87+'Юнит 11'!W87+'Юнит 12'!W87+'Юнит 13'!W87</f>
        <v>0</v>
      </c>
      <c r="X87" s="93">
        <f t="shared" si="42"/>
        <v>6084.2900000000009</v>
      </c>
      <c r="Y87" s="90">
        <f>'Юнит 10'!Y87+'Юнит 11'!Y87+'Юнит 12'!Y87+'Юнит 13'!Y87</f>
        <v>8416.23</v>
      </c>
      <c r="Z87" s="90">
        <f>'Юнит 10'!Z87+'Юнит 11'!Z87+'Юнит 12'!Z87+'Юнит 13'!Z87</f>
        <v>0</v>
      </c>
      <c r="AA87" s="93">
        <f t="shared" si="49"/>
        <v>8416.23</v>
      </c>
      <c r="AB87" s="93">
        <f t="shared" si="50"/>
        <v>0</v>
      </c>
      <c r="AC87" s="235">
        <f t="shared" si="43"/>
        <v>3.2465037911115196E-3</v>
      </c>
      <c r="AD87" s="93">
        <f t="shared" si="44"/>
        <v>1200</v>
      </c>
      <c r="AE87" s="90">
        <f>'Юнит 10'!AE87+'Юнит 11'!AE87+'Юнит 12'!AE87+'Юнит 13'!AE87</f>
        <v>3192.66</v>
      </c>
      <c r="AF87" s="235">
        <f t="shared" si="45"/>
        <v>0.3793456214956103</v>
      </c>
      <c r="AG87" s="90">
        <f>'Юнит 10'!AG87+'Юнит 11'!AG87+'Юнит 12'!AG87+'Юнит 13'!AG87</f>
        <v>2257.9900000000002</v>
      </c>
      <c r="AH87" s="90">
        <f>'Юнит 10'!AH87+'Юнит 11'!AH87+'Юнит 12'!AH87+'Юнит 13'!AH87</f>
        <v>60</v>
      </c>
      <c r="AI87" s="90">
        <f>'Юнит 10'!AI87+'Юнит 11'!AI87+'Юнит 12'!AI87+'Юнит 13'!AI87</f>
        <v>6000</v>
      </c>
      <c r="AJ87" s="90">
        <f>'Юнит 10'!AJ87+'Юнит 11'!AJ87+'Юнит 12'!AJ87+'Юнит 13'!AJ87</f>
        <v>0</v>
      </c>
      <c r="AK87" s="90">
        <f>'Юнит 10'!AK87+'Юнит 11'!AK87+'Юнит 12'!AK87+'Юнит 13'!AK87</f>
        <v>0</v>
      </c>
      <c r="AL87" s="123">
        <f t="shared" si="46"/>
        <v>0</v>
      </c>
      <c r="AM87" s="90">
        <f>'Юнит 10'!AM87+'Юнит 11'!AM87+'Юнит 12'!AM87+'Юнит 13'!AM87</f>
        <v>0</v>
      </c>
      <c r="AN87" s="95">
        <f t="shared" si="51"/>
        <v>347.41295900000006</v>
      </c>
      <c r="AO87" s="96">
        <f t="shared" si="52"/>
        <v>-4641.8329590000003</v>
      </c>
      <c r="AP87" s="97"/>
      <c r="AQ87" s="98">
        <f t="shared" si="7"/>
        <v>1052.0287499999999</v>
      </c>
      <c r="AR87" s="99">
        <f t="shared" si="30"/>
        <v>150</v>
      </c>
      <c r="AS87" s="99">
        <f t="shared" si="9"/>
        <v>399.08249999999998</v>
      </c>
      <c r="AT87" s="99">
        <f t="shared" si="10"/>
        <v>282.24875000000003</v>
      </c>
      <c r="AU87" s="99">
        <f t="shared" si="53"/>
        <v>757.5</v>
      </c>
      <c r="AV87" s="99">
        <f t="array" ref="AV87">_xlfn.IFS(U87=0,AO87,U87&lt;0,AO87/-U87,U87&gt;0,AO87/U87)</f>
        <v>-580.22911987500004</v>
      </c>
      <c r="AW87" s="235">
        <f t="shared" si="38"/>
        <v>-0.55153352023411917</v>
      </c>
      <c r="AX87" s="235">
        <f t="shared" si="39"/>
        <v>-3.8681941325000002</v>
      </c>
      <c r="AY87" s="100"/>
      <c r="AZ87" s="95">
        <f t="shared" si="13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0"/>
        <v>0</v>
      </c>
      <c r="F88" s="94">
        <f>'Юнит 13'!F88</f>
        <v>0</v>
      </c>
      <c r="G88" s="94">
        <f>'Юнит 13'!G88</f>
        <v>0</v>
      </c>
      <c r="H88" s="94">
        <f>'Юнит 13'!H88</f>
        <v>0</v>
      </c>
      <c r="I88" s="94">
        <f>'Юнит 13'!I88</f>
        <v>0</v>
      </c>
      <c r="J88" s="94">
        <f>'Юнит 13'!J88</f>
        <v>0</v>
      </c>
      <c r="K88" s="94">
        <v>150</v>
      </c>
      <c r="L88" s="93">
        <f t="shared" si="37"/>
        <v>0</v>
      </c>
      <c r="M88" s="90">
        <f>'Юнит 13'!M88</f>
        <v>0</v>
      </c>
      <c r="N88" s="90">
        <f>'Юнит 10'!N88+'Юнит 11'!N88+'Юнит 12'!N88+'Юнит 13'!N88</f>
        <v>9</v>
      </c>
      <c r="O88" s="90"/>
      <c r="P88" s="90"/>
      <c r="Q88" s="234">
        <f t="shared" si="47"/>
        <v>1.2857142857142858</v>
      </c>
      <c r="R88" s="93">
        <f t="shared" si="48"/>
        <v>0.2857142857142857</v>
      </c>
      <c r="S88" s="90">
        <f>'Юнит 10'!S88+'Юнит 11'!S88+'Юнит 12'!S88+'Юнит 13'!S88</f>
        <v>3</v>
      </c>
      <c r="T88" s="90">
        <f>'Юнит 10'!T88+'Юнит 11'!T88+'Юнит 12'!T88+'Юнит 13'!T88</f>
        <v>-1</v>
      </c>
      <c r="U88" s="93">
        <f t="shared" si="41"/>
        <v>2</v>
      </c>
      <c r="V88" s="90">
        <f>'Юнит 10'!V88+'Юнит 11'!V88+'Юнит 12'!V88+'Юнит 13'!V88</f>
        <v>2264</v>
      </c>
      <c r="W88" s="90">
        <f>'Юнит 10'!W88+'Юнит 11'!W88+'Юнит 12'!W88+'Юнит 13'!W88</f>
        <v>-693</v>
      </c>
      <c r="X88" s="93">
        <f t="shared" si="42"/>
        <v>1571</v>
      </c>
      <c r="Y88" s="90">
        <f>'Юнит 10'!Y88+'Юнит 11'!Y88+'Юнит 12'!Y88+'Юнит 13'!Y88</f>
        <v>3771</v>
      </c>
      <c r="Z88" s="90">
        <f>'Юнит 10'!Z88+'Юнит 11'!Z88+'Юнит 12'!Z88+'Юнит 13'!Z88</f>
        <v>-1257</v>
      </c>
      <c r="AA88" s="93">
        <f t="shared" si="49"/>
        <v>2514</v>
      </c>
      <c r="AB88" s="93">
        <f t="shared" si="50"/>
        <v>0</v>
      </c>
      <c r="AC88" s="235">
        <f t="shared" si="43"/>
        <v>9.697584941065489E-4</v>
      </c>
      <c r="AD88" s="93">
        <f t="shared" si="44"/>
        <v>300</v>
      </c>
      <c r="AE88" s="90">
        <f>'Юнит 10'!AE88+'Юнит 11'!AE88+'Юнит 12'!AE88+'Юнит 13'!AE88</f>
        <v>956.14999999999975</v>
      </c>
      <c r="AF88" s="235">
        <f t="shared" si="45"/>
        <v>0.38033015115354007</v>
      </c>
      <c r="AG88" s="90">
        <f>'Юнит 10'!AG88+'Юнит 11'!AG88+'Юнит 12'!AG88+'Юнит 13'!AG88</f>
        <v>760.48</v>
      </c>
      <c r="AH88" s="90">
        <f>'Юнит 10'!AH88+'Юнит 11'!AH88+'Юнит 12'!AH88+'Юнит 13'!AH88</f>
        <v>0</v>
      </c>
      <c r="AI88" s="90">
        <f>'Юнит 10'!AI88+'Юнит 11'!AI88+'Юнит 12'!AI88+'Юнит 13'!AI88</f>
        <v>0</v>
      </c>
      <c r="AJ88" s="90">
        <f>'Юнит 10'!AJ88+'Юнит 11'!AJ88+'Юнит 12'!AJ88+'Юнит 13'!AJ88</f>
        <v>0</v>
      </c>
      <c r="AK88" s="90">
        <f>'Юнит 10'!AK88+'Юнит 11'!AK88+'Юнит 12'!AK88+'Юнит 13'!AK88</f>
        <v>0</v>
      </c>
      <c r="AL88" s="123">
        <f t="shared" si="46"/>
        <v>0</v>
      </c>
      <c r="AM88" s="90">
        <f>'Юнит 10'!AM88+'Юнит 11'!AM88+'Юнит 12'!AM88+'Юнит 13'!AM88</f>
        <v>0</v>
      </c>
      <c r="AN88" s="95">
        <f t="shared" si="51"/>
        <v>89.704099999999997</v>
      </c>
      <c r="AO88" s="96">
        <f t="shared" si="52"/>
        <v>407.66590000000036</v>
      </c>
      <c r="AP88" s="97"/>
      <c r="AQ88" s="98">
        <f t="shared" si="7"/>
        <v>1257</v>
      </c>
      <c r="AR88" s="99">
        <f t="shared" si="30"/>
        <v>150</v>
      </c>
      <c r="AS88" s="99">
        <f t="shared" si="9"/>
        <v>478.07499999999987</v>
      </c>
      <c r="AT88" s="99">
        <f t="shared" si="10"/>
        <v>253.49333333333334</v>
      </c>
      <c r="AU88" s="99">
        <f t="shared" si="53"/>
        <v>0</v>
      </c>
      <c r="AV88" s="99">
        <f t="array" ref="AV88">_xlfn.IFS(U88=0,AO88,U88&lt;0,AO88/-U88,U88&gt;0,AO88/U88)</f>
        <v>203.83295000000018</v>
      </c>
      <c r="AW88" s="235">
        <f t="shared" si="38"/>
        <v>0.16215827366746235</v>
      </c>
      <c r="AX88" s="235">
        <f t="shared" si="39"/>
        <v>1.3588863333333345</v>
      </c>
      <c r="AY88" s="100"/>
      <c r="AZ88" s="95">
        <f t="shared" si="13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0"/>
        <v>0</v>
      </c>
      <c r="F89" s="94">
        <f>'Юнит 13'!F89</f>
        <v>0</v>
      </c>
      <c r="G89" s="94">
        <f>'Юнит 13'!G89</f>
        <v>0</v>
      </c>
      <c r="H89" s="94">
        <f>'Юнит 13'!H89</f>
        <v>0</v>
      </c>
      <c r="I89" s="94">
        <f>'Юнит 13'!I89</f>
        <v>0</v>
      </c>
      <c r="J89" s="94">
        <f>'Юнит 13'!J89</f>
        <v>0</v>
      </c>
      <c r="K89" s="94">
        <v>169.89</v>
      </c>
      <c r="L89" s="93">
        <f t="shared" si="37"/>
        <v>0</v>
      </c>
      <c r="M89" s="90">
        <f>'Юнит 13'!M89</f>
        <v>0</v>
      </c>
      <c r="N89" s="90">
        <f>'Юнит 10'!N89+'Юнит 11'!N89+'Юнит 12'!N89+'Юнит 13'!N89</f>
        <v>3</v>
      </c>
      <c r="O89" s="90"/>
      <c r="P89" s="90"/>
      <c r="Q89" s="234">
        <f t="shared" si="47"/>
        <v>0.42857142857142855</v>
      </c>
      <c r="R89" s="93">
        <f t="shared" si="48"/>
        <v>0</v>
      </c>
      <c r="S89" s="90">
        <f>'Юнит 10'!S89+'Юнит 11'!S89+'Юнит 12'!S89+'Юнит 13'!S89</f>
        <v>0</v>
      </c>
      <c r="T89" s="90">
        <f>'Юнит 10'!T89+'Юнит 11'!T89+'Юнит 12'!T89+'Юнит 13'!T89</f>
        <v>0</v>
      </c>
      <c r="U89" s="93">
        <f t="shared" si="41"/>
        <v>0</v>
      </c>
      <c r="V89" s="90">
        <f>'Юнит 10'!V89+'Юнит 11'!V89+'Юнит 12'!V89+'Юнит 13'!V89</f>
        <v>0</v>
      </c>
      <c r="W89" s="90">
        <f>'Юнит 10'!W89+'Юнит 11'!W89+'Юнит 12'!W89+'Юнит 13'!W89</f>
        <v>0</v>
      </c>
      <c r="X89" s="93">
        <f t="shared" si="42"/>
        <v>0</v>
      </c>
      <c r="Y89" s="90">
        <f>'Юнит 10'!Y89+'Юнит 11'!Y89+'Юнит 12'!Y89+'Юнит 13'!Y89</f>
        <v>0</v>
      </c>
      <c r="Z89" s="90">
        <f>'Юнит 10'!Z89+'Юнит 11'!Z89+'Юнит 12'!Z89+'Юнит 13'!Z89</f>
        <v>0</v>
      </c>
      <c r="AA89" s="93">
        <f t="shared" si="49"/>
        <v>0</v>
      </c>
      <c r="AB89" s="93">
        <f t="shared" si="50"/>
        <v>0</v>
      </c>
      <c r="AC89" s="235">
        <f t="shared" si="43"/>
        <v>0</v>
      </c>
      <c r="AD89" s="93">
        <f t="shared" si="44"/>
        <v>0</v>
      </c>
      <c r="AE89" s="90">
        <f>'Юнит 10'!AE89+'Юнит 11'!AE89+'Юнит 12'!AE89+'Юнит 13'!AE89</f>
        <v>0</v>
      </c>
      <c r="AF89" s="235">
        <f t="shared" si="45"/>
        <v>0</v>
      </c>
      <c r="AG89" s="90">
        <f>'Юнит 10'!AG89+'Юнит 11'!AG89+'Юнит 12'!AG89+'Юнит 13'!AG89</f>
        <v>0</v>
      </c>
      <c r="AH89" s="90">
        <f>'Юнит 10'!AH89+'Юнит 11'!AH89+'Юнит 12'!AH89+'Юнит 13'!AH89</f>
        <v>0</v>
      </c>
      <c r="AI89" s="90">
        <f>'Юнит 10'!AI89+'Юнит 11'!AI89+'Юнит 12'!AI89+'Юнит 13'!AI89</f>
        <v>0</v>
      </c>
      <c r="AJ89" s="90">
        <f>'Юнит 10'!AJ89+'Юнит 11'!AJ89+'Юнит 12'!AJ89+'Юнит 13'!AJ89</f>
        <v>0</v>
      </c>
      <c r="AK89" s="90">
        <f>'Юнит 10'!AK89+'Юнит 11'!AK89+'Юнит 12'!AK89+'Юнит 13'!AK89</f>
        <v>0</v>
      </c>
      <c r="AL89" s="123">
        <f t="shared" si="46"/>
        <v>0</v>
      </c>
      <c r="AM89" s="90">
        <f>'Юнит 10'!AM89+'Юнит 11'!AM89+'Юнит 12'!AM89+'Юнит 13'!AM89</f>
        <v>0</v>
      </c>
      <c r="AN89" s="95">
        <f t="shared" si="51"/>
        <v>0</v>
      </c>
      <c r="AO89" s="96">
        <f t="shared" si="52"/>
        <v>0</v>
      </c>
      <c r="AP89" s="97"/>
      <c r="AQ89" s="98">
        <f t="shared" si="7"/>
        <v>0</v>
      </c>
      <c r="AR89" s="99">
        <f t="shared" si="30"/>
        <v>169.89</v>
      </c>
      <c r="AS89" s="99">
        <f t="shared" si="9"/>
        <v>0</v>
      </c>
      <c r="AT89" s="99">
        <f t="shared" si="10"/>
        <v>0</v>
      </c>
      <c r="AU89" s="99">
        <f t="shared" si="53"/>
        <v>0</v>
      </c>
      <c r="AV89" s="99">
        <f t="array" ref="AV89">_xlfn.IFS(U89=0,AO89,U89&lt;0,AO89/-U89,U89&gt;0,AO89/U89)</f>
        <v>0</v>
      </c>
      <c r="AW89" s="235">
        <f t="shared" si="38"/>
        <v>0</v>
      </c>
      <c r="AX89" s="235">
        <f t="shared" si="39"/>
        <v>0</v>
      </c>
      <c r="AY89" s="100"/>
      <c r="AZ89" s="95">
        <f t="shared" si="13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0"/>
        <v>0</v>
      </c>
      <c r="F90" s="94">
        <f>'Юнит 13'!F90</f>
        <v>0</v>
      </c>
      <c r="G90" s="94">
        <f>'Юнит 13'!G90</f>
        <v>0</v>
      </c>
      <c r="H90" s="94">
        <f>'Юнит 13'!H90</f>
        <v>0</v>
      </c>
      <c r="I90" s="94">
        <f>'Юнит 13'!I90</f>
        <v>0</v>
      </c>
      <c r="J90" s="94">
        <f>'Юнит 13'!J90</f>
        <v>0</v>
      </c>
      <c r="K90" s="94">
        <v>107.88</v>
      </c>
      <c r="L90" s="93">
        <f t="shared" si="37"/>
        <v>0</v>
      </c>
      <c r="M90" s="90">
        <f>'Юнит 13'!M90</f>
        <v>0</v>
      </c>
      <c r="N90" s="90">
        <f>'Юнит 10'!N90+'Юнит 11'!N90+'Юнит 12'!N90+'Юнит 13'!N90</f>
        <v>0</v>
      </c>
      <c r="O90" s="90"/>
      <c r="P90" s="90"/>
      <c r="Q90" s="234">
        <f t="shared" si="47"/>
        <v>0</v>
      </c>
      <c r="R90" s="93">
        <f t="shared" si="48"/>
        <v>0</v>
      </c>
      <c r="S90" s="90">
        <f>'Юнит 10'!S90+'Юнит 11'!S90+'Юнит 12'!S90+'Юнит 13'!S90</f>
        <v>0</v>
      </c>
      <c r="T90" s="90">
        <f>'Юнит 10'!T90+'Юнит 11'!T90+'Юнит 12'!T90+'Юнит 13'!T90</f>
        <v>0</v>
      </c>
      <c r="U90" s="93">
        <f t="shared" si="41"/>
        <v>0</v>
      </c>
      <c r="V90" s="90">
        <f>'Юнит 10'!V90+'Юнит 11'!V90+'Юнит 12'!V90+'Юнит 13'!V90</f>
        <v>0</v>
      </c>
      <c r="W90" s="90">
        <f>'Юнит 10'!W90+'Юнит 11'!W90+'Юнит 12'!W90+'Юнит 13'!W90</f>
        <v>0</v>
      </c>
      <c r="X90" s="93">
        <f t="shared" si="42"/>
        <v>0</v>
      </c>
      <c r="Y90" s="90">
        <f>'Юнит 10'!Y90+'Юнит 11'!Y90+'Юнит 12'!Y90+'Юнит 13'!Y90</f>
        <v>0</v>
      </c>
      <c r="Z90" s="90">
        <f>'Юнит 10'!Z90+'Юнит 11'!Z90+'Юнит 12'!Z90+'Юнит 13'!Z90</f>
        <v>0</v>
      </c>
      <c r="AA90" s="93">
        <f t="shared" si="49"/>
        <v>0</v>
      </c>
      <c r="AB90" s="93">
        <f t="shared" si="50"/>
        <v>0</v>
      </c>
      <c r="AC90" s="235">
        <f t="shared" si="43"/>
        <v>0</v>
      </c>
      <c r="AD90" s="93">
        <f t="shared" si="44"/>
        <v>0</v>
      </c>
      <c r="AE90" s="90">
        <f>'Юнит 10'!AE90+'Юнит 11'!AE90+'Юнит 12'!AE90+'Юнит 13'!AE90</f>
        <v>0</v>
      </c>
      <c r="AF90" s="235">
        <f t="shared" si="45"/>
        <v>0</v>
      </c>
      <c r="AG90" s="90">
        <f>'Юнит 10'!AG90+'Юнит 11'!AG90+'Юнит 12'!AG90+'Юнит 13'!AG90</f>
        <v>0</v>
      </c>
      <c r="AH90" s="90">
        <f>'Юнит 10'!AH90+'Юнит 11'!AH90+'Юнит 12'!AH90+'Юнит 13'!AH90</f>
        <v>0</v>
      </c>
      <c r="AI90" s="90">
        <f>'Юнит 10'!AI90+'Юнит 11'!AI90+'Юнит 12'!AI90+'Юнит 13'!AI90</f>
        <v>0</v>
      </c>
      <c r="AJ90" s="90">
        <f>'Юнит 10'!AJ90+'Юнит 11'!AJ90+'Юнит 12'!AJ90+'Юнит 13'!AJ90</f>
        <v>0</v>
      </c>
      <c r="AK90" s="90">
        <f>'Юнит 10'!AK90+'Юнит 11'!AK90+'Юнит 12'!AK90+'Юнит 13'!AK90</f>
        <v>0</v>
      </c>
      <c r="AL90" s="123">
        <f t="shared" si="46"/>
        <v>0</v>
      </c>
      <c r="AM90" s="90">
        <f>'Юнит 10'!AM90+'Юнит 11'!AM90+'Юнит 12'!AM90+'Юнит 13'!AM90</f>
        <v>0</v>
      </c>
      <c r="AN90" s="95">
        <f t="shared" si="51"/>
        <v>0</v>
      </c>
      <c r="AO90" s="96">
        <f t="shared" si="52"/>
        <v>0</v>
      </c>
      <c r="AP90" s="97"/>
      <c r="AQ90" s="98">
        <f t="shared" si="7"/>
        <v>0</v>
      </c>
      <c r="AR90" s="99">
        <f t="shared" si="30"/>
        <v>107.88</v>
      </c>
      <c r="AS90" s="99">
        <f t="shared" si="9"/>
        <v>0</v>
      </c>
      <c r="AT90" s="99">
        <f t="shared" si="10"/>
        <v>0</v>
      </c>
      <c r="AU90" s="99">
        <f t="shared" si="53"/>
        <v>0</v>
      </c>
      <c r="AV90" s="99">
        <f t="array" ref="AV90">_xlfn.IFS(U90=0,AO90,U90&lt;0,AO90/-U90,U90&gt;0,AO90/U90)</f>
        <v>0</v>
      </c>
      <c r="AW90" s="235">
        <f t="shared" si="38"/>
        <v>0</v>
      </c>
      <c r="AX90" s="235">
        <f t="shared" si="39"/>
        <v>0</v>
      </c>
      <c r="AY90" s="100"/>
      <c r="AZ90" s="95">
        <f t="shared" si="13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0"/>
        <v>0</v>
      </c>
      <c r="F91" s="94">
        <f>'Юнит 13'!F91</f>
        <v>0</v>
      </c>
      <c r="G91" s="94">
        <f>'Юнит 13'!G91</f>
        <v>0</v>
      </c>
      <c r="H91" s="94">
        <f>'Юнит 13'!H91</f>
        <v>0</v>
      </c>
      <c r="I91" s="94">
        <f>'Юнит 13'!I91</f>
        <v>0</v>
      </c>
      <c r="J91" s="94">
        <f>'Юнит 13'!J91</f>
        <v>0</v>
      </c>
      <c r="K91" s="94">
        <v>93.84</v>
      </c>
      <c r="L91" s="93">
        <f t="shared" si="37"/>
        <v>0</v>
      </c>
      <c r="M91" s="90">
        <f>'Юнит 13'!M91</f>
        <v>0</v>
      </c>
      <c r="N91" s="90">
        <f>'Юнит 10'!N91+'Юнит 11'!N91+'Юнит 12'!N91+'Юнит 13'!N91</f>
        <v>3</v>
      </c>
      <c r="O91" s="90"/>
      <c r="P91" s="90"/>
      <c r="Q91" s="234">
        <f t="shared" si="47"/>
        <v>0.42857142857142855</v>
      </c>
      <c r="R91" s="93">
        <f t="shared" si="48"/>
        <v>0</v>
      </c>
      <c r="S91" s="90">
        <f>'Юнит 10'!S91+'Юнит 11'!S91+'Юнит 12'!S91+'Юнит 13'!S91</f>
        <v>0</v>
      </c>
      <c r="T91" s="90">
        <f>'Юнит 10'!T91+'Юнит 11'!T91+'Юнит 12'!T91+'Юнит 13'!T91</f>
        <v>0</v>
      </c>
      <c r="U91" s="93">
        <f t="shared" si="41"/>
        <v>0</v>
      </c>
      <c r="V91" s="90">
        <f>'Юнит 10'!V91+'Юнит 11'!V91+'Юнит 12'!V91+'Юнит 13'!V91</f>
        <v>0</v>
      </c>
      <c r="W91" s="90">
        <f>'Юнит 10'!W91+'Юнит 11'!W91+'Юнит 12'!W91+'Юнит 13'!W91</f>
        <v>0</v>
      </c>
      <c r="X91" s="93">
        <f t="shared" si="42"/>
        <v>0</v>
      </c>
      <c r="Y91" s="90">
        <f>'Юнит 10'!Y91+'Юнит 11'!Y91+'Юнит 12'!Y91+'Юнит 13'!Y91</f>
        <v>0</v>
      </c>
      <c r="Z91" s="90">
        <f>'Юнит 10'!Z91+'Юнит 11'!Z91+'Юнит 12'!Z91+'Юнит 13'!Z91</f>
        <v>0</v>
      </c>
      <c r="AA91" s="93">
        <f t="shared" si="49"/>
        <v>0</v>
      </c>
      <c r="AB91" s="93">
        <f t="shared" si="50"/>
        <v>0</v>
      </c>
      <c r="AC91" s="235">
        <f t="shared" si="43"/>
        <v>0</v>
      </c>
      <c r="AD91" s="93">
        <f t="shared" si="44"/>
        <v>0</v>
      </c>
      <c r="AE91" s="90">
        <f>'Юнит 10'!AE91+'Юнит 11'!AE91+'Юнит 12'!AE91+'Юнит 13'!AE91</f>
        <v>0</v>
      </c>
      <c r="AF91" s="235">
        <f t="shared" si="45"/>
        <v>0</v>
      </c>
      <c r="AG91" s="90">
        <f>'Юнит 10'!AG91+'Юнит 11'!AG91+'Юнит 12'!AG91+'Юнит 13'!AG91</f>
        <v>465.93</v>
      </c>
      <c r="AH91" s="90">
        <f>'Юнит 10'!AH91+'Юнит 11'!AH91+'Юнит 12'!AH91+'Юнит 13'!AH91</f>
        <v>0</v>
      </c>
      <c r="AI91" s="90">
        <f>'Юнит 10'!AI91+'Юнит 11'!AI91+'Юнит 12'!AI91+'Юнит 13'!AI91</f>
        <v>0</v>
      </c>
      <c r="AJ91" s="90">
        <f>'Юнит 10'!AJ91+'Юнит 11'!AJ91+'Юнит 12'!AJ91+'Юнит 13'!AJ91</f>
        <v>0</v>
      </c>
      <c r="AK91" s="90">
        <f>'Юнит 10'!AK91+'Юнит 11'!AK91+'Юнит 12'!AK91+'Юнит 13'!AK91</f>
        <v>0</v>
      </c>
      <c r="AL91" s="123">
        <f t="shared" si="46"/>
        <v>0</v>
      </c>
      <c r="AM91" s="90">
        <f>'Юнит 10'!AM91+'Юнит 11'!AM91+'Юнит 12'!AM91+'Юнит 13'!AM91</f>
        <v>0</v>
      </c>
      <c r="AN91" s="95">
        <f t="shared" si="51"/>
        <v>0</v>
      </c>
      <c r="AO91" s="96">
        <f t="shared" si="52"/>
        <v>-465.93</v>
      </c>
      <c r="AP91" s="97"/>
      <c r="AQ91" s="98">
        <f t="shared" si="7"/>
        <v>0</v>
      </c>
      <c r="AR91" s="99">
        <f t="shared" si="30"/>
        <v>93.84</v>
      </c>
      <c r="AS91" s="99">
        <f t="shared" si="9"/>
        <v>0</v>
      </c>
      <c r="AT91" s="99">
        <f t="shared" si="10"/>
        <v>465.93</v>
      </c>
      <c r="AU91" s="99">
        <f t="shared" si="53"/>
        <v>0</v>
      </c>
      <c r="AV91" s="99">
        <f t="array" ref="AV91">_xlfn.IFS(U91=0,AO91,U91&lt;0,AO91/-U91,U91&gt;0,AO91/U91)</f>
        <v>-465.93</v>
      </c>
      <c r="AW91" s="235">
        <f t="shared" si="38"/>
        <v>0</v>
      </c>
      <c r="AX91" s="235">
        <f t="shared" si="39"/>
        <v>-4.9651534526854215</v>
      </c>
      <c r="AY91" s="100"/>
      <c r="AZ91" s="95">
        <f t="shared" si="13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0"/>
        <v>0</v>
      </c>
      <c r="F92" s="94">
        <f>'Юнит 13'!F92</f>
        <v>0</v>
      </c>
      <c r="G92" s="94">
        <f>'Юнит 13'!G92</f>
        <v>0</v>
      </c>
      <c r="H92" s="94">
        <f>'Юнит 13'!H92</f>
        <v>0</v>
      </c>
      <c r="I92" s="94">
        <f>'Юнит 13'!I92</f>
        <v>0</v>
      </c>
      <c r="J92" s="94">
        <f>'Юнит 13'!J92</f>
        <v>0</v>
      </c>
      <c r="K92" s="94">
        <v>139.47</v>
      </c>
      <c r="L92" s="93">
        <f t="shared" si="37"/>
        <v>0</v>
      </c>
      <c r="M92" s="90">
        <f>'Юнит 13'!M92</f>
        <v>0</v>
      </c>
      <c r="N92" s="90">
        <f>'Юнит 10'!N92+'Юнит 11'!N92+'Юнит 12'!N92+'Юнит 13'!N92</f>
        <v>1</v>
      </c>
      <c r="O92" s="90"/>
      <c r="P92" s="90"/>
      <c r="Q92" s="234">
        <f t="shared" si="47"/>
        <v>0.14285714285714285</v>
      </c>
      <c r="R92" s="93">
        <f t="shared" si="48"/>
        <v>0</v>
      </c>
      <c r="S92" s="90">
        <f>'Юнит 10'!S92+'Юнит 11'!S92+'Юнит 12'!S92+'Юнит 13'!S92</f>
        <v>0</v>
      </c>
      <c r="T92" s="90">
        <f>'Юнит 10'!T92+'Юнит 11'!T92+'Юнит 12'!T92+'Юнит 13'!T92</f>
        <v>0</v>
      </c>
      <c r="U92" s="93">
        <f t="shared" si="41"/>
        <v>0</v>
      </c>
      <c r="V92" s="90">
        <f>'Юнит 10'!V92+'Юнит 11'!V92+'Юнит 12'!V92+'Юнит 13'!V92</f>
        <v>0</v>
      </c>
      <c r="W92" s="90">
        <f>'Юнит 10'!W92+'Юнит 11'!W92+'Юнит 12'!W92+'Юнит 13'!W92</f>
        <v>0</v>
      </c>
      <c r="X92" s="93">
        <f t="shared" si="42"/>
        <v>0</v>
      </c>
      <c r="Y92" s="90">
        <f>'Юнит 10'!Y92+'Юнит 11'!Y92+'Юнит 12'!Y92+'Юнит 13'!Y92</f>
        <v>0</v>
      </c>
      <c r="Z92" s="90">
        <f>'Юнит 10'!Z92+'Юнит 11'!Z92+'Юнит 12'!Z92+'Юнит 13'!Z92</f>
        <v>0</v>
      </c>
      <c r="AA92" s="93">
        <f t="shared" si="49"/>
        <v>0</v>
      </c>
      <c r="AB92" s="93">
        <f t="shared" si="50"/>
        <v>0</v>
      </c>
      <c r="AC92" s="235">
        <f t="shared" si="43"/>
        <v>0</v>
      </c>
      <c r="AD92" s="93">
        <f t="shared" si="44"/>
        <v>0</v>
      </c>
      <c r="AE92" s="90">
        <f>'Юнит 10'!AE92+'Юнит 11'!AE92+'Юнит 12'!AE92+'Юнит 13'!AE92</f>
        <v>0</v>
      </c>
      <c r="AF92" s="235">
        <f t="shared" si="45"/>
        <v>0</v>
      </c>
      <c r="AG92" s="90">
        <f>'Юнит 10'!AG92+'Юнит 11'!AG92+'Юнит 12'!AG92+'Юнит 13'!AG92</f>
        <v>212.39</v>
      </c>
      <c r="AH92" s="90">
        <f>'Юнит 10'!AH92+'Юнит 11'!AH92+'Юнит 12'!AH92+'Юнит 13'!AH92</f>
        <v>0</v>
      </c>
      <c r="AI92" s="90">
        <f>'Юнит 10'!AI92+'Юнит 11'!AI92+'Юнит 12'!AI92+'Юнит 13'!AI92</f>
        <v>0</v>
      </c>
      <c r="AJ92" s="90">
        <f>'Юнит 10'!AJ92+'Юнит 11'!AJ92+'Юнит 12'!AJ92+'Юнит 13'!AJ92</f>
        <v>0</v>
      </c>
      <c r="AK92" s="90">
        <f>'Юнит 10'!AK92+'Юнит 11'!AK92+'Юнит 12'!AK92+'Юнит 13'!AK92</f>
        <v>0</v>
      </c>
      <c r="AL92" s="123">
        <f t="shared" si="46"/>
        <v>0</v>
      </c>
      <c r="AM92" s="90">
        <f>'Юнит 10'!AM92+'Юнит 11'!AM92+'Юнит 12'!AM92+'Юнит 13'!AM92</f>
        <v>0</v>
      </c>
      <c r="AN92" s="95">
        <f t="shared" si="51"/>
        <v>0</v>
      </c>
      <c r="AO92" s="96">
        <f t="shared" si="52"/>
        <v>-212.39</v>
      </c>
      <c r="AP92" s="97"/>
      <c r="AQ92" s="98">
        <f t="shared" si="7"/>
        <v>0</v>
      </c>
      <c r="AR92" s="99">
        <f t="shared" si="30"/>
        <v>139.47</v>
      </c>
      <c r="AS92" s="99">
        <f t="shared" si="9"/>
        <v>0</v>
      </c>
      <c r="AT92" s="99">
        <f t="shared" si="10"/>
        <v>212.39</v>
      </c>
      <c r="AU92" s="99">
        <f t="shared" si="53"/>
        <v>0</v>
      </c>
      <c r="AV92" s="99">
        <f t="array" ref="AV92">_xlfn.IFS(U92=0,AO92,U92&lt;0,AO92/-U92,U92&gt;0,AO92/U92)</f>
        <v>-212.39</v>
      </c>
      <c r="AW92" s="235">
        <f t="shared" si="38"/>
        <v>0</v>
      </c>
      <c r="AX92" s="235">
        <f t="shared" si="39"/>
        <v>-1.5228364522836451</v>
      </c>
      <c r="AY92" s="100"/>
      <c r="AZ92" s="95">
        <f t="shared" si="13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0"/>
        <v>0</v>
      </c>
      <c r="F93" s="94">
        <f>'Юнит 13'!F93</f>
        <v>0</v>
      </c>
      <c r="G93" s="94">
        <f>'Юнит 13'!G93</f>
        <v>0</v>
      </c>
      <c r="H93" s="94">
        <f>'Юнит 13'!H93</f>
        <v>0</v>
      </c>
      <c r="I93" s="94">
        <f>'Юнит 13'!I93</f>
        <v>0</v>
      </c>
      <c r="J93" s="94">
        <f>'Юнит 13'!J93</f>
        <v>0</v>
      </c>
      <c r="K93" s="94">
        <v>139.47</v>
      </c>
      <c r="L93" s="93">
        <f t="shared" si="37"/>
        <v>0</v>
      </c>
      <c r="M93" s="90">
        <f>'Юнит 13'!M93</f>
        <v>0</v>
      </c>
      <c r="N93" s="90">
        <f>'Юнит 10'!N93+'Юнит 11'!N93+'Юнит 12'!N93+'Юнит 13'!N93</f>
        <v>0</v>
      </c>
      <c r="O93" s="90"/>
      <c r="P93" s="90"/>
      <c r="Q93" s="234">
        <f t="shared" si="47"/>
        <v>0</v>
      </c>
      <c r="R93" s="93">
        <f t="shared" si="48"/>
        <v>0.14285714285714285</v>
      </c>
      <c r="S93" s="90">
        <f>'Юнит 10'!S93+'Юнит 11'!S93+'Юнит 12'!S93+'Юнит 13'!S93</f>
        <v>1</v>
      </c>
      <c r="T93" s="90">
        <f>'Юнит 10'!T93+'Юнит 11'!T93+'Юнит 12'!T93+'Юнит 13'!T93</f>
        <v>0</v>
      </c>
      <c r="U93" s="93">
        <f t="shared" si="41"/>
        <v>1</v>
      </c>
      <c r="V93" s="90">
        <f>'Юнит 10'!V93+'Юнит 11'!V93+'Юнит 12'!V93+'Юнит 13'!V93</f>
        <v>829</v>
      </c>
      <c r="W93" s="90">
        <f>'Юнит 10'!W93+'Юнит 11'!W93+'Юнит 12'!W93+'Юнит 13'!W93</f>
        <v>0</v>
      </c>
      <c r="X93" s="93">
        <f t="shared" si="42"/>
        <v>829</v>
      </c>
      <c r="Y93" s="90">
        <f>'Юнит 10'!Y93+'Юнит 11'!Y93+'Юнит 12'!Y93+'Юнит 13'!Y93</f>
        <v>1296</v>
      </c>
      <c r="Z93" s="90">
        <f>'Юнит 10'!Z93+'Юнит 11'!Z93+'Юнит 12'!Z93+'Юнит 13'!Z93</f>
        <v>0</v>
      </c>
      <c r="AA93" s="93">
        <f t="shared" si="49"/>
        <v>1296</v>
      </c>
      <c r="AB93" s="93">
        <f t="shared" si="50"/>
        <v>0</v>
      </c>
      <c r="AC93" s="235">
        <f t="shared" si="43"/>
        <v>4.999232332386982E-4</v>
      </c>
      <c r="AD93" s="93">
        <f t="shared" si="44"/>
        <v>139.47</v>
      </c>
      <c r="AE93" s="90">
        <f>'Юнит 10'!AE93+'Юнит 11'!AE93+'Юнит 12'!AE93+'Юнит 13'!AE93</f>
        <v>497.29999999999995</v>
      </c>
      <c r="AF93" s="235">
        <f t="shared" si="45"/>
        <v>0.38371913580246908</v>
      </c>
      <c r="AG93" s="90">
        <f>'Юнит 10'!AG93+'Юнит 11'!AG93+'Юнит 12'!AG93+'Юнит 13'!AG93</f>
        <v>59.16</v>
      </c>
      <c r="AH93" s="90">
        <f>'Юнит 10'!AH93+'Юнит 11'!AH93+'Юнит 12'!AH93+'Юнит 13'!AH93</f>
        <v>0</v>
      </c>
      <c r="AI93" s="90">
        <f>'Юнит 10'!AI93+'Юнит 11'!AI93+'Юнит 12'!AI93+'Юнит 13'!AI93</f>
        <v>0</v>
      </c>
      <c r="AJ93" s="90">
        <f>'Юнит 10'!AJ93+'Юнит 11'!AJ93+'Юнит 12'!AJ93+'Юнит 13'!AJ93</f>
        <v>0</v>
      </c>
      <c r="AK93" s="90">
        <f>'Юнит 10'!AK93+'Юнит 11'!AK93+'Юнит 12'!AK93+'Юнит 13'!AK93</f>
        <v>0</v>
      </c>
      <c r="AL93" s="123">
        <f t="shared" si="46"/>
        <v>0</v>
      </c>
      <c r="AM93" s="90">
        <f>'Юнит 10'!AM93+'Юнит 11'!AM93+'Юнит 12'!AM93+'Юнит 13'!AM93</f>
        <v>0</v>
      </c>
      <c r="AN93" s="95">
        <f t="shared" si="51"/>
        <v>47.335899999999995</v>
      </c>
      <c r="AO93" s="96">
        <f t="shared" si="52"/>
        <v>552.73410000000001</v>
      </c>
      <c r="AP93" s="97"/>
      <c r="AQ93" s="98">
        <f t="shared" si="7"/>
        <v>1296</v>
      </c>
      <c r="AR93" s="99">
        <f t="shared" si="30"/>
        <v>139.47</v>
      </c>
      <c r="AS93" s="99">
        <f t="shared" si="9"/>
        <v>497.29999999999995</v>
      </c>
      <c r="AT93" s="99">
        <f t="shared" si="10"/>
        <v>59.16</v>
      </c>
      <c r="AU93" s="99">
        <f t="shared" si="53"/>
        <v>0</v>
      </c>
      <c r="AV93" s="99">
        <f t="array" ref="AV93">_xlfn.IFS(U93=0,AO93,U93&lt;0,AO93/-U93,U93&gt;0,AO93/U93)</f>
        <v>552.73410000000001</v>
      </c>
      <c r="AW93" s="235">
        <f t="shared" si="38"/>
        <v>0.42649236111111111</v>
      </c>
      <c r="AX93" s="235">
        <f t="shared" si="39"/>
        <v>3.9631038933103895</v>
      </c>
      <c r="AY93" s="100"/>
      <c r="AZ93" s="95">
        <f t="shared" si="13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0"/>
        <v>0</v>
      </c>
      <c r="F94" s="94">
        <f>'Юнит 13'!F94</f>
        <v>0</v>
      </c>
      <c r="G94" s="94">
        <f>'Юнит 13'!G94</f>
        <v>0</v>
      </c>
      <c r="H94" s="94">
        <f>'Юнит 13'!H94</f>
        <v>0</v>
      </c>
      <c r="I94" s="94">
        <f>'Юнит 13'!I94</f>
        <v>0</v>
      </c>
      <c r="J94" s="94">
        <f>'Юнит 13'!J94</f>
        <v>0</v>
      </c>
      <c r="K94" s="94">
        <v>400.08</v>
      </c>
      <c r="L94" s="93">
        <f t="shared" si="37"/>
        <v>0</v>
      </c>
      <c r="M94" s="90">
        <f>'Юнит 13'!M94</f>
        <v>0</v>
      </c>
      <c r="N94" s="90">
        <f>'Юнит 10'!N94+'Юнит 11'!N94+'Юнит 12'!N94+'Юнит 13'!N94</f>
        <v>0</v>
      </c>
      <c r="O94" s="90"/>
      <c r="P94" s="90"/>
      <c r="Q94" s="234">
        <f t="shared" si="47"/>
        <v>0</v>
      </c>
      <c r="R94" s="93">
        <f t="shared" si="48"/>
        <v>0</v>
      </c>
      <c r="S94" s="90">
        <f>'Юнит 10'!S94+'Юнит 11'!S94+'Юнит 12'!S94+'Юнит 13'!S94</f>
        <v>0</v>
      </c>
      <c r="T94" s="90">
        <f>'Юнит 10'!T94+'Юнит 11'!T94+'Юнит 12'!T94+'Юнит 13'!T94</f>
        <v>0</v>
      </c>
      <c r="U94" s="93">
        <f t="shared" si="41"/>
        <v>0</v>
      </c>
      <c r="V94" s="90">
        <f>'Юнит 10'!V94+'Юнит 11'!V94+'Юнит 12'!V94+'Юнит 13'!V94</f>
        <v>0</v>
      </c>
      <c r="W94" s="90">
        <f>'Юнит 10'!W94+'Юнит 11'!W94+'Юнит 12'!W94+'Юнит 13'!W94</f>
        <v>0</v>
      </c>
      <c r="X94" s="93">
        <f t="shared" si="42"/>
        <v>0</v>
      </c>
      <c r="Y94" s="90">
        <f>'Юнит 10'!Y94+'Юнит 11'!Y94+'Юнит 12'!Y94+'Юнит 13'!Y94</f>
        <v>0</v>
      </c>
      <c r="Z94" s="90">
        <f>'Юнит 10'!Z94+'Юнит 11'!Z94+'Юнит 12'!Z94+'Юнит 13'!Z94</f>
        <v>0</v>
      </c>
      <c r="AA94" s="93">
        <f t="shared" si="49"/>
        <v>0</v>
      </c>
      <c r="AB94" s="93">
        <f t="shared" si="50"/>
        <v>0</v>
      </c>
      <c r="AC94" s="235">
        <f t="shared" si="43"/>
        <v>0</v>
      </c>
      <c r="AD94" s="93">
        <f t="shared" si="44"/>
        <v>0</v>
      </c>
      <c r="AE94" s="90">
        <f>'Юнит 10'!AE94+'Юнит 11'!AE94+'Юнит 12'!AE94+'Юнит 13'!AE94</f>
        <v>0</v>
      </c>
      <c r="AF94" s="235">
        <f t="shared" si="45"/>
        <v>0</v>
      </c>
      <c r="AG94" s="90">
        <f>'Юнит 10'!AG94+'Юнит 11'!AG94+'Юнит 12'!AG94+'Юнит 13'!AG94</f>
        <v>0</v>
      </c>
      <c r="AH94" s="90">
        <f>'Юнит 10'!AH94+'Юнит 11'!AH94+'Юнит 12'!AH94+'Юнит 13'!AH94</f>
        <v>0</v>
      </c>
      <c r="AI94" s="90">
        <f>'Юнит 10'!AI94+'Юнит 11'!AI94+'Юнит 12'!AI94+'Юнит 13'!AI94</f>
        <v>0</v>
      </c>
      <c r="AJ94" s="90">
        <f>'Юнит 10'!AJ94+'Юнит 11'!AJ94+'Юнит 12'!AJ94+'Юнит 13'!AJ94</f>
        <v>0</v>
      </c>
      <c r="AK94" s="90">
        <f>'Юнит 10'!AK94+'Юнит 11'!AK94+'Юнит 12'!AK94+'Юнит 13'!AK94</f>
        <v>0</v>
      </c>
      <c r="AL94" s="123">
        <f t="shared" si="46"/>
        <v>0</v>
      </c>
      <c r="AM94" s="90">
        <f>'Юнит 10'!AM94+'Юнит 11'!AM94+'Юнит 12'!AM94+'Юнит 13'!AM94</f>
        <v>0</v>
      </c>
      <c r="AN94" s="95">
        <f t="shared" si="51"/>
        <v>0</v>
      </c>
      <c r="AO94" s="96">
        <f t="shared" si="52"/>
        <v>0</v>
      </c>
      <c r="AP94" s="97"/>
      <c r="AQ94" s="98">
        <f t="shared" si="7"/>
        <v>0</v>
      </c>
      <c r="AR94" s="99">
        <f t="shared" si="30"/>
        <v>400.08</v>
      </c>
      <c r="AS94" s="99">
        <f t="shared" si="9"/>
        <v>0</v>
      </c>
      <c r="AT94" s="99">
        <f t="shared" si="10"/>
        <v>0</v>
      </c>
      <c r="AU94" s="99">
        <f t="shared" si="53"/>
        <v>0</v>
      </c>
      <c r="AV94" s="99">
        <f t="array" ref="AV94">_xlfn.IFS(U94=0,AO94,U94&lt;0,AO94/-U94,U94&gt;0,AO94/U94)</f>
        <v>0</v>
      </c>
      <c r="AW94" s="235">
        <f t="shared" si="38"/>
        <v>0</v>
      </c>
      <c r="AX94" s="235">
        <f t="shared" si="39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0"/>
        <v>0</v>
      </c>
      <c r="F95" s="94">
        <f>'Юнит 13'!F95</f>
        <v>0</v>
      </c>
      <c r="G95" s="94">
        <f>'Юнит 13'!G95</f>
        <v>0</v>
      </c>
      <c r="H95" s="94">
        <f>'Юнит 13'!H95</f>
        <v>0</v>
      </c>
      <c r="I95" s="94">
        <f>'Юнит 13'!I95</f>
        <v>0</v>
      </c>
      <c r="J95" s="94">
        <f>'Юнит 13'!J95</f>
        <v>0</v>
      </c>
      <c r="K95" s="94">
        <v>400.08</v>
      </c>
      <c r="L95" s="93">
        <f t="shared" si="37"/>
        <v>0</v>
      </c>
      <c r="M95" s="90">
        <f>'Юнит 13'!M95</f>
        <v>0</v>
      </c>
      <c r="N95" s="90">
        <f>'Юнит 10'!N95+'Юнит 11'!N95+'Юнит 12'!N95+'Юнит 13'!N95</f>
        <v>0</v>
      </c>
      <c r="O95" s="90"/>
      <c r="P95" s="90"/>
      <c r="Q95" s="234">
        <f t="shared" si="47"/>
        <v>0</v>
      </c>
      <c r="R95" s="93">
        <f t="shared" si="48"/>
        <v>0</v>
      </c>
      <c r="S95" s="90">
        <f>'Юнит 10'!S95+'Юнит 11'!S95+'Юнит 12'!S95+'Юнит 13'!S95</f>
        <v>0</v>
      </c>
      <c r="T95" s="90">
        <f>'Юнит 10'!T95+'Юнит 11'!T95+'Юнит 12'!T95+'Юнит 13'!T95</f>
        <v>0</v>
      </c>
      <c r="U95" s="93">
        <f t="shared" si="41"/>
        <v>0</v>
      </c>
      <c r="V95" s="90">
        <f>'Юнит 10'!V95+'Юнит 11'!V95+'Юнит 12'!V95+'Юнит 13'!V95</f>
        <v>0</v>
      </c>
      <c r="W95" s="90">
        <f>'Юнит 10'!W95+'Юнит 11'!W95+'Юнит 12'!W95+'Юнит 13'!W95</f>
        <v>0</v>
      </c>
      <c r="X95" s="93">
        <f t="shared" si="42"/>
        <v>0</v>
      </c>
      <c r="Y95" s="90">
        <f>'Юнит 10'!Y95+'Юнит 11'!Y95+'Юнит 12'!Y95+'Юнит 13'!Y95</f>
        <v>0</v>
      </c>
      <c r="Z95" s="90">
        <f>'Юнит 10'!Z95+'Юнит 11'!Z95+'Юнит 12'!Z95+'Юнит 13'!Z95</f>
        <v>0</v>
      </c>
      <c r="AA95" s="93">
        <f t="shared" si="49"/>
        <v>0</v>
      </c>
      <c r="AB95" s="93">
        <f t="shared" si="50"/>
        <v>0</v>
      </c>
      <c r="AC95" s="235">
        <f t="shared" si="43"/>
        <v>0</v>
      </c>
      <c r="AD95" s="93">
        <f t="shared" si="44"/>
        <v>0</v>
      </c>
      <c r="AE95" s="90">
        <f>'Юнит 10'!AE95+'Юнит 11'!AE95+'Юнит 12'!AE95+'Юнит 13'!AE95</f>
        <v>0</v>
      </c>
      <c r="AF95" s="235">
        <f t="shared" si="45"/>
        <v>0</v>
      </c>
      <c r="AG95" s="90">
        <f>'Юнит 10'!AG95+'Юнит 11'!AG95+'Юнит 12'!AG95+'Юнит 13'!AG95</f>
        <v>0</v>
      </c>
      <c r="AH95" s="90">
        <f>'Юнит 10'!AH95+'Юнит 11'!AH95+'Юнит 12'!AH95+'Юнит 13'!AH95</f>
        <v>0</v>
      </c>
      <c r="AI95" s="90">
        <f>'Юнит 10'!AI95+'Юнит 11'!AI95+'Юнит 12'!AI95+'Юнит 13'!AI95</f>
        <v>0</v>
      </c>
      <c r="AJ95" s="90">
        <f>'Юнит 10'!AJ95+'Юнит 11'!AJ95+'Юнит 12'!AJ95+'Юнит 13'!AJ95</f>
        <v>0</v>
      </c>
      <c r="AK95" s="90">
        <f>'Юнит 10'!AK95+'Юнит 11'!AK95+'Юнит 12'!AK95+'Юнит 13'!AK95</f>
        <v>0</v>
      </c>
      <c r="AL95" s="123">
        <f t="shared" si="46"/>
        <v>0</v>
      </c>
      <c r="AM95" s="90">
        <f>'Юнит 10'!AM95+'Юнит 11'!AM95+'Юнит 12'!AM95+'Юнит 13'!AM95</f>
        <v>0</v>
      </c>
      <c r="AN95" s="95">
        <f t="shared" si="51"/>
        <v>0</v>
      </c>
      <c r="AO95" s="96">
        <f t="shared" si="52"/>
        <v>0</v>
      </c>
      <c r="AP95" s="97"/>
      <c r="AQ95" s="98">
        <f t="shared" si="7"/>
        <v>0</v>
      </c>
      <c r="AR95" s="99">
        <f t="shared" si="30"/>
        <v>400.08</v>
      </c>
      <c r="AS95" s="99">
        <f t="shared" si="9"/>
        <v>0</v>
      </c>
      <c r="AT95" s="99">
        <f t="shared" si="10"/>
        <v>0</v>
      </c>
      <c r="AU95" s="99">
        <f t="shared" si="53"/>
        <v>0</v>
      </c>
      <c r="AV95" s="99">
        <f t="array" ref="AV95">_xlfn.IFS(U95=0,AO95,U95&lt;0,AO95/-U95,U95&gt;0,AO95/U95)</f>
        <v>0</v>
      </c>
      <c r="AW95" s="235">
        <f t="shared" si="38"/>
        <v>0</v>
      </c>
      <c r="AX95" s="235">
        <f t="shared" si="39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0"/>
        <v>0</v>
      </c>
      <c r="F96" s="94">
        <f>'Юнит 13'!F96</f>
        <v>0</v>
      </c>
      <c r="G96" s="94">
        <f>'Юнит 13'!G96</f>
        <v>0</v>
      </c>
      <c r="H96" s="94">
        <f>'Юнит 13'!H96</f>
        <v>0</v>
      </c>
      <c r="I96" s="94">
        <f>'Юнит 13'!I96</f>
        <v>0</v>
      </c>
      <c r="J96" s="94">
        <f>'Юнит 13'!J96</f>
        <v>0</v>
      </c>
      <c r="K96" s="94">
        <v>300.08</v>
      </c>
      <c r="L96" s="93">
        <f t="shared" si="37"/>
        <v>0</v>
      </c>
      <c r="M96" s="90">
        <f>'Юнит 13'!M96</f>
        <v>0</v>
      </c>
      <c r="N96" s="90">
        <f>'Юнит 10'!N96+'Юнит 11'!N96+'Юнит 12'!N96+'Юнит 13'!N96</f>
        <v>0</v>
      </c>
      <c r="O96" s="90"/>
      <c r="P96" s="90"/>
      <c r="Q96" s="234">
        <f t="shared" si="47"/>
        <v>0</v>
      </c>
      <c r="R96" s="93">
        <f t="shared" si="48"/>
        <v>0</v>
      </c>
      <c r="S96" s="90">
        <f>'Юнит 10'!S96+'Юнит 11'!S96+'Юнит 12'!S96+'Юнит 13'!S96</f>
        <v>0</v>
      </c>
      <c r="T96" s="90">
        <f>'Юнит 10'!T96+'Юнит 11'!T96+'Юнит 12'!T96+'Юнит 13'!T96</f>
        <v>0</v>
      </c>
      <c r="U96" s="93">
        <f t="shared" si="41"/>
        <v>0</v>
      </c>
      <c r="V96" s="90">
        <f>'Юнит 10'!V96+'Юнит 11'!V96+'Юнит 12'!V96+'Юнит 13'!V96</f>
        <v>0</v>
      </c>
      <c r="W96" s="90">
        <f>'Юнит 10'!W96+'Юнит 11'!W96+'Юнит 12'!W96+'Юнит 13'!W96</f>
        <v>0</v>
      </c>
      <c r="X96" s="93">
        <f t="shared" si="42"/>
        <v>0</v>
      </c>
      <c r="Y96" s="90">
        <f>'Юнит 10'!Y96+'Юнит 11'!Y96+'Юнит 12'!Y96+'Юнит 13'!Y96</f>
        <v>0</v>
      </c>
      <c r="Z96" s="90">
        <f>'Юнит 10'!Z96+'Юнит 11'!Z96+'Юнит 12'!Z96+'Юнит 13'!Z96</f>
        <v>0</v>
      </c>
      <c r="AA96" s="93">
        <f t="shared" si="49"/>
        <v>0</v>
      </c>
      <c r="AB96" s="93">
        <f t="shared" si="50"/>
        <v>0</v>
      </c>
      <c r="AC96" s="235">
        <f t="shared" si="43"/>
        <v>0</v>
      </c>
      <c r="AD96" s="93">
        <f t="shared" si="44"/>
        <v>0</v>
      </c>
      <c r="AE96" s="90">
        <f>'Юнит 10'!AE96+'Юнит 11'!AE96+'Юнит 12'!AE96+'Юнит 13'!AE96</f>
        <v>0</v>
      </c>
      <c r="AF96" s="235">
        <f t="shared" si="45"/>
        <v>0</v>
      </c>
      <c r="AG96" s="90">
        <f>'Юнит 10'!AG96+'Юнит 11'!AG96+'Юнит 12'!AG96+'Юнит 13'!AG96</f>
        <v>0</v>
      </c>
      <c r="AH96" s="90">
        <f>'Юнит 10'!AH96+'Юнит 11'!AH96+'Юнит 12'!AH96+'Юнит 13'!AH96</f>
        <v>0</v>
      </c>
      <c r="AI96" s="90">
        <f>'Юнит 10'!AI96+'Юнит 11'!AI96+'Юнит 12'!AI96+'Юнит 13'!AI96</f>
        <v>0</v>
      </c>
      <c r="AJ96" s="90">
        <f>'Юнит 10'!AJ96+'Юнит 11'!AJ96+'Юнит 12'!AJ96+'Юнит 13'!AJ96</f>
        <v>0</v>
      </c>
      <c r="AK96" s="90">
        <f>'Юнит 10'!AK96+'Юнит 11'!AK96+'Юнит 12'!AK96+'Юнит 13'!AK96</f>
        <v>0</v>
      </c>
      <c r="AL96" s="123">
        <f t="shared" si="46"/>
        <v>0</v>
      </c>
      <c r="AM96" s="90">
        <f>'Юнит 10'!AM96+'Юнит 11'!AM96+'Юнит 12'!AM96+'Юнит 13'!AM96</f>
        <v>0</v>
      </c>
      <c r="AN96" s="95">
        <f t="shared" si="51"/>
        <v>0</v>
      </c>
      <c r="AO96" s="96">
        <f t="shared" si="52"/>
        <v>0</v>
      </c>
      <c r="AP96" s="97"/>
      <c r="AQ96" s="98">
        <f t="shared" si="7"/>
        <v>0</v>
      </c>
      <c r="AR96" s="99">
        <f t="shared" si="30"/>
        <v>300.08</v>
      </c>
      <c r="AS96" s="99">
        <f t="shared" si="9"/>
        <v>0</v>
      </c>
      <c r="AT96" s="99">
        <f t="shared" si="10"/>
        <v>0</v>
      </c>
      <c r="AU96" s="99">
        <f t="shared" si="53"/>
        <v>0</v>
      </c>
      <c r="AV96" s="99">
        <f t="array" ref="AV96">_xlfn.IFS(U96=0,AO96,U96&lt;0,AO96/-U96,U96&gt;0,AO96/U96)</f>
        <v>0</v>
      </c>
      <c r="AW96" s="235">
        <f t="shared" si="38"/>
        <v>0</v>
      </c>
      <c r="AX96" s="235">
        <f t="shared" si="39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0"/>
        <v>0</v>
      </c>
      <c r="F97" s="94">
        <f>'Юнит 13'!F97</f>
        <v>0</v>
      </c>
      <c r="G97" s="94">
        <f>'Юнит 13'!G97</f>
        <v>0</v>
      </c>
      <c r="H97" s="94">
        <f>'Юнит 13'!H97</f>
        <v>0</v>
      </c>
      <c r="I97" s="94">
        <f>'Юнит 13'!I97</f>
        <v>0</v>
      </c>
      <c r="J97" s="94">
        <f>'Юнит 13'!J97</f>
        <v>0</v>
      </c>
      <c r="K97" s="94">
        <v>400.08</v>
      </c>
      <c r="L97" s="93">
        <f t="shared" si="37"/>
        <v>0</v>
      </c>
      <c r="M97" s="90">
        <f>'Юнит 13'!M97</f>
        <v>0</v>
      </c>
      <c r="N97" s="90">
        <f>'Юнит 10'!N97+'Юнит 11'!N97+'Юнит 12'!N97+'Юнит 13'!N97</f>
        <v>0</v>
      </c>
      <c r="O97" s="90"/>
      <c r="P97" s="90"/>
      <c r="Q97" s="234">
        <f t="shared" si="47"/>
        <v>0</v>
      </c>
      <c r="R97" s="93">
        <f t="shared" si="48"/>
        <v>0</v>
      </c>
      <c r="S97" s="90">
        <f>'Юнит 10'!S97+'Юнит 11'!S97+'Юнит 12'!S97+'Юнит 13'!S97</f>
        <v>0</v>
      </c>
      <c r="T97" s="90">
        <f>'Юнит 10'!T97+'Юнит 11'!T97+'Юнит 12'!T97+'Юнит 13'!T97</f>
        <v>0</v>
      </c>
      <c r="U97" s="93">
        <f t="shared" si="41"/>
        <v>0</v>
      </c>
      <c r="V97" s="90">
        <f>'Юнит 10'!V97+'Юнит 11'!V97+'Юнит 12'!V97+'Юнит 13'!V97</f>
        <v>0</v>
      </c>
      <c r="W97" s="90">
        <f>'Юнит 10'!W97+'Юнит 11'!W97+'Юнит 12'!W97+'Юнит 13'!W97</f>
        <v>0</v>
      </c>
      <c r="X97" s="93">
        <f t="shared" si="42"/>
        <v>0</v>
      </c>
      <c r="Y97" s="90">
        <f>'Юнит 10'!Y97+'Юнит 11'!Y97+'Юнит 12'!Y97+'Юнит 13'!Y97</f>
        <v>0</v>
      </c>
      <c r="Z97" s="90">
        <f>'Юнит 10'!Z97+'Юнит 11'!Z97+'Юнит 12'!Z97+'Юнит 13'!Z97</f>
        <v>0</v>
      </c>
      <c r="AA97" s="93">
        <f t="shared" si="49"/>
        <v>0</v>
      </c>
      <c r="AB97" s="93">
        <f t="shared" si="50"/>
        <v>0</v>
      </c>
      <c r="AC97" s="235">
        <f t="shared" si="43"/>
        <v>0</v>
      </c>
      <c r="AD97" s="93">
        <f t="shared" si="44"/>
        <v>0</v>
      </c>
      <c r="AE97" s="90">
        <f>'Юнит 10'!AE97+'Юнит 11'!AE97+'Юнит 12'!AE97+'Юнит 13'!AE97</f>
        <v>0</v>
      </c>
      <c r="AF97" s="235">
        <f t="shared" si="45"/>
        <v>0</v>
      </c>
      <c r="AG97" s="90">
        <f>'Юнит 10'!AG97+'Юнит 11'!AG97+'Юнит 12'!AG97+'Юнит 13'!AG97</f>
        <v>0</v>
      </c>
      <c r="AH97" s="90">
        <f>'Юнит 10'!AH97+'Юнит 11'!AH97+'Юнит 12'!AH97+'Юнит 13'!AH97</f>
        <v>0</v>
      </c>
      <c r="AI97" s="90">
        <f>'Юнит 10'!AI97+'Юнит 11'!AI97+'Юнит 12'!AI97+'Юнит 13'!AI97</f>
        <v>0</v>
      </c>
      <c r="AJ97" s="90">
        <f>'Юнит 10'!AJ97+'Юнит 11'!AJ97+'Юнит 12'!AJ97+'Юнит 13'!AJ97</f>
        <v>0</v>
      </c>
      <c r="AK97" s="90">
        <f>'Юнит 10'!AK97+'Юнит 11'!AK97+'Юнит 12'!AK97+'Юнит 13'!AK97</f>
        <v>0</v>
      </c>
      <c r="AL97" s="123">
        <f t="shared" si="46"/>
        <v>0</v>
      </c>
      <c r="AM97" s="90">
        <f>'Юнит 10'!AM97+'Юнит 11'!AM97+'Юнит 12'!AM97+'Юнит 13'!AM97</f>
        <v>0</v>
      </c>
      <c r="AN97" s="95">
        <f t="shared" si="51"/>
        <v>0</v>
      </c>
      <c r="AO97" s="96">
        <f t="shared" si="52"/>
        <v>0</v>
      </c>
      <c r="AP97" s="97"/>
      <c r="AQ97" s="98">
        <f t="shared" si="7"/>
        <v>0</v>
      </c>
      <c r="AR97" s="99">
        <f t="shared" si="30"/>
        <v>400.08</v>
      </c>
      <c r="AS97" s="99">
        <f t="shared" si="9"/>
        <v>0</v>
      </c>
      <c r="AT97" s="99">
        <f t="shared" si="10"/>
        <v>0</v>
      </c>
      <c r="AU97" s="99">
        <f t="shared" si="53"/>
        <v>0</v>
      </c>
      <c r="AV97" s="99">
        <f t="array" ref="AV97">_xlfn.IFS(U97=0,AO97,U97&lt;0,AO97/-U97,U97&gt;0,AO97/U97)</f>
        <v>0</v>
      </c>
      <c r="AW97" s="235">
        <f t="shared" si="38"/>
        <v>0</v>
      </c>
      <c r="AX97" s="235">
        <f t="shared" si="39"/>
        <v>0</v>
      </c>
      <c r="AY97" s="100"/>
      <c r="AZ97" s="95">
        <f t="shared" si="13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0"/>
        <v>0</v>
      </c>
      <c r="F98" s="94">
        <f>'Юнит 13'!F98</f>
        <v>0</v>
      </c>
      <c r="G98" s="94">
        <f>'Юнит 13'!G98</f>
        <v>0</v>
      </c>
      <c r="H98" s="94">
        <f>'Юнит 13'!H98</f>
        <v>0</v>
      </c>
      <c r="I98" s="94">
        <f>'Юнит 13'!I98</f>
        <v>0</v>
      </c>
      <c r="J98" s="94">
        <f>'Юнит 13'!J98</f>
        <v>0</v>
      </c>
      <c r="K98" s="94">
        <v>300.08</v>
      </c>
      <c r="L98" s="93">
        <f t="shared" si="37"/>
        <v>0</v>
      </c>
      <c r="M98" s="90">
        <f>'Юнит 13'!M98</f>
        <v>0</v>
      </c>
      <c r="N98" s="90">
        <f>'Юнит 10'!N98+'Юнит 11'!N98+'Юнит 12'!N98+'Юнит 13'!N98</f>
        <v>0</v>
      </c>
      <c r="O98" s="90"/>
      <c r="P98" s="90"/>
      <c r="Q98" s="234">
        <f t="shared" si="47"/>
        <v>0</v>
      </c>
      <c r="R98" s="93">
        <f t="shared" si="48"/>
        <v>0</v>
      </c>
      <c r="S98" s="90">
        <f>'Юнит 10'!S98+'Юнит 11'!S98+'Юнит 12'!S98+'Юнит 13'!S98</f>
        <v>0</v>
      </c>
      <c r="T98" s="90">
        <f>'Юнит 10'!T98+'Юнит 11'!T98+'Юнит 12'!T98+'Юнит 13'!T98</f>
        <v>0</v>
      </c>
      <c r="U98" s="93">
        <f t="shared" si="41"/>
        <v>0</v>
      </c>
      <c r="V98" s="90">
        <f>'Юнит 10'!V98+'Юнит 11'!V98+'Юнит 12'!V98+'Юнит 13'!V98</f>
        <v>0</v>
      </c>
      <c r="W98" s="90">
        <f>'Юнит 10'!W98+'Юнит 11'!W98+'Юнит 12'!W98+'Юнит 13'!W98</f>
        <v>0</v>
      </c>
      <c r="X98" s="93">
        <f t="shared" si="42"/>
        <v>0</v>
      </c>
      <c r="Y98" s="90">
        <f>'Юнит 10'!Y98+'Юнит 11'!Y98+'Юнит 12'!Y98+'Юнит 13'!Y98</f>
        <v>0</v>
      </c>
      <c r="Z98" s="90">
        <f>'Юнит 10'!Z98+'Юнит 11'!Z98+'Юнит 12'!Z98+'Юнит 13'!Z98</f>
        <v>0</v>
      </c>
      <c r="AA98" s="93">
        <f t="shared" si="49"/>
        <v>0</v>
      </c>
      <c r="AB98" s="93">
        <f t="shared" si="50"/>
        <v>0</v>
      </c>
      <c r="AC98" s="235">
        <f t="shared" si="43"/>
        <v>0</v>
      </c>
      <c r="AD98" s="93">
        <f t="shared" si="44"/>
        <v>0</v>
      </c>
      <c r="AE98" s="90">
        <f>'Юнит 10'!AE98+'Юнит 11'!AE98+'Юнит 12'!AE98+'Юнит 13'!AE98</f>
        <v>0</v>
      </c>
      <c r="AF98" s="235">
        <f t="shared" si="45"/>
        <v>0</v>
      </c>
      <c r="AG98" s="90">
        <f>'Юнит 10'!AG98+'Юнит 11'!AG98+'Юнит 12'!AG98+'Юнит 13'!AG98</f>
        <v>115.07</v>
      </c>
      <c r="AH98" s="90">
        <f>'Юнит 10'!AH98+'Юнит 11'!AH98+'Юнит 12'!AH98+'Юнит 13'!AH98</f>
        <v>0</v>
      </c>
      <c r="AI98" s="90">
        <f>'Юнит 10'!AI98+'Юнит 11'!AI98+'Юнит 12'!AI98+'Юнит 13'!AI98</f>
        <v>0</v>
      </c>
      <c r="AJ98" s="90">
        <f>'Юнит 10'!AJ98+'Юнит 11'!AJ98+'Юнит 12'!AJ98+'Юнит 13'!AJ98</f>
        <v>0</v>
      </c>
      <c r="AK98" s="90">
        <f>'Юнит 10'!AK98+'Юнит 11'!AK98+'Юнит 12'!AK98+'Юнит 13'!AK98</f>
        <v>0</v>
      </c>
      <c r="AL98" s="123">
        <f t="shared" si="46"/>
        <v>0</v>
      </c>
      <c r="AM98" s="90">
        <f>'Юнит 10'!AM98+'Юнит 11'!AM98+'Юнит 12'!AM98+'Юнит 13'!AM98</f>
        <v>0</v>
      </c>
      <c r="AN98" s="95">
        <f t="shared" si="51"/>
        <v>0</v>
      </c>
      <c r="AO98" s="96">
        <f t="shared" si="52"/>
        <v>-115.07</v>
      </c>
      <c r="AP98" s="97"/>
      <c r="AQ98" s="98">
        <f t="shared" ref="AQ98:AQ103" si="54">IF(U98=0,0,AA98/U98)</f>
        <v>0</v>
      </c>
      <c r="AR98" s="99">
        <f t="shared" si="30"/>
        <v>300.08</v>
      </c>
      <c r="AS98" s="99">
        <f t="shared" ref="AS98:AS103" si="55">IF(U98=0,0,AE98/U98)</f>
        <v>0</v>
      </c>
      <c r="AT98" s="99">
        <f t="shared" ref="AT98:AT103" si="56">IF(S98=0,AG98/1,AG98/S98)</f>
        <v>115.07</v>
      </c>
      <c r="AU98" s="99">
        <f t="shared" si="53"/>
        <v>0</v>
      </c>
      <c r="AV98" s="99">
        <f t="array" ref="AV98">_xlfn.IFS(U98=0,AO98,U98&lt;0,AO98/-U98,U98&gt;0,AO98/U98)</f>
        <v>-115.07</v>
      </c>
      <c r="AW98" s="235">
        <f t="shared" si="38"/>
        <v>0</v>
      </c>
      <c r="AX98" s="235">
        <f t="shared" si="39"/>
        <v>-0.38346440949080246</v>
      </c>
      <c r="AY98" s="100"/>
      <c r="AZ98" s="95">
        <f t="shared" ref="AZ98:AZ103" si="57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0"/>
        <v>0</v>
      </c>
      <c r="F99" s="94">
        <f>'Юнит 13'!F99</f>
        <v>0</v>
      </c>
      <c r="G99" s="94">
        <f>'Юнит 13'!G99</f>
        <v>0</v>
      </c>
      <c r="H99" s="94">
        <f>'Юнит 13'!H99</f>
        <v>0</v>
      </c>
      <c r="I99" s="94">
        <f>'Юнит 13'!I99</f>
        <v>0</v>
      </c>
      <c r="J99" s="94">
        <f>'Юнит 13'!J99</f>
        <v>0</v>
      </c>
      <c r="K99" s="94">
        <v>142.97999999999999</v>
      </c>
      <c r="L99" s="93">
        <f t="shared" ref="L99:L103" si="58">E99*K99</f>
        <v>0</v>
      </c>
      <c r="M99" s="90">
        <f>'Юнит 13'!M99</f>
        <v>0</v>
      </c>
      <c r="N99" s="90">
        <f>'Юнит 10'!N99+'Юнит 11'!N99+'Юнит 12'!N99+'Юнит 13'!N99</f>
        <v>0</v>
      </c>
      <c r="O99" s="90"/>
      <c r="P99" s="90"/>
      <c r="Q99" s="234">
        <f t="shared" si="47"/>
        <v>0</v>
      </c>
      <c r="R99" s="93">
        <f t="shared" si="48"/>
        <v>0</v>
      </c>
      <c r="S99" s="90">
        <f>'Юнит 10'!S99+'Юнит 11'!S99+'Юнит 12'!S99+'Юнит 13'!S99</f>
        <v>0</v>
      </c>
      <c r="T99" s="90">
        <f>'Юнит 10'!T99+'Юнит 11'!T99+'Юнит 12'!T99+'Юнит 13'!T99</f>
        <v>0</v>
      </c>
      <c r="U99" s="93">
        <f t="shared" si="41"/>
        <v>0</v>
      </c>
      <c r="V99" s="90">
        <f>'Юнит 10'!V99+'Юнит 11'!V99+'Юнит 12'!V99+'Юнит 13'!V99</f>
        <v>0</v>
      </c>
      <c r="W99" s="90">
        <f>'Юнит 10'!W99+'Юнит 11'!W99+'Юнит 12'!W99+'Юнит 13'!W99</f>
        <v>0</v>
      </c>
      <c r="X99" s="93">
        <f t="shared" si="42"/>
        <v>0</v>
      </c>
      <c r="Y99" s="90">
        <f>'Юнит 10'!Y99+'Юнит 11'!Y99+'Юнит 12'!Y99+'Юнит 13'!Y99</f>
        <v>0</v>
      </c>
      <c r="Z99" s="90">
        <f>'Юнит 10'!Z99+'Юнит 11'!Z99+'Юнит 12'!Z99+'Юнит 13'!Z99</f>
        <v>0</v>
      </c>
      <c r="AA99" s="93">
        <f t="shared" si="49"/>
        <v>0</v>
      </c>
      <c r="AB99" s="93">
        <f t="shared" si="50"/>
        <v>0</v>
      </c>
      <c r="AC99" s="235">
        <f t="shared" si="43"/>
        <v>0</v>
      </c>
      <c r="AD99" s="93">
        <f t="shared" si="44"/>
        <v>0</v>
      </c>
      <c r="AE99" s="90">
        <f>'Юнит 10'!AE99+'Юнит 11'!AE99+'Юнит 12'!AE99+'Юнит 13'!AE99</f>
        <v>0</v>
      </c>
      <c r="AF99" s="235">
        <f t="shared" si="45"/>
        <v>0</v>
      </c>
      <c r="AG99" s="90">
        <f>'Юнит 10'!AG99+'Юнит 11'!AG99+'Юнит 12'!AG99+'Юнит 13'!AG99</f>
        <v>0</v>
      </c>
      <c r="AH99" s="90">
        <f>'Юнит 10'!AH99+'Юнит 11'!AH99+'Юнит 12'!AH99+'Юнит 13'!AH99</f>
        <v>0</v>
      </c>
      <c r="AI99" s="90">
        <f>'Юнит 10'!AI99+'Юнит 11'!AI99+'Юнит 12'!AI99+'Юнит 13'!AI99</f>
        <v>0</v>
      </c>
      <c r="AJ99" s="90">
        <f>'Юнит 10'!AJ99+'Юнит 11'!AJ99+'Юнит 12'!AJ99+'Юнит 13'!AJ99</f>
        <v>0</v>
      </c>
      <c r="AK99" s="90">
        <f>'Юнит 10'!AK99+'Юнит 11'!AK99+'Юнит 12'!AK99+'Юнит 13'!AK99</f>
        <v>0</v>
      </c>
      <c r="AL99" s="123">
        <f t="shared" si="46"/>
        <v>0</v>
      </c>
      <c r="AM99" s="90">
        <f>'Юнит 10'!AM99+'Юнит 11'!AM99+'Юнит 12'!AM99+'Юнит 13'!AM99</f>
        <v>0</v>
      </c>
      <c r="AN99" s="95">
        <f t="shared" si="51"/>
        <v>0</v>
      </c>
      <c r="AO99" s="96">
        <f t="shared" si="52"/>
        <v>0</v>
      </c>
      <c r="AP99" s="97"/>
      <c r="AQ99" s="98">
        <f t="shared" si="54"/>
        <v>0</v>
      </c>
      <c r="AR99" s="99">
        <f t="shared" ref="AR99:AR103" si="59">K99</f>
        <v>142.97999999999999</v>
      </c>
      <c r="AS99" s="99">
        <f t="shared" si="55"/>
        <v>0</v>
      </c>
      <c r="AT99" s="99">
        <f t="shared" si="56"/>
        <v>0</v>
      </c>
      <c r="AU99" s="99">
        <f t="shared" si="53"/>
        <v>0</v>
      </c>
      <c r="AV99" s="99">
        <f t="array" ref="AV99">_xlfn.IFS(U99=0,AO99,U99&lt;0,AO99/-U99,U99&gt;0,AO99/U99)</f>
        <v>0</v>
      </c>
      <c r="AW99" s="235">
        <f t="shared" ref="AW99:AW103" si="60">IF(AQ99=0,0,AV99/AQ99)</f>
        <v>0</v>
      </c>
      <c r="AX99" s="235">
        <f t="shared" ref="AX99:AX103" si="61">IF(AR99=0,0,AV99/AR99)</f>
        <v>0</v>
      </c>
      <c r="AY99" s="100"/>
      <c r="AZ99" s="95">
        <f t="shared" si="57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0"/>
        <v>0</v>
      </c>
      <c r="F100" s="94">
        <f>'Юнит 13'!F100</f>
        <v>0</v>
      </c>
      <c r="G100" s="94">
        <f>'Юнит 13'!G100</f>
        <v>0</v>
      </c>
      <c r="H100" s="94">
        <f>'Юнит 13'!H100</f>
        <v>0</v>
      </c>
      <c r="I100" s="94">
        <f>'Юнит 13'!I100</f>
        <v>0</v>
      </c>
      <c r="J100" s="94">
        <f>'Юнит 13'!J100</f>
        <v>0</v>
      </c>
      <c r="K100" s="94">
        <v>142.97999999999999</v>
      </c>
      <c r="L100" s="93">
        <f t="shared" si="58"/>
        <v>0</v>
      </c>
      <c r="M100" s="90">
        <f>'Юнит 13'!M100</f>
        <v>0</v>
      </c>
      <c r="N100" s="90">
        <f>'Юнит 10'!N100+'Юнит 11'!N100+'Юнит 12'!N100+'Юнит 13'!N100</f>
        <v>4</v>
      </c>
      <c r="O100" s="90"/>
      <c r="P100" s="90"/>
      <c r="Q100" s="234">
        <f t="shared" si="47"/>
        <v>0.5714285714285714</v>
      </c>
      <c r="R100" s="93">
        <f t="shared" si="48"/>
        <v>0</v>
      </c>
      <c r="S100" s="90">
        <f>'Юнит 10'!S100+'Юнит 11'!S100+'Юнит 12'!S100+'Юнит 13'!S100</f>
        <v>0</v>
      </c>
      <c r="T100" s="90">
        <f>'Юнит 10'!T100+'Юнит 11'!T100+'Юнит 12'!T100+'Юнит 13'!T100</f>
        <v>0</v>
      </c>
      <c r="U100" s="93">
        <f t="shared" si="41"/>
        <v>0</v>
      </c>
      <c r="V100" s="90">
        <f>'Юнит 10'!V100+'Юнит 11'!V100+'Юнит 12'!V100+'Юнит 13'!V100</f>
        <v>0</v>
      </c>
      <c r="W100" s="90">
        <f>'Юнит 10'!W100+'Юнит 11'!W100+'Юнит 12'!W100+'Юнит 13'!W100</f>
        <v>0</v>
      </c>
      <c r="X100" s="93">
        <f t="shared" si="42"/>
        <v>0</v>
      </c>
      <c r="Y100" s="90">
        <f>'Юнит 10'!Y100+'Юнит 11'!Y100+'Юнит 12'!Y100+'Юнит 13'!Y100</f>
        <v>0</v>
      </c>
      <c r="Z100" s="90">
        <f>'Юнит 10'!Z100+'Юнит 11'!Z100+'Юнит 12'!Z100+'Юнит 13'!Z100</f>
        <v>0</v>
      </c>
      <c r="AA100" s="93">
        <f t="shared" si="49"/>
        <v>0</v>
      </c>
      <c r="AB100" s="93">
        <f t="shared" si="50"/>
        <v>0</v>
      </c>
      <c r="AC100" s="235">
        <f t="shared" si="43"/>
        <v>0</v>
      </c>
      <c r="AD100" s="93">
        <f t="shared" si="44"/>
        <v>0</v>
      </c>
      <c r="AE100" s="90">
        <f>'Юнит 10'!AE100+'Юнит 11'!AE100+'Юнит 12'!AE100+'Юнит 13'!AE100</f>
        <v>0</v>
      </c>
      <c r="AF100" s="235">
        <f t="shared" si="45"/>
        <v>0</v>
      </c>
      <c r="AG100" s="90">
        <f>'Юнит 10'!AG100+'Юнит 11'!AG100+'Юнит 12'!AG100+'Юнит 13'!AG100</f>
        <v>0</v>
      </c>
      <c r="AH100" s="90">
        <f>'Юнит 10'!AH100+'Юнит 11'!AH100+'Юнит 12'!AH100+'Юнит 13'!AH100</f>
        <v>1000</v>
      </c>
      <c r="AI100" s="90">
        <f>'Юнит 10'!AI100+'Юнит 11'!AI100+'Юнит 12'!AI100+'Юнит 13'!AI100</f>
        <v>2322</v>
      </c>
      <c r="AJ100" s="90">
        <f>'Юнит 10'!AJ100+'Юнит 11'!AJ100+'Юнит 12'!AJ100+'Юнит 13'!AJ100</f>
        <v>0</v>
      </c>
      <c r="AK100" s="90">
        <f>'Юнит 10'!AK100+'Юнит 11'!AK100+'Юнит 12'!AK100+'Юнит 13'!AK100</f>
        <v>0</v>
      </c>
      <c r="AL100" s="123">
        <f t="shared" si="46"/>
        <v>0</v>
      </c>
      <c r="AM100" s="90">
        <f>'Юнит 10'!AM100+'Юнит 11'!AM100+'Юнит 12'!AM100+'Юнит 13'!AM100</f>
        <v>0</v>
      </c>
      <c r="AN100" s="95">
        <f t="shared" si="51"/>
        <v>0</v>
      </c>
      <c r="AO100" s="96">
        <f t="shared" si="52"/>
        <v>-3322</v>
      </c>
      <c r="AP100" s="97"/>
      <c r="AQ100" s="98">
        <f t="shared" si="54"/>
        <v>0</v>
      </c>
      <c r="AR100" s="99">
        <f t="shared" si="59"/>
        <v>142.97999999999999</v>
      </c>
      <c r="AS100" s="99">
        <f t="shared" si="55"/>
        <v>0</v>
      </c>
      <c r="AT100" s="99">
        <f t="shared" si="56"/>
        <v>0</v>
      </c>
      <c r="AU100" s="99">
        <f t="shared" si="53"/>
        <v>0</v>
      </c>
      <c r="AV100" s="99">
        <f t="array" ref="AV100">_xlfn.IFS(U100=0,AO100,U100&lt;0,AO100/-U100,U100&gt;0,AO100/U100)</f>
        <v>-3322</v>
      </c>
      <c r="AW100" s="235">
        <f t="shared" si="60"/>
        <v>0</v>
      </c>
      <c r="AX100" s="235">
        <f t="shared" si="61"/>
        <v>-23.234018743880263</v>
      </c>
      <c r="AY100" s="100"/>
      <c r="AZ100" s="95">
        <f t="shared" si="57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0"/>
        <v>0</v>
      </c>
      <c r="F101" s="94">
        <f>'Юнит 13'!F101</f>
        <v>0</v>
      </c>
      <c r="G101" s="94">
        <f>'Юнит 13'!G101</f>
        <v>0</v>
      </c>
      <c r="H101" s="94">
        <f>'Юнит 13'!H101</f>
        <v>0</v>
      </c>
      <c r="I101" s="94">
        <f>'Юнит 13'!I101</f>
        <v>0</v>
      </c>
      <c r="J101" s="94">
        <f>'Юнит 13'!J101</f>
        <v>0</v>
      </c>
      <c r="K101" s="93">
        <v>123.09</v>
      </c>
      <c r="L101" s="93">
        <f t="shared" si="58"/>
        <v>0</v>
      </c>
      <c r="M101" s="90">
        <f>'Юнит 13'!M101</f>
        <v>0</v>
      </c>
      <c r="N101" s="90">
        <f>'Юнит 10'!N101+'Юнит 11'!N101+'Юнит 12'!N101+'Юнит 13'!N101</f>
        <v>0</v>
      </c>
      <c r="O101" s="90"/>
      <c r="P101" s="90"/>
      <c r="Q101" s="234">
        <f t="shared" si="47"/>
        <v>0</v>
      </c>
      <c r="R101" s="93">
        <f t="shared" si="48"/>
        <v>0</v>
      </c>
      <c r="S101" s="90">
        <f>'Юнит 10'!S101+'Юнит 11'!S101+'Юнит 12'!S101+'Юнит 13'!S101</f>
        <v>0</v>
      </c>
      <c r="T101" s="90">
        <f>'Юнит 10'!T101+'Юнит 11'!T101+'Юнит 12'!T101+'Юнит 13'!T101</f>
        <v>0</v>
      </c>
      <c r="U101" s="93">
        <f t="shared" si="41"/>
        <v>0</v>
      </c>
      <c r="V101" s="90">
        <f>'Юнит 10'!V101+'Юнит 11'!V101+'Юнит 12'!V101+'Юнит 13'!V101</f>
        <v>0</v>
      </c>
      <c r="W101" s="90">
        <f>'Юнит 10'!W101+'Юнит 11'!W101+'Юнит 12'!W101+'Юнит 13'!W101</f>
        <v>0</v>
      </c>
      <c r="X101" s="93">
        <f t="shared" si="42"/>
        <v>0</v>
      </c>
      <c r="Y101" s="90">
        <f>'Юнит 10'!Y101+'Юнит 11'!Y101+'Юнит 12'!Y101+'Юнит 13'!Y101</f>
        <v>0</v>
      </c>
      <c r="Z101" s="90">
        <f>'Юнит 10'!Z101+'Юнит 11'!Z101+'Юнит 12'!Z101+'Юнит 13'!Z101</f>
        <v>0</v>
      </c>
      <c r="AA101" s="93">
        <f t="shared" si="49"/>
        <v>0</v>
      </c>
      <c r="AB101" s="93">
        <f t="shared" si="50"/>
        <v>0</v>
      </c>
      <c r="AC101" s="235">
        <f t="shared" si="43"/>
        <v>0</v>
      </c>
      <c r="AD101" s="93">
        <f t="shared" si="44"/>
        <v>0</v>
      </c>
      <c r="AE101" s="90">
        <f>'Юнит 10'!AE101+'Юнит 11'!AE101+'Юнит 12'!AE101+'Юнит 13'!AE101</f>
        <v>0</v>
      </c>
      <c r="AF101" s="235">
        <f t="shared" si="45"/>
        <v>0</v>
      </c>
      <c r="AG101" s="90">
        <f>'Юнит 10'!AG101+'Юнит 11'!AG101+'Юнит 12'!AG101+'Юнит 13'!AG101</f>
        <v>0</v>
      </c>
      <c r="AH101" s="90">
        <f>'Юнит 10'!AH101+'Юнит 11'!AH101+'Юнит 12'!AH101+'Юнит 13'!AH101</f>
        <v>0</v>
      </c>
      <c r="AI101" s="90">
        <f>'Юнит 10'!AI101+'Юнит 11'!AI101+'Юнит 12'!AI101+'Юнит 13'!AI101</f>
        <v>0</v>
      </c>
      <c r="AJ101" s="90">
        <f>'Юнит 10'!AJ101+'Юнит 11'!AJ101+'Юнит 12'!AJ101+'Юнит 13'!AJ101</f>
        <v>0</v>
      </c>
      <c r="AK101" s="90">
        <f>'Юнит 10'!AK101+'Юнит 11'!AK101+'Юнит 12'!AK101+'Юнит 13'!AK101</f>
        <v>0</v>
      </c>
      <c r="AL101" s="123">
        <f t="shared" si="46"/>
        <v>0</v>
      </c>
      <c r="AM101" s="90">
        <f>'Юнит 10'!AM101+'Юнит 11'!AM101+'Юнит 12'!AM101+'Юнит 13'!AM101</f>
        <v>0</v>
      </c>
      <c r="AN101" s="95">
        <f t="shared" si="51"/>
        <v>0</v>
      </c>
      <c r="AO101" s="96">
        <f t="shared" si="52"/>
        <v>0</v>
      </c>
      <c r="AP101" s="97"/>
      <c r="AQ101" s="98">
        <f t="shared" si="54"/>
        <v>0</v>
      </c>
      <c r="AR101" s="99">
        <f t="shared" si="59"/>
        <v>123.09</v>
      </c>
      <c r="AS101" s="99">
        <f t="shared" si="55"/>
        <v>0</v>
      </c>
      <c r="AT101" s="99">
        <f t="shared" si="56"/>
        <v>0</v>
      </c>
      <c r="AU101" s="99">
        <f t="shared" si="53"/>
        <v>0</v>
      </c>
      <c r="AV101" s="99">
        <f t="array" ref="AV101">_xlfn.IFS(U101=0,AO101,U101&lt;0,AO101/-U101,U101&gt;0,AO101/U101)</f>
        <v>0</v>
      </c>
      <c r="AW101" s="235">
        <f t="shared" si="60"/>
        <v>0</v>
      </c>
      <c r="AX101" s="235">
        <f t="shared" si="61"/>
        <v>0</v>
      </c>
      <c r="AY101" s="100"/>
      <c r="AZ101" s="95">
        <f t="shared" si="57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0"/>
        <v>0</v>
      </c>
      <c r="F102" s="94">
        <f>'Юнит 13'!F102</f>
        <v>0</v>
      </c>
      <c r="G102" s="94">
        <f>'Юнит 13'!G102</f>
        <v>0</v>
      </c>
      <c r="H102" s="94">
        <f>'Юнит 13'!H102</f>
        <v>0</v>
      </c>
      <c r="I102" s="94">
        <f>'Юнит 13'!I102</f>
        <v>0</v>
      </c>
      <c r="J102" s="94">
        <f>'Юнит 13'!J102</f>
        <v>0</v>
      </c>
      <c r="K102" s="93">
        <v>123.09</v>
      </c>
      <c r="L102" s="93">
        <f t="shared" si="58"/>
        <v>0</v>
      </c>
      <c r="M102" s="90">
        <f>'Юнит 13'!M102</f>
        <v>0</v>
      </c>
      <c r="N102" s="90">
        <f>'Юнит 10'!N102+'Юнит 11'!N102+'Юнит 12'!N102+'Юнит 13'!N102</f>
        <v>26</v>
      </c>
      <c r="O102" s="90"/>
      <c r="P102" s="90"/>
      <c r="Q102" s="234">
        <f t="shared" si="47"/>
        <v>3.7142857142857144</v>
      </c>
      <c r="R102" s="93">
        <f t="shared" si="48"/>
        <v>0.5714285714285714</v>
      </c>
      <c r="S102" s="90">
        <f>'Юнит 10'!S102+'Юнит 11'!S102+'Юнит 12'!S102+'Юнит 13'!S102</f>
        <v>4</v>
      </c>
      <c r="T102" s="90">
        <f>'Юнит 10'!T102+'Юнит 11'!T102+'Юнит 12'!T102+'Юнит 13'!T102</f>
        <v>0</v>
      </c>
      <c r="U102" s="93">
        <f t="shared" si="41"/>
        <v>4</v>
      </c>
      <c r="V102" s="90">
        <f>'Юнит 10'!V102+'Юнит 11'!V102+'Юнит 12'!V102+'Юнит 13'!V102</f>
        <v>3645.12</v>
      </c>
      <c r="W102" s="90">
        <f>'Юнит 10'!W102+'Юнит 11'!W102+'Юнит 12'!W102+'Юнит 13'!W102</f>
        <v>0</v>
      </c>
      <c r="X102" s="93">
        <f t="shared" si="42"/>
        <v>3645.12</v>
      </c>
      <c r="Y102" s="90">
        <f>'Юнит 10'!Y102+'Юнит 11'!Y102+'Юнит 12'!Y102+'Юнит 13'!Y102</f>
        <v>5199.9299999999994</v>
      </c>
      <c r="Z102" s="90">
        <f>'Юнит 10'!Z102+'Юнит 11'!Z102+'Юнит 12'!Z102+'Юнит 13'!Z102</f>
        <v>0</v>
      </c>
      <c r="AA102" s="93">
        <f t="shared" si="49"/>
        <v>5199.9299999999994</v>
      </c>
      <c r="AB102" s="93">
        <f t="shared" si="50"/>
        <v>0</v>
      </c>
      <c r="AC102" s="235">
        <f t="shared" si="43"/>
        <v>2.005837822696685E-3</v>
      </c>
      <c r="AD102" s="93">
        <f t="shared" si="44"/>
        <v>492.36</v>
      </c>
      <c r="AE102" s="90">
        <f>'Юнит 10'!AE102+'Юнит 11'!AE102+'Юнит 12'!AE102+'Юнит 13'!AE102</f>
        <v>1949.4499999999994</v>
      </c>
      <c r="AF102" s="235">
        <f t="shared" si="45"/>
        <v>0.37489927749027385</v>
      </c>
      <c r="AG102" s="90">
        <f>'Юнит 10'!AG102+'Юнит 11'!AG102+'Юнит 12'!AG102+'Юнит 13'!AG102</f>
        <v>383.91999999999996</v>
      </c>
      <c r="AH102" s="90">
        <f>'Юнит 10'!AH102+'Юнит 11'!AH102+'Юнит 12'!AH102+'Юнит 13'!AH102</f>
        <v>4000</v>
      </c>
      <c r="AI102" s="90">
        <f>'Юнит 10'!AI102+'Юнит 11'!AI102+'Юнит 12'!AI102+'Юнит 13'!AI102</f>
        <v>2500</v>
      </c>
      <c r="AJ102" s="90">
        <f>'Юнит 10'!AJ102+'Юнит 11'!AJ102+'Юнит 12'!AJ102+'Юнит 13'!AJ102</f>
        <v>0</v>
      </c>
      <c r="AK102" s="90">
        <f>'Юнит 10'!AK102+'Юнит 11'!AK102+'Юнит 12'!AK102+'Юнит 13'!AK102</f>
        <v>0</v>
      </c>
      <c r="AL102" s="123">
        <f t="shared" si="46"/>
        <v>0</v>
      </c>
      <c r="AM102" s="90">
        <f>'Юнит 10'!AM102+'Юнит 11'!AM102+'Юнит 12'!AM102+'Юнит 13'!AM102</f>
        <v>0</v>
      </c>
      <c r="AN102" s="95">
        <f t="shared" si="51"/>
        <v>208.13635199999999</v>
      </c>
      <c r="AO102" s="96">
        <f t="shared" si="52"/>
        <v>-4333.9363519999988</v>
      </c>
      <c r="AP102" s="97"/>
      <c r="AQ102" s="98">
        <f t="shared" si="54"/>
        <v>1299.9824999999998</v>
      </c>
      <c r="AR102" s="99">
        <f t="shared" si="59"/>
        <v>123.09</v>
      </c>
      <c r="AS102" s="99">
        <f t="shared" si="55"/>
        <v>487.36249999999984</v>
      </c>
      <c r="AT102" s="99">
        <f t="shared" si="56"/>
        <v>95.97999999999999</v>
      </c>
      <c r="AU102" s="99">
        <f t="shared" si="53"/>
        <v>1625</v>
      </c>
      <c r="AV102" s="99">
        <f t="array" ref="AV102">_xlfn.IFS(U102=0,AO102,U102&lt;0,AO102/-U102,U102&gt;0,AO102/U102)</f>
        <v>-1083.4840879999997</v>
      </c>
      <c r="AW102" s="235">
        <f t="shared" si="60"/>
        <v>-0.83346051812235922</v>
      </c>
      <c r="AX102" s="235">
        <f t="shared" si="61"/>
        <v>-8.8023729628726919</v>
      </c>
      <c r="AY102" s="100"/>
      <c r="AZ102" s="95">
        <f t="shared" si="57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0"/>
        <v>0</v>
      </c>
      <c r="F103" s="94">
        <f>'Юнит 13'!F103</f>
        <v>0</v>
      </c>
      <c r="G103" s="94">
        <f>'Юнит 13'!G103</f>
        <v>0</v>
      </c>
      <c r="H103" s="94">
        <f>'Юнит 13'!H103</f>
        <v>0</v>
      </c>
      <c r="I103" s="94">
        <f>'Юнит 13'!I103</f>
        <v>0</v>
      </c>
      <c r="J103" s="94">
        <f>'Юнит 13'!J103</f>
        <v>0</v>
      </c>
      <c r="K103" s="94">
        <v>107.88</v>
      </c>
      <c r="L103" s="93">
        <f t="shared" si="58"/>
        <v>0</v>
      </c>
      <c r="M103" s="90">
        <f>'Юнит 13'!M103</f>
        <v>0</v>
      </c>
      <c r="N103" s="90">
        <f>'Юнит 10'!N103+'Юнит 11'!N103+'Юнит 12'!N103+'Юнит 13'!N103</f>
        <v>0</v>
      </c>
      <c r="O103" s="90"/>
      <c r="P103" s="90"/>
      <c r="Q103" s="234">
        <f t="shared" si="47"/>
        <v>0</v>
      </c>
      <c r="R103" s="93">
        <f t="shared" si="48"/>
        <v>0</v>
      </c>
      <c r="S103" s="90">
        <f>'Юнит 10'!S103+'Юнит 11'!S103+'Юнит 12'!S103+'Юнит 13'!S103</f>
        <v>0</v>
      </c>
      <c r="T103" s="90">
        <f>'Юнит 10'!T103+'Юнит 11'!T103+'Юнит 12'!T103+'Юнит 13'!T103</f>
        <v>0</v>
      </c>
      <c r="U103" s="93">
        <f t="shared" si="41"/>
        <v>0</v>
      </c>
      <c r="V103" s="90">
        <f>'Юнит 10'!V103+'Юнит 11'!V103+'Юнит 12'!V103+'Юнит 13'!V103</f>
        <v>0</v>
      </c>
      <c r="W103" s="90">
        <f>'Юнит 10'!W103+'Юнит 11'!W103+'Юнит 12'!W103+'Юнит 13'!W103</f>
        <v>0</v>
      </c>
      <c r="X103" s="93">
        <f t="shared" si="42"/>
        <v>0</v>
      </c>
      <c r="Y103" s="90">
        <f>'Юнит 10'!Y103+'Юнит 11'!Y103+'Юнит 12'!Y103+'Юнит 13'!Y103</f>
        <v>0</v>
      </c>
      <c r="Z103" s="90">
        <f>'Юнит 10'!Z103+'Юнит 11'!Z103+'Юнит 12'!Z103+'Юнит 13'!Z103</f>
        <v>0</v>
      </c>
      <c r="AA103" s="93">
        <f t="shared" si="49"/>
        <v>0</v>
      </c>
      <c r="AB103" s="93">
        <f t="shared" si="50"/>
        <v>0</v>
      </c>
      <c r="AC103" s="235">
        <f t="shared" si="43"/>
        <v>0</v>
      </c>
      <c r="AD103" s="93">
        <f t="shared" si="44"/>
        <v>0</v>
      </c>
      <c r="AE103" s="90">
        <f>'Юнит 10'!AE103+'Юнит 11'!AE103+'Юнит 12'!AE103+'Юнит 13'!AE103</f>
        <v>0</v>
      </c>
      <c r="AF103" s="235">
        <f t="shared" si="45"/>
        <v>0</v>
      </c>
      <c r="AG103" s="90">
        <f>'Юнит 10'!AG103+'Юнит 11'!AG103+'Юнит 12'!AG103+'Юнит 13'!AG103</f>
        <v>0</v>
      </c>
      <c r="AH103" s="90">
        <f>'Юнит 10'!AH103+'Юнит 11'!AH103+'Юнит 12'!AH103+'Юнит 13'!AH103</f>
        <v>0</v>
      </c>
      <c r="AI103" s="90">
        <f>'Юнит 10'!AI103+'Юнит 11'!AI103+'Юнит 12'!AI103+'Юнит 13'!AI103</f>
        <v>0</v>
      </c>
      <c r="AJ103" s="90">
        <f>'Юнит 10'!AJ103+'Юнит 11'!AJ103+'Юнит 12'!AJ103+'Юнит 13'!AJ103</f>
        <v>0</v>
      </c>
      <c r="AK103" s="90">
        <f>'Юнит 10'!AK103+'Юнит 11'!AK103+'Юнит 12'!AK103+'Юнит 13'!AK103</f>
        <v>0</v>
      </c>
      <c r="AL103" s="123">
        <f t="shared" si="46"/>
        <v>0</v>
      </c>
      <c r="AM103" s="90">
        <f>'Юнит 10'!AM103+'Юнит 11'!AM103+'Юнит 12'!AM103+'Юнит 13'!AM103</f>
        <v>0</v>
      </c>
      <c r="AN103" s="95">
        <f t="shared" si="51"/>
        <v>0</v>
      </c>
      <c r="AO103" s="96">
        <f t="shared" si="52"/>
        <v>0</v>
      </c>
      <c r="AP103" s="97"/>
      <c r="AQ103" s="98">
        <f t="shared" si="54"/>
        <v>0</v>
      </c>
      <c r="AR103" s="99">
        <f t="shared" si="59"/>
        <v>107.88</v>
      </c>
      <c r="AS103" s="99">
        <f t="shared" si="55"/>
        <v>0</v>
      </c>
      <c r="AT103" s="99">
        <f t="shared" si="56"/>
        <v>0</v>
      </c>
      <c r="AU103" s="99">
        <f t="shared" si="53"/>
        <v>0</v>
      </c>
      <c r="AV103" s="99">
        <f t="array" ref="AV103">_xlfn.IFS(U103=0,AO103,U103&lt;0,AO103/-U103,U103&gt;0,AO103/U103)</f>
        <v>0</v>
      </c>
      <c r="AW103" s="235">
        <f t="shared" si="60"/>
        <v>0</v>
      </c>
      <c r="AX103" s="235">
        <f t="shared" si="61"/>
        <v>0</v>
      </c>
      <c r="AY103" s="100"/>
      <c r="AZ103" s="95">
        <f t="shared" si="57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2">AVERAGE(AQ7:AQ98)</f>
        <v>573.13847644355781</v>
      </c>
      <c r="AR104" s="112">
        <f t="shared" si="62"/>
        <v>141.22217391304349</v>
      </c>
      <c r="AS104" s="112">
        <f t="shared" si="62"/>
        <v>214.72872195664777</v>
      </c>
      <c r="AT104" s="112">
        <f t="shared" si="62"/>
        <v>123.80420785246017</v>
      </c>
      <c r="AU104" s="112">
        <f t="shared" si="62"/>
        <v>91.588588673244445</v>
      </c>
      <c r="AV104" s="112">
        <f t="shared" si="62"/>
        <v>44.406327362529503</v>
      </c>
      <c r="AW104" s="113">
        <f t="shared" si="62"/>
        <v>6.5274758024005633E-2</v>
      </c>
      <c r="AX104" s="113">
        <f t="shared" si="62"/>
        <v>0.36954696456322961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3">SUM(E3:E103)</f>
        <v>0</v>
      </c>
      <c r="F105" s="117">
        <f t="shared" si="63"/>
        <v>0</v>
      </c>
      <c r="G105" s="117">
        <f t="shared" si="63"/>
        <v>0</v>
      </c>
      <c r="H105" s="117">
        <f t="shared" si="63"/>
        <v>0</v>
      </c>
      <c r="I105" s="117">
        <f t="shared" si="63"/>
        <v>0</v>
      </c>
      <c r="J105" s="117">
        <f t="shared" si="63"/>
        <v>0</v>
      </c>
      <c r="K105" s="117"/>
      <c r="L105" s="117">
        <f>SUM(L3:L103)</f>
        <v>0</v>
      </c>
      <c r="M105" s="117"/>
      <c r="N105" s="117">
        <f>SUM(N3:N103)</f>
        <v>3795</v>
      </c>
      <c r="O105" s="117"/>
      <c r="P105" s="117"/>
      <c r="Q105" s="213"/>
      <c r="R105" s="117"/>
      <c r="S105" s="117">
        <f t="shared" ref="S105:AE105" si="64">SUM(S3:S103)</f>
        <v>2096</v>
      </c>
      <c r="T105" s="117">
        <f t="shared" si="64"/>
        <v>-53</v>
      </c>
      <c r="U105" s="117">
        <f t="shared" si="64"/>
        <v>2043</v>
      </c>
      <c r="V105" s="117">
        <f t="shared" si="64"/>
        <v>1702514.8200000003</v>
      </c>
      <c r="W105" s="117">
        <f t="shared" si="64"/>
        <v>-41251</v>
      </c>
      <c r="X105" s="117">
        <f t="shared" si="64"/>
        <v>1661263.8200000003</v>
      </c>
      <c r="Y105" s="117">
        <f t="shared" si="64"/>
        <v>2657773.4200000004</v>
      </c>
      <c r="Z105" s="117">
        <f t="shared" si="64"/>
        <v>-65375.4</v>
      </c>
      <c r="AA105" s="117">
        <f t="shared" si="64"/>
        <v>2592398.0200000009</v>
      </c>
      <c r="AB105" s="117">
        <f t="shared" si="64"/>
        <v>0</v>
      </c>
      <c r="AC105" s="240">
        <f t="shared" si="64"/>
        <v>0.99999999999999967</v>
      </c>
      <c r="AD105" s="118">
        <f t="shared" si="64"/>
        <v>254974.67999999991</v>
      </c>
      <c r="AE105" s="117">
        <f t="shared" si="64"/>
        <v>972977.24999999977</v>
      </c>
      <c r="AF105" s="240">
        <f>AE105/AA105</f>
        <v>0.3753193925059391</v>
      </c>
      <c r="AG105" s="117">
        <f t="shared" ref="AG105:AO105" si="65">SUM(AG3:AG103)</f>
        <v>270558.83999999985</v>
      </c>
      <c r="AH105" s="118">
        <f t="shared" si="65"/>
        <v>74484</v>
      </c>
      <c r="AI105" s="118">
        <f t="shared" si="65"/>
        <v>252853</v>
      </c>
      <c r="AJ105" s="118">
        <f t="shared" si="65"/>
        <v>0</v>
      </c>
      <c r="AK105" s="118">
        <f t="shared" si="65"/>
        <v>0</v>
      </c>
      <c r="AL105" s="118">
        <f t="shared" si="65"/>
        <v>0</v>
      </c>
      <c r="AM105" s="117">
        <f t="shared" si="65"/>
        <v>0</v>
      </c>
      <c r="AN105" s="118">
        <f t="shared" si="65"/>
        <v>94858.164121999958</v>
      </c>
      <c r="AO105" s="118">
        <f t="shared" si="65"/>
        <v>671692.08587800048</v>
      </c>
      <c r="AP105" s="119"/>
      <c r="AQ105" s="117"/>
      <c r="AR105" s="117"/>
      <c r="AS105" s="117"/>
      <c r="AT105" s="117"/>
      <c r="AU105" s="241">
        <f>(AH105+AI105+AJ105)/S105</f>
        <v>156.17223282442748</v>
      </c>
      <c r="AV105" s="117"/>
      <c r="AW105" s="117"/>
      <c r="AX105" s="117"/>
      <c r="AY105" s="120"/>
      <c r="AZ105" s="117">
        <f>SUM(AZ3:AZ103)</f>
        <v>0</v>
      </c>
    </row>
    <row r="106" spans="1:52" hidden="1" outlineLevel="1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357"/>
      <c r="AK106" s="35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 hidden="1" outlineLevel="1">
      <c r="A107" s="90"/>
      <c r="B107" s="91"/>
      <c r="C107" s="91"/>
      <c r="D107" s="122"/>
      <c r="E107" s="233"/>
      <c r="F107" s="94"/>
      <c r="G107" s="94"/>
      <c r="H107" s="94"/>
      <c r="I107" s="94"/>
      <c r="J107" s="94"/>
      <c r="K107" s="94"/>
      <c r="L107" s="93"/>
      <c r="M107" s="90"/>
      <c r="N107" s="90"/>
      <c r="O107" s="90"/>
      <c r="P107" s="90"/>
      <c r="Q107" s="234"/>
      <c r="R107" s="93"/>
      <c r="S107" s="94"/>
      <c r="T107" s="94"/>
      <c r="U107" s="93"/>
      <c r="V107" s="94"/>
      <c r="W107" s="94"/>
      <c r="X107" s="93"/>
      <c r="Y107" s="94"/>
      <c r="Z107" s="94"/>
      <c r="AA107" s="93"/>
      <c r="AB107" s="93"/>
      <c r="AC107" s="235"/>
      <c r="AD107" s="93"/>
      <c r="AE107" s="94"/>
      <c r="AF107" s="235"/>
      <c r="AG107" s="94"/>
      <c r="AH107" s="94"/>
      <c r="AI107" s="94"/>
      <c r="AJ107" s="94"/>
      <c r="AK107" s="94"/>
      <c r="AL107" s="123"/>
      <c r="AM107" s="94"/>
      <c r="AN107" s="95"/>
      <c r="AO107" s="96"/>
      <c r="AP107" s="97"/>
      <c r="AQ107" s="98"/>
      <c r="AR107" s="99"/>
      <c r="AS107" s="99"/>
      <c r="AT107" s="99"/>
      <c r="AU107" s="99"/>
      <c r="AV107" s="99"/>
      <c r="AW107" s="235"/>
      <c r="AX107" s="235"/>
      <c r="AY107" s="100"/>
      <c r="AZ107" s="95"/>
    </row>
    <row r="108" spans="1:52" hidden="1" outlineLevel="1">
      <c r="A108" s="90"/>
      <c r="B108" s="91"/>
      <c r="C108" s="91"/>
      <c r="D108" s="122"/>
      <c r="E108" s="233"/>
      <c r="F108" s="94"/>
      <c r="G108" s="94"/>
      <c r="H108" s="94"/>
      <c r="I108" s="94"/>
      <c r="J108" s="94"/>
      <c r="K108" s="94"/>
      <c r="L108" s="93"/>
      <c r="M108" s="90"/>
      <c r="N108" s="90"/>
      <c r="O108" s="90"/>
      <c r="P108" s="90"/>
      <c r="Q108" s="234"/>
      <c r="R108" s="93"/>
      <c r="S108" s="94"/>
      <c r="T108" s="94"/>
      <c r="U108" s="93"/>
      <c r="V108" s="94"/>
      <c r="W108" s="94"/>
      <c r="X108" s="93"/>
      <c r="Y108" s="94"/>
      <c r="Z108" s="94"/>
      <c r="AA108" s="93"/>
      <c r="AB108" s="93"/>
      <c r="AC108" s="235"/>
      <c r="AD108" s="93"/>
      <c r="AE108" s="94"/>
      <c r="AF108" s="235"/>
      <c r="AG108" s="94"/>
      <c r="AH108" s="94"/>
      <c r="AI108" s="94"/>
      <c r="AJ108" s="94"/>
      <c r="AK108" s="94"/>
      <c r="AL108" s="123"/>
      <c r="AM108" s="94"/>
      <c r="AN108" s="95"/>
      <c r="AO108" s="96"/>
      <c r="AP108" s="97"/>
      <c r="AQ108" s="98"/>
      <c r="AR108" s="99"/>
      <c r="AS108" s="99"/>
      <c r="AT108" s="99"/>
      <c r="AU108" s="99"/>
      <c r="AV108" s="99"/>
      <c r="AW108" s="235"/>
      <c r="AX108" s="235"/>
      <c r="AY108" s="100"/>
      <c r="AZ108" s="95"/>
    </row>
    <row r="109" spans="1:52" hidden="1" outlineLevel="1">
      <c r="A109" s="90"/>
      <c r="B109" s="91"/>
      <c r="C109" s="91"/>
      <c r="D109" s="122"/>
      <c r="E109" s="233"/>
      <c r="F109" s="94"/>
      <c r="G109" s="94"/>
      <c r="H109" s="94"/>
      <c r="I109" s="94"/>
      <c r="J109" s="94"/>
      <c r="K109" s="94"/>
      <c r="L109" s="93"/>
      <c r="M109" s="90"/>
      <c r="N109" s="90"/>
      <c r="O109" s="90"/>
      <c r="P109" s="90"/>
      <c r="Q109" s="234"/>
      <c r="R109" s="93"/>
      <c r="S109" s="94"/>
      <c r="T109" s="94"/>
      <c r="U109" s="93"/>
      <c r="V109" s="94"/>
      <c r="W109" s="94"/>
      <c r="X109" s="93"/>
      <c r="Y109" s="94"/>
      <c r="Z109" s="94"/>
      <c r="AA109" s="93"/>
      <c r="AB109" s="93"/>
      <c r="AC109" s="235"/>
      <c r="AD109" s="93"/>
      <c r="AE109" s="94"/>
      <c r="AF109" s="235"/>
      <c r="AG109" s="94"/>
      <c r="AH109" s="94"/>
      <c r="AI109" s="94"/>
      <c r="AJ109" s="94"/>
      <c r="AK109" s="94"/>
      <c r="AL109" s="123"/>
      <c r="AM109" s="94"/>
      <c r="AN109" s="95"/>
      <c r="AO109" s="96"/>
      <c r="AP109" s="97"/>
      <c r="AQ109" s="98"/>
      <c r="AR109" s="99"/>
      <c r="AS109" s="99"/>
      <c r="AT109" s="99"/>
      <c r="AU109" s="99"/>
      <c r="AV109" s="99"/>
      <c r="AW109" s="235"/>
      <c r="AX109" s="235"/>
      <c r="AY109" s="100"/>
      <c r="AZ109" s="95"/>
    </row>
    <row r="110" spans="1:52" hidden="1" outlineLevel="1">
      <c r="A110" s="90"/>
      <c r="B110" s="91"/>
      <c r="C110" s="91"/>
      <c r="D110" s="122"/>
      <c r="E110" s="233"/>
      <c r="F110" s="94"/>
      <c r="G110" s="94"/>
      <c r="H110" s="94"/>
      <c r="I110" s="94"/>
      <c r="J110" s="94"/>
      <c r="K110" s="94"/>
      <c r="L110" s="93"/>
      <c r="M110" s="90"/>
      <c r="N110" s="90"/>
      <c r="O110" s="90"/>
      <c r="P110" s="90"/>
      <c r="Q110" s="234"/>
      <c r="R110" s="93"/>
      <c r="S110" s="94"/>
      <c r="T110" s="94"/>
      <c r="U110" s="93"/>
      <c r="V110" s="94"/>
      <c r="W110" s="94"/>
      <c r="X110" s="93"/>
      <c r="Y110" s="94"/>
      <c r="Z110" s="94"/>
      <c r="AA110" s="93"/>
      <c r="AB110" s="93"/>
      <c r="AC110" s="235"/>
      <c r="AD110" s="93"/>
      <c r="AE110" s="94"/>
      <c r="AF110" s="235"/>
      <c r="AG110" s="94"/>
      <c r="AH110" s="94"/>
      <c r="AI110" s="94"/>
      <c r="AJ110" s="94"/>
      <c r="AK110" s="94"/>
      <c r="AL110" s="123"/>
      <c r="AM110" s="94"/>
      <c r="AN110" s="95"/>
      <c r="AO110" s="96"/>
      <c r="AP110" s="97"/>
      <c r="AQ110" s="98"/>
      <c r="AR110" s="99"/>
      <c r="AS110" s="99"/>
      <c r="AT110" s="99"/>
      <c r="AU110" s="99"/>
      <c r="AV110" s="99"/>
      <c r="AW110" s="235"/>
      <c r="AX110" s="235"/>
      <c r="AY110" s="100"/>
      <c r="AZ110" s="95"/>
    </row>
    <row r="111" spans="1:52" hidden="1" outlineLevel="1">
      <c r="A111" s="90"/>
      <c r="B111" s="91"/>
      <c r="C111" s="91"/>
      <c r="D111" s="122"/>
      <c r="E111" s="233"/>
      <c r="F111" s="94"/>
      <c r="G111" s="94"/>
      <c r="H111" s="94"/>
      <c r="I111" s="94"/>
      <c r="J111" s="94"/>
      <c r="K111" s="94"/>
      <c r="L111" s="93"/>
      <c r="M111" s="90"/>
      <c r="N111" s="90"/>
      <c r="O111" s="90"/>
      <c r="P111" s="90"/>
      <c r="Q111" s="234"/>
      <c r="R111" s="93"/>
      <c r="S111" s="94"/>
      <c r="T111" s="94"/>
      <c r="U111" s="93"/>
      <c r="V111" s="94"/>
      <c r="W111" s="94"/>
      <c r="X111" s="93"/>
      <c r="Y111" s="94"/>
      <c r="Z111" s="94"/>
      <c r="AA111" s="93"/>
      <c r="AB111" s="93"/>
      <c r="AC111" s="235"/>
      <c r="AD111" s="93"/>
      <c r="AE111" s="94"/>
      <c r="AF111" s="235"/>
      <c r="AG111" s="94"/>
      <c r="AH111" s="94"/>
      <c r="AI111" s="94"/>
      <c r="AJ111" s="94"/>
      <c r="AK111" s="94"/>
      <c r="AL111" s="123"/>
      <c r="AM111" s="94"/>
      <c r="AN111" s="95"/>
      <c r="AO111" s="96"/>
      <c r="AP111" s="97"/>
      <c r="AQ111" s="98"/>
      <c r="AR111" s="99"/>
      <c r="AS111" s="99"/>
      <c r="AT111" s="99"/>
      <c r="AU111" s="99"/>
      <c r="AV111" s="99"/>
      <c r="AW111" s="235"/>
      <c r="AX111" s="235"/>
      <c r="AY111" s="100"/>
      <c r="AZ111" s="95"/>
    </row>
    <row r="112" spans="1:52" hidden="1" outlineLevel="1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357"/>
      <c r="AI112" s="357"/>
      <c r="AJ112" s="357"/>
      <c r="AK112" s="357"/>
      <c r="AL112" s="123"/>
      <c r="AM112" s="94"/>
      <c r="AN112" s="124"/>
      <c r="AO112" s="125"/>
      <c r="AP112" s="97"/>
      <c r="AQ112" s="246" t="e">
        <f>AVERAGE(AQ107:AQ111)</f>
        <v>#DIV/0!</v>
      </c>
      <c r="AR112" s="246" t="e">
        <f>AVERAGE(AR107:AR111)</f>
        <v>#DIV/0!</v>
      </c>
      <c r="AS112" s="246" t="e">
        <f t="shared" ref="AS112:AX112" si="66">AVERAGE(AS107:AS111)</f>
        <v>#DIV/0!</v>
      </c>
      <c r="AT112" s="246" t="e">
        <f t="shared" si="66"/>
        <v>#DIV/0!</v>
      </c>
      <c r="AU112" s="246" t="e">
        <f t="shared" si="66"/>
        <v>#DIV/0!</v>
      </c>
      <c r="AV112" s="246" t="e">
        <f t="shared" si="66"/>
        <v>#DIV/0!</v>
      </c>
      <c r="AW112" s="247" t="e">
        <f t="shared" si="66"/>
        <v>#DIV/0!</v>
      </c>
      <c r="AX112" s="247" t="e">
        <f t="shared" si="66"/>
        <v>#DIV/0!</v>
      </c>
      <c r="AY112" s="100"/>
      <c r="AZ112" s="124"/>
    </row>
    <row r="113" spans="1:52" s="121" customFormat="1" hidden="1" outlineLevel="1">
      <c r="A113" s="248" t="s">
        <v>226</v>
      </c>
      <c r="B113" s="249"/>
      <c r="C113" s="250"/>
      <c r="D113" s="250"/>
      <c r="E113" s="251">
        <f t="shared" ref="E113:J113" si="67">SUM(E107:E111)</f>
        <v>0</v>
      </c>
      <c r="F113" s="250">
        <f t="shared" si="67"/>
        <v>0</v>
      </c>
      <c r="G113" s="250">
        <f t="shared" si="67"/>
        <v>0</v>
      </c>
      <c r="H113" s="250">
        <f t="shared" si="67"/>
        <v>0</v>
      </c>
      <c r="I113" s="250">
        <f t="shared" si="67"/>
        <v>0</v>
      </c>
      <c r="J113" s="250">
        <f t="shared" si="67"/>
        <v>0</v>
      </c>
      <c r="K113" s="250"/>
      <c r="L113" s="250">
        <f>SUM(L107:L111)</f>
        <v>0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68">SUM(S107:S111)</f>
        <v>0</v>
      </c>
      <c r="T113" s="250">
        <f t="shared" si="68"/>
        <v>0</v>
      </c>
      <c r="U113" s="250">
        <f t="shared" si="68"/>
        <v>0</v>
      </c>
      <c r="V113" s="250">
        <f t="shared" si="68"/>
        <v>0</v>
      </c>
      <c r="W113" s="250">
        <f t="shared" si="68"/>
        <v>0</v>
      </c>
      <c r="X113" s="250">
        <f t="shared" si="68"/>
        <v>0</v>
      </c>
      <c r="Y113" s="250">
        <f t="shared" si="68"/>
        <v>0</v>
      </c>
      <c r="Z113" s="250">
        <f t="shared" si="68"/>
        <v>0</v>
      </c>
      <c r="AA113" s="250">
        <f t="shared" si="68"/>
        <v>0</v>
      </c>
      <c r="AB113" s="250">
        <f t="shared" si="68"/>
        <v>0</v>
      </c>
      <c r="AC113" s="253">
        <f t="shared" si="68"/>
        <v>0</v>
      </c>
      <c r="AD113" s="254">
        <f t="shared" si="68"/>
        <v>0</v>
      </c>
      <c r="AE113" s="250">
        <f t="shared" si="68"/>
        <v>0</v>
      </c>
      <c r="AF113" s="253" t="e">
        <f>AE113/AA113</f>
        <v>#DIV/0!</v>
      </c>
      <c r="AG113" s="250">
        <f t="shared" ref="AG113:AO113" si="69">SUM(AG107:AG111)</f>
        <v>0</v>
      </c>
      <c r="AH113" s="254">
        <f t="shared" si="69"/>
        <v>0</v>
      </c>
      <c r="AI113" s="254">
        <f t="shared" si="69"/>
        <v>0</v>
      </c>
      <c r="AJ113" s="254">
        <f t="shared" si="69"/>
        <v>0</v>
      </c>
      <c r="AK113" s="254">
        <f t="shared" si="69"/>
        <v>0</v>
      </c>
      <c r="AL113" s="254">
        <f t="shared" si="69"/>
        <v>0</v>
      </c>
      <c r="AM113" s="250">
        <f t="shared" si="69"/>
        <v>0</v>
      </c>
      <c r="AN113" s="254">
        <f t="shared" si="69"/>
        <v>0</v>
      </c>
      <c r="AO113" s="254">
        <f t="shared" si="69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 hidden="1" outlineLevel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58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hidden="1" outlineLevel="1">
      <c r="A115" s="90"/>
      <c r="B115" s="91"/>
      <c r="C115" s="91"/>
      <c r="D115" s="92"/>
      <c r="E115" s="233"/>
      <c r="F115" s="94"/>
      <c r="G115" s="94"/>
      <c r="H115" s="94"/>
      <c r="I115" s="94"/>
      <c r="J115" s="94"/>
      <c r="K115" s="93"/>
      <c r="L115" s="93"/>
      <c r="M115" s="90"/>
      <c r="N115" s="90"/>
      <c r="O115" s="90"/>
      <c r="P115" s="90"/>
      <c r="Q115" s="234"/>
      <c r="R115" s="93"/>
      <c r="S115" s="94"/>
      <c r="T115" s="94"/>
      <c r="U115" s="93"/>
      <c r="V115" s="94"/>
      <c r="W115" s="94"/>
      <c r="X115" s="93"/>
      <c r="Y115" s="94"/>
      <c r="Z115" s="94"/>
      <c r="AA115" s="93"/>
      <c r="AB115" s="93"/>
      <c r="AC115" s="235"/>
      <c r="AD115" s="93"/>
      <c r="AE115" s="94"/>
      <c r="AF115" s="235"/>
      <c r="AG115" s="94"/>
      <c r="AH115" s="94"/>
      <c r="AI115" s="94"/>
      <c r="AJ115" s="94"/>
      <c r="AK115" s="94"/>
      <c r="AL115" s="123"/>
      <c r="AM115" s="94"/>
      <c r="AN115" s="95"/>
      <c r="AO115" s="96"/>
      <c r="AP115" s="97"/>
      <c r="AQ115" s="98"/>
      <c r="AR115" s="99"/>
      <c r="AS115" s="99"/>
      <c r="AT115" s="99"/>
      <c r="AU115" s="99"/>
      <c r="AV115" s="99"/>
      <c r="AW115" s="235"/>
      <c r="AX115" s="235"/>
      <c r="AY115" s="100"/>
      <c r="AZ115" s="95"/>
    </row>
    <row r="116" spans="1:52" hidden="1" outlineLevel="1">
      <c r="A116" s="90"/>
      <c r="B116" s="91"/>
      <c r="C116" s="91"/>
      <c r="D116" s="92"/>
      <c r="E116" s="233"/>
      <c r="F116" s="94"/>
      <c r="G116" s="94"/>
      <c r="H116" s="94"/>
      <c r="I116" s="94"/>
      <c r="J116" s="94"/>
      <c r="K116" s="93"/>
      <c r="L116" s="93"/>
      <c r="M116" s="90"/>
      <c r="N116" s="90"/>
      <c r="O116" s="90"/>
      <c r="P116" s="90"/>
      <c r="Q116" s="234"/>
      <c r="R116" s="93"/>
      <c r="S116" s="94"/>
      <c r="T116" s="94"/>
      <c r="U116" s="93"/>
      <c r="V116" s="94"/>
      <c r="W116" s="94"/>
      <c r="X116" s="93"/>
      <c r="Y116" s="94"/>
      <c r="Z116" s="94"/>
      <c r="AA116" s="93"/>
      <c r="AB116" s="93"/>
      <c r="AC116" s="235"/>
      <c r="AD116" s="93"/>
      <c r="AE116" s="94"/>
      <c r="AF116" s="235"/>
      <c r="AG116" s="94"/>
      <c r="AH116" s="94"/>
      <c r="AI116" s="94"/>
      <c r="AJ116" s="94"/>
      <c r="AK116" s="94"/>
      <c r="AL116" s="123"/>
      <c r="AM116" s="94"/>
      <c r="AN116" s="95"/>
      <c r="AO116" s="96"/>
      <c r="AP116" s="97"/>
      <c r="AQ116" s="98"/>
      <c r="AR116" s="99"/>
      <c r="AS116" s="99"/>
      <c r="AT116" s="99"/>
      <c r="AU116" s="99"/>
      <c r="AV116" s="99"/>
      <c r="AW116" s="235"/>
      <c r="AX116" s="235"/>
      <c r="AY116" s="100"/>
      <c r="AZ116" s="95"/>
    </row>
    <row r="117" spans="1:52" hidden="1" outlineLevel="1">
      <c r="A117" s="90"/>
      <c r="B117" s="91"/>
      <c r="C117" s="91"/>
      <c r="D117" s="92"/>
      <c r="E117" s="233"/>
      <c r="F117" s="94"/>
      <c r="G117" s="94"/>
      <c r="H117" s="94"/>
      <c r="I117" s="94"/>
      <c r="J117" s="94"/>
      <c r="K117" s="93"/>
      <c r="L117" s="93"/>
      <c r="M117" s="90"/>
      <c r="N117" s="90"/>
      <c r="O117" s="90"/>
      <c r="P117" s="90"/>
      <c r="Q117" s="234"/>
      <c r="R117" s="93"/>
      <c r="S117" s="94"/>
      <c r="T117" s="94"/>
      <c r="U117" s="93"/>
      <c r="V117" s="94"/>
      <c r="W117" s="94"/>
      <c r="X117" s="93"/>
      <c r="Y117" s="94"/>
      <c r="Z117" s="94"/>
      <c r="AA117" s="93"/>
      <c r="AB117" s="93"/>
      <c r="AC117" s="235"/>
      <c r="AD117" s="93"/>
      <c r="AE117" s="94"/>
      <c r="AF117" s="235"/>
      <c r="AG117" s="94"/>
      <c r="AH117" s="94"/>
      <c r="AI117" s="94"/>
      <c r="AJ117" s="94"/>
      <c r="AK117" s="94"/>
      <c r="AL117" s="123"/>
      <c r="AM117" s="94"/>
      <c r="AN117" s="95"/>
      <c r="AO117" s="96"/>
      <c r="AP117" s="97"/>
      <c r="AQ117" s="98"/>
      <c r="AR117" s="99"/>
      <c r="AS117" s="99"/>
      <c r="AT117" s="99"/>
      <c r="AU117" s="99"/>
      <c r="AV117" s="99"/>
      <c r="AW117" s="235"/>
      <c r="AX117" s="235"/>
      <c r="AY117" s="100"/>
      <c r="AZ117" s="95"/>
    </row>
    <row r="118" spans="1:52" hidden="1" outlineLevel="1">
      <c r="A118" s="90"/>
      <c r="B118" s="91"/>
      <c r="C118" s="91"/>
      <c r="D118" s="92"/>
      <c r="E118" s="233"/>
      <c r="F118" s="94"/>
      <c r="G118" s="94"/>
      <c r="H118" s="94"/>
      <c r="I118" s="94"/>
      <c r="J118" s="94"/>
      <c r="K118" s="93"/>
      <c r="L118" s="93"/>
      <c r="M118" s="90"/>
      <c r="N118" s="90"/>
      <c r="O118" s="90"/>
      <c r="P118" s="90"/>
      <c r="Q118" s="234"/>
      <c r="R118" s="93"/>
      <c r="S118" s="94"/>
      <c r="T118" s="94"/>
      <c r="U118" s="93"/>
      <c r="V118" s="94"/>
      <c r="W118" s="94"/>
      <c r="X118" s="93"/>
      <c r="Y118" s="94"/>
      <c r="Z118" s="94"/>
      <c r="AA118" s="93"/>
      <c r="AB118" s="93"/>
      <c r="AC118" s="235"/>
      <c r="AD118" s="93"/>
      <c r="AE118" s="94"/>
      <c r="AF118" s="235"/>
      <c r="AG118" s="94"/>
      <c r="AH118" s="94"/>
      <c r="AI118" s="94"/>
      <c r="AJ118" s="94"/>
      <c r="AK118" s="94"/>
      <c r="AL118" s="123"/>
      <c r="AM118" s="94"/>
      <c r="AN118" s="95"/>
      <c r="AO118" s="96"/>
      <c r="AP118" s="97"/>
      <c r="AQ118" s="98"/>
      <c r="AR118" s="99"/>
      <c r="AS118" s="99"/>
      <c r="AT118" s="99"/>
      <c r="AU118" s="99"/>
      <c r="AV118" s="99"/>
      <c r="AW118" s="235"/>
      <c r="AX118" s="235"/>
      <c r="AY118" s="100"/>
      <c r="AZ118" s="95"/>
    </row>
    <row r="119" spans="1:52" hidden="1" outlineLevel="1">
      <c r="A119" s="90"/>
      <c r="B119" s="91"/>
      <c r="C119" s="91"/>
      <c r="D119" s="92"/>
      <c r="E119" s="233"/>
      <c r="F119" s="94"/>
      <c r="G119" s="94"/>
      <c r="H119" s="94"/>
      <c r="I119" s="94"/>
      <c r="J119" s="94"/>
      <c r="K119" s="93"/>
      <c r="L119" s="93"/>
      <c r="M119" s="90"/>
      <c r="N119" s="90"/>
      <c r="O119" s="90"/>
      <c r="P119" s="90"/>
      <c r="Q119" s="234"/>
      <c r="R119" s="93"/>
      <c r="S119" s="94"/>
      <c r="T119" s="94"/>
      <c r="U119" s="93"/>
      <c r="V119" s="94"/>
      <c r="W119" s="94"/>
      <c r="X119" s="93"/>
      <c r="Y119" s="94"/>
      <c r="Z119" s="94"/>
      <c r="AA119" s="93"/>
      <c r="AB119" s="93"/>
      <c r="AC119" s="235"/>
      <c r="AD119" s="93"/>
      <c r="AE119" s="94"/>
      <c r="AF119" s="235"/>
      <c r="AG119" s="94"/>
      <c r="AH119" s="94"/>
      <c r="AI119" s="94"/>
      <c r="AJ119" s="94"/>
      <c r="AK119" s="94"/>
      <c r="AL119" s="123"/>
      <c r="AM119" s="94"/>
      <c r="AN119" s="95"/>
      <c r="AO119" s="96"/>
      <c r="AP119" s="97"/>
      <c r="AQ119" s="98"/>
      <c r="AR119" s="99"/>
      <c r="AS119" s="99"/>
      <c r="AT119" s="99"/>
      <c r="AU119" s="99"/>
      <c r="AV119" s="99"/>
      <c r="AW119" s="235"/>
      <c r="AX119" s="235"/>
      <c r="AY119" s="100"/>
      <c r="AZ119" s="95"/>
    </row>
    <row r="120" spans="1:52" hidden="1" outlineLevel="1">
      <c r="A120" s="90"/>
      <c r="B120" s="91"/>
      <c r="C120" s="91"/>
      <c r="D120" s="92"/>
      <c r="E120" s="233"/>
      <c r="F120" s="94"/>
      <c r="G120" s="94"/>
      <c r="H120" s="94"/>
      <c r="I120" s="94"/>
      <c r="J120" s="94"/>
      <c r="K120" s="93"/>
      <c r="L120" s="93"/>
      <c r="M120" s="90"/>
      <c r="N120" s="90"/>
      <c r="O120" s="90"/>
      <c r="P120" s="90"/>
      <c r="Q120" s="234"/>
      <c r="R120" s="93"/>
      <c r="S120" s="94"/>
      <c r="T120" s="94"/>
      <c r="U120" s="93"/>
      <c r="V120" s="94"/>
      <c r="W120" s="94"/>
      <c r="X120" s="93"/>
      <c r="Y120" s="94"/>
      <c r="Z120" s="94"/>
      <c r="AA120" s="93"/>
      <c r="AB120" s="93"/>
      <c r="AC120" s="235"/>
      <c r="AD120" s="93"/>
      <c r="AE120" s="94"/>
      <c r="AF120" s="235"/>
      <c r="AG120" s="94"/>
      <c r="AH120" s="94"/>
      <c r="AI120" s="94"/>
      <c r="AJ120" s="94"/>
      <c r="AK120" s="94"/>
      <c r="AL120" s="123"/>
      <c r="AM120" s="94"/>
      <c r="AN120" s="95"/>
      <c r="AO120" s="96"/>
      <c r="AP120" s="97"/>
      <c r="AQ120" s="98"/>
      <c r="AR120" s="99"/>
      <c r="AS120" s="99"/>
      <c r="AT120" s="99"/>
      <c r="AU120" s="99"/>
      <c r="AV120" s="99"/>
      <c r="AW120" s="235"/>
      <c r="AX120" s="235"/>
      <c r="AY120" s="100"/>
      <c r="AZ120" s="95"/>
    </row>
    <row r="121" spans="1:52" hidden="1" outlineLevel="1">
      <c r="A121" s="90"/>
      <c r="B121" s="91"/>
      <c r="C121" s="91"/>
      <c r="D121" s="92"/>
      <c r="E121" s="233"/>
      <c r="F121" s="94"/>
      <c r="G121" s="94"/>
      <c r="H121" s="94"/>
      <c r="I121" s="94"/>
      <c r="J121" s="94"/>
      <c r="K121" s="93"/>
      <c r="L121" s="93"/>
      <c r="M121" s="90"/>
      <c r="N121" s="90"/>
      <c r="O121" s="90"/>
      <c r="P121" s="90"/>
      <c r="Q121" s="234"/>
      <c r="R121" s="93"/>
      <c r="S121" s="94"/>
      <c r="T121" s="94"/>
      <c r="U121" s="93"/>
      <c r="V121" s="94"/>
      <c r="W121" s="94"/>
      <c r="X121" s="93"/>
      <c r="Y121" s="94"/>
      <c r="Z121" s="94"/>
      <c r="AA121" s="93"/>
      <c r="AB121" s="93"/>
      <c r="AC121" s="235"/>
      <c r="AD121" s="93"/>
      <c r="AE121" s="94"/>
      <c r="AF121" s="235"/>
      <c r="AG121" s="94"/>
      <c r="AH121" s="94"/>
      <c r="AI121" s="94"/>
      <c r="AJ121" s="94"/>
      <c r="AK121" s="94"/>
      <c r="AL121" s="123"/>
      <c r="AM121" s="94"/>
      <c r="AN121" s="95"/>
      <c r="AO121" s="96"/>
      <c r="AP121" s="97"/>
      <c r="AQ121" s="98"/>
      <c r="AR121" s="99"/>
      <c r="AS121" s="99"/>
      <c r="AT121" s="99"/>
      <c r="AU121" s="99"/>
      <c r="AV121" s="99"/>
      <c r="AW121" s="235"/>
      <c r="AX121" s="235"/>
      <c r="AY121" s="100"/>
      <c r="AZ121" s="95"/>
    </row>
    <row r="122" spans="1:52" hidden="1" outlineLevel="1">
      <c r="A122" s="90"/>
      <c r="B122" s="91"/>
      <c r="C122" s="91"/>
      <c r="D122" s="122"/>
      <c r="E122" s="242"/>
      <c r="F122" s="94"/>
      <c r="G122" s="94"/>
      <c r="H122" s="94"/>
      <c r="I122" s="94"/>
      <c r="J122" s="94"/>
      <c r="K122" s="93"/>
      <c r="L122" s="93"/>
      <c r="M122" s="90"/>
      <c r="N122" s="90"/>
      <c r="O122" s="90"/>
      <c r="P122" s="90"/>
      <c r="Q122" s="234"/>
      <c r="R122" s="93"/>
      <c r="S122" s="94"/>
      <c r="T122" s="94"/>
      <c r="U122" s="93"/>
      <c r="V122" s="94"/>
      <c r="W122" s="94"/>
      <c r="X122" s="93"/>
      <c r="Y122" s="94"/>
      <c r="Z122" s="94"/>
      <c r="AA122" s="93"/>
      <c r="AB122" s="93"/>
      <c r="AC122" s="235"/>
      <c r="AD122" s="93"/>
      <c r="AE122" s="94"/>
      <c r="AF122" s="235"/>
      <c r="AG122" s="94"/>
      <c r="AH122" s="94"/>
      <c r="AI122" s="94"/>
      <c r="AJ122" s="94"/>
      <c r="AK122" s="94"/>
      <c r="AL122" s="123"/>
      <c r="AM122" s="94"/>
      <c r="AN122" s="95"/>
      <c r="AO122" s="96"/>
      <c r="AP122" s="97"/>
      <c r="AQ122" s="98"/>
      <c r="AR122" s="99"/>
      <c r="AS122" s="99"/>
      <c r="AT122" s="99"/>
      <c r="AU122" s="99"/>
      <c r="AV122" s="99"/>
      <c r="AW122" s="235"/>
      <c r="AX122" s="235"/>
      <c r="AY122" s="100"/>
      <c r="AZ122" s="95"/>
    </row>
    <row r="123" spans="1:52" hidden="1" outlineLevel="1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 t="e">
        <f t="shared" ref="AQ123:AX123" si="70">AVERAGE(AQ115:AQ122)</f>
        <v>#DIV/0!</v>
      </c>
      <c r="AR123" s="131" t="e">
        <f t="shared" si="70"/>
        <v>#DIV/0!</v>
      </c>
      <c r="AS123" s="131" t="e">
        <f t="shared" si="70"/>
        <v>#DIV/0!</v>
      </c>
      <c r="AT123" s="131" t="e">
        <f t="shared" si="70"/>
        <v>#DIV/0!</v>
      </c>
      <c r="AU123" s="131" t="e">
        <f t="shared" si="70"/>
        <v>#DIV/0!</v>
      </c>
      <c r="AV123" s="131" t="e">
        <f t="shared" si="70"/>
        <v>#DIV/0!</v>
      </c>
      <c r="AW123" s="132" t="e">
        <f t="shared" si="70"/>
        <v>#DIV/0!</v>
      </c>
      <c r="AX123" s="132" t="e">
        <f t="shared" si="70"/>
        <v>#DIV/0!</v>
      </c>
      <c r="AY123" s="100"/>
      <c r="AZ123" s="95"/>
    </row>
    <row r="124" spans="1:52" s="140" customFormat="1" ht="15" hidden="1" customHeight="1" outlineLevel="1">
      <c r="A124" s="133" t="s">
        <v>235</v>
      </c>
      <c r="B124" s="134"/>
      <c r="C124" s="135"/>
      <c r="D124" s="135"/>
      <c r="E124" s="265">
        <f t="shared" ref="E124:J124" si="71">SUM(E115:E122)</f>
        <v>0</v>
      </c>
      <c r="F124" s="135">
        <f t="shared" si="71"/>
        <v>0</v>
      </c>
      <c r="G124" s="135">
        <f t="shared" si="71"/>
        <v>0</v>
      </c>
      <c r="H124" s="135">
        <f t="shared" si="71"/>
        <v>0</v>
      </c>
      <c r="I124" s="135">
        <f t="shared" si="71"/>
        <v>0</v>
      </c>
      <c r="J124" s="135">
        <f t="shared" si="71"/>
        <v>0</v>
      </c>
      <c r="K124" s="135"/>
      <c r="L124" s="135">
        <f>SUM(L115:L122)</f>
        <v>0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72">SUM(S115:S122)</f>
        <v>0</v>
      </c>
      <c r="T124" s="135">
        <f t="shared" si="72"/>
        <v>0</v>
      </c>
      <c r="U124" s="135">
        <f t="shared" si="72"/>
        <v>0</v>
      </c>
      <c r="V124" s="135">
        <f t="shared" si="72"/>
        <v>0</v>
      </c>
      <c r="W124" s="135">
        <f t="shared" si="72"/>
        <v>0</v>
      </c>
      <c r="X124" s="135">
        <f t="shared" si="72"/>
        <v>0</v>
      </c>
      <c r="Y124" s="135">
        <f t="shared" si="72"/>
        <v>0</v>
      </c>
      <c r="Z124" s="135">
        <f t="shared" si="72"/>
        <v>0</v>
      </c>
      <c r="AA124" s="135">
        <f t="shared" si="72"/>
        <v>0</v>
      </c>
      <c r="AB124" s="135">
        <f t="shared" si="72"/>
        <v>0</v>
      </c>
      <c r="AC124" s="266">
        <f t="shared" si="72"/>
        <v>0</v>
      </c>
      <c r="AD124" s="136">
        <f t="shared" si="72"/>
        <v>0</v>
      </c>
      <c r="AE124" s="135">
        <f t="shared" si="72"/>
        <v>0</v>
      </c>
      <c r="AF124" s="266" t="e">
        <f>AE124/AA124</f>
        <v>#DIV/0!</v>
      </c>
      <c r="AG124" s="135">
        <f t="shared" ref="AG124:AO124" si="73">SUM(AG115:AG122)</f>
        <v>0</v>
      </c>
      <c r="AH124" s="135">
        <f t="shared" si="73"/>
        <v>0</v>
      </c>
      <c r="AI124" s="135">
        <f t="shared" si="73"/>
        <v>0</v>
      </c>
      <c r="AJ124" s="135">
        <f t="shared" si="73"/>
        <v>0</v>
      </c>
      <c r="AK124" s="135">
        <f t="shared" si="73"/>
        <v>0</v>
      </c>
      <c r="AL124" s="137">
        <f t="shared" si="73"/>
        <v>0</v>
      </c>
      <c r="AM124" s="135">
        <f t="shared" si="73"/>
        <v>0</v>
      </c>
      <c r="AN124" s="135">
        <f t="shared" si="73"/>
        <v>0</v>
      </c>
      <c r="AO124" s="135">
        <f t="shared" si="73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 collapsed="1">
      <c r="A125" s="141"/>
      <c r="B125" s="142"/>
      <c r="C125" s="141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342"/>
      <c r="AI125" s="342"/>
      <c r="AJ125" s="359"/>
      <c r="AK125" s="359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74">E105+E113+E124</f>
        <v>0</v>
      </c>
      <c r="F126" s="268">
        <f t="shared" si="74"/>
        <v>0</v>
      </c>
      <c r="G126" s="268">
        <f t="shared" si="74"/>
        <v>0</v>
      </c>
      <c r="H126" s="268">
        <f t="shared" si="74"/>
        <v>0</v>
      </c>
      <c r="I126" s="268">
        <f t="shared" si="74"/>
        <v>0</v>
      </c>
      <c r="J126" s="268">
        <f t="shared" si="74"/>
        <v>0</v>
      </c>
      <c r="K126" s="268">
        <f t="shared" si="74"/>
        <v>0</v>
      </c>
      <c r="L126" s="268">
        <f t="shared" si="74"/>
        <v>0</v>
      </c>
      <c r="M126" s="268">
        <f t="shared" si="74"/>
        <v>0</v>
      </c>
      <c r="N126" s="268">
        <f t="shared" si="74"/>
        <v>3795</v>
      </c>
      <c r="O126" s="268">
        <f t="shared" si="74"/>
        <v>0</v>
      </c>
      <c r="P126" s="268">
        <f t="shared" si="74"/>
        <v>0</v>
      </c>
      <c r="Q126" s="216">
        <f t="shared" si="74"/>
        <v>0</v>
      </c>
      <c r="R126" s="268">
        <f t="shared" si="74"/>
        <v>0</v>
      </c>
      <c r="S126" s="268">
        <f t="shared" si="74"/>
        <v>2096</v>
      </c>
      <c r="T126" s="268">
        <f t="shared" si="74"/>
        <v>-53</v>
      </c>
      <c r="U126" s="268">
        <f t="shared" si="74"/>
        <v>2043</v>
      </c>
      <c r="V126" s="268">
        <f t="shared" si="74"/>
        <v>1702514.8200000003</v>
      </c>
      <c r="W126" s="268">
        <f t="shared" si="74"/>
        <v>-41251</v>
      </c>
      <c r="X126" s="268">
        <f t="shared" si="74"/>
        <v>1661263.8200000003</v>
      </c>
      <c r="Y126" s="268">
        <f t="shared" si="74"/>
        <v>2657773.4200000004</v>
      </c>
      <c r="Z126" s="268">
        <f t="shared" si="74"/>
        <v>-65375.4</v>
      </c>
      <c r="AA126" s="268">
        <f t="shared" si="74"/>
        <v>2592398.0200000009</v>
      </c>
      <c r="AB126" s="268">
        <f t="shared" si="74"/>
        <v>0</v>
      </c>
      <c r="AC126" s="268">
        <f t="shared" si="74"/>
        <v>0.99999999999999967</v>
      </c>
      <c r="AD126" s="268">
        <f t="shared" si="74"/>
        <v>254974.67999999991</v>
      </c>
      <c r="AE126" s="268">
        <f t="shared" si="74"/>
        <v>972977.24999999977</v>
      </c>
      <c r="AF126" s="269">
        <f>AE126/AA126</f>
        <v>0.3753193925059391</v>
      </c>
      <c r="AG126" s="268">
        <f>AG105+AG113+AG124</f>
        <v>270558.83999999985</v>
      </c>
      <c r="AH126" s="268">
        <f>AH105+AH113+AH124</f>
        <v>74484</v>
      </c>
      <c r="AI126" s="268">
        <f>AI105+AI113+AI124</f>
        <v>252853</v>
      </c>
      <c r="AJ126" s="268">
        <f>AJ105+AJ113+AJ124</f>
        <v>0</v>
      </c>
      <c r="AK126" s="268">
        <f>AK105+AK113+AK124</f>
        <v>0</v>
      </c>
      <c r="AL126" s="157"/>
      <c r="AM126" s="268">
        <f>AM105+AM113+AM124</f>
        <v>0</v>
      </c>
      <c r="AN126" s="268">
        <f>AN105+AN113+AN124</f>
        <v>94858.164121999958</v>
      </c>
      <c r="AO126" s="268">
        <f>AO105+AO113+AO124</f>
        <v>671692.08587800048</v>
      </c>
      <c r="AP126" s="156"/>
      <c r="AQ126" s="156"/>
      <c r="AR126" s="156"/>
      <c r="AS126" s="156"/>
      <c r="AT126" s="156"/>
      <c r="AU126" s="156">
        <f>(AH126+AI126)/S126</f>
        <v>156.17223282442748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342"/>
      <c r="AI127" s="342"/>
      <c r="AJ127" s="359"/>
      <c r="AK127" s="359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AA93" activePane="bottomRight" state="frozen"/>
      <selection pane="topRight" activeCell="D1" sqref="D1"/>
      <selection pane="bottomLeft" activeCell="A3" sqref="A3"/>
      <selection pane="bottomRight" activeCell="AG131" sqref="AG131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293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55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354"/>
      <c r="AL1" s="356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292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0"/>
      <c r="O3" s="90"/>
      <c r="P3" s="90"/>
      <c r="Q3" s="234">
        <f>N3/7</f>
        <v>0</v>
      </c>
      <c r="R3" s="93">
        <f>U3/7</f>
        <v>0</v>
      </c>
      <c r="S3" s="94"/>
      <c r="T3" s="94"/>
      <c r="U3" s="93">
        <f t="shared" ref="U3:U66" si="1">S3+T3</f>
        <v>0</v>
      </c>
      <c r="V3" s="94"/>
      <c r="W3" s="94"/>
      <c r="X3" s="93">
        <f t="shared" ref="X3:X66" si="2">V3+W3</f>
        <v>0</v>
      </c>
      <c r="Y3" s="94"/>
      <c r="Z3" s="94"/>
      <c r="AA3" s="93">
        <f>Y3+Z3</f>
        <v>0</v>
      </c>
      <c r="AB3" s="93">
        <f>N3*O3*P3/100</f>
        <v>0</v>
      </c>
      <c r="AC3" s="235" t="e">
        <f t="shared" ref="AC3:AC66" si="3">AA3/$AA$126</f>
        <v>#DIV/0!</v>
      </c>
      <c r="AD3" s="93">
        <f t="shared" ref="AD3:AD66" si="4">U3*K3</f>
        <v>0</v>
      </c>
      <c r="AE3" s="94"/>
      <c r="AF3" s="235">
        <f t="shared" ref="AF3:AF66" si="5">IF(AA3=0,0,AE3/AA3)</f>
        <v>0</v>
      </c>
      <c r="AG3" s="94"/>
      <c r="AH3" s="94"/>
      <c r="AI3" s="94"/>
      <c r="AJ3" s="94"/>
      <c r="AK3" s="94"/>
      <c r="AL3" s="123">
        <f t="shared" ref="AL3:AL66" si="6">IFERROR($AL$126*H3/$H$126,0)</f>
        <v>0</v>
      </c>
      <c r="AM3" s="94"/>
      <c r="AN3" s="95">
        <f>X3*5.71%</f>
        <v>0</v>
      </c>
      <c r="AO3" s="96">
        <f>AA3-AD3-AE3-AG3-AH3-AI3-AK3-AL3-AN3-AM3</f>
        <v>0</v>
      </c>
      <c r="AP3" s="97"/>
      <c r="AQ3" s="98">
        <f t="shared" ref="AQ3:AQ97" si="7">IF(U3=0,0,AA3/U3)</f>
        <v>0</v>
      </c>
      <c r="AR3" s="99">
        <f t="shared" ref="AR3:AR19" si="8">K3</f>
        <v>142.97999999999999</v>
      </c>
      <c r="AS3" s="99">
        <f t="shared" ref="AS3:AS97" si="9">IF(U3=0,0,AE3/U3)</f>
        <v>0</v>
      </c>
      <c r="AT3" s="99">
        <f t="shared" ref="AT3:AT97" si="10">IF(S3=0,AG3/1,AG3/S3)</f>
        <v>0</v>
      </c>
      <c r="AU3" s="99">
        <f>IF(S3=0,0,(AH3+AI3+AJ3)/S3)</f>
        <v>0</v>
      </c>
      <c r="AV3" s="99">
        <f>_xlfn.IFS(U3=0,AO3,U3&lt;0,AO3/-U3,U3&gt;0,AO3/U3)</f>
        <v>0</v>
      </c>
      <c r="AW3" s="235">
        <f t="shared" ref="AW3" si="11">IF(AQ3=0,0,AV3/AQ3)</f>
        <v>0</v>
      </c>
      <c r="AX3" s="235">
        <f t="shared" ref="AX3" si="12">IF(AR3=0,0,AV3/AR3)</f>
        <v>0</v>
      </c>
      <c r="AY3" s="100"/>
      <c r="AZ3" s="95">
        <f t="shared" ref="AZ3:AZ97" si="13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0"/>
      <c r="O4" s="90"/>
      <c r="P4" s="90"/>
      <c r="Q4" s="234">
        <f t="shared" ref="Q4:Q67" si="14">N4/7</f>
        <v>0</v>
      </c>
      <c r="R4" s="93">
        <f t="shared" ref="R4:R67" si="15">U4/7</f>
        <v>0</v>
      </c>
      <c r="S4" s="94"/>
      <c r="T4" s="94"/>
      <c r="U4" s="93">
        <f t="shared" si="1"/>
        <v>0</v>
      </c>
      <c r="V4" s="94"/>
      <c r="W4" s="94"/>
      <c r="X4" s="93">
        <f t="shared" si="2"/>
        <v>0</v>
      </c>
      <c r="Y4" s="94"/>
      <c r="Z4" s="94"/>
      <c r="AA4" s="93">
        <f t="shared" ref="AA4:AA67" si="16">Y4+Z4</f>
        <v>0</v>
      </c>
      <c r="AB4" s="93">
        <f t="shared" ref="AB4:AB67" si="17">N4*O4*P4/100</f>
        <v>0</v>
      </c>
      <c r="AC4" s="235" t="e">
        <f t="shared" si="3"/>
        <v>#DIV/0!</v>
      </c>
      <c r="AD4" s="93">
        <f t="shared" si="4"/>
        <v>0</v>
      </c>
      <c r="AE4" s="94"/>
      <c r="AF4" s="235">
        <f t="shared" si="5"/>
        <v>0</v>
      </c>
      <c r="AG4" s="94"/>
      <c r="AH4" s="94"/>
      <c r="AI4" s="94"/>
      <c r="AJ4" s="94"/>
      <c r="AK4" s="94"/>
      <c r="AL4" s="123">
        <f t="shared" si="6"/>
        <v>0</v>
      </c>
      <c r="AM4" s="94"/>
      <c r="AN4" s="95">
        <f t="shared" ref="AN4:AN67" si="18">X4*5.71%</f>
        <v>0</v>
      </c>
      <c r="AO4" s="96">
        <f>AA4-AD4-AE4-AG4-AH4-AI4-AK4-AL4-AN4-AM4</f>
        <v>0</v>
      </c>
      <c r="AP4" s="97"/>
      <c r="AQ4" s="98">
        <f t="shared" si="7"/>
        <v>0</v>
      </c>
      <c r="AR4" s="99">
        <f t="shared" si="8"/>
        <v>123.09</v>
      </c>
      <c r="AS4" s="99">
        <f t="shared" si="9"/>
        <v>0</v>
      </c>
      <c r="AT4" s="99">
        <f t="shared" si="10"/>
        <v>0</v>
      </c>
      <c r="AU4" s="99">
        <f t="shared" ref="AU4:AU70" si="19">IF(S4=0,0,(AH4+AI4+AJ4)/S4)</f>
        <v>0</v>
      </c>
      <c r="AV4" s="99">
        <f t="array" ref="AV4">_xlfn.IFS(U4=0,AO4,U4&lt;0,AO4/-U4,U4&gt;0,AO4/U4)</f>
        <v>0</v>
      </c>
      <c r="AW4" s="235">
        <f>IF(AQ4=0,0,AV4/AQ4)</f>
        <v>0</v>
      </c>
      <c r="AX4" s="235">
        <f>IF(AR4=0,0,AV4/AR4)</f>
        <v>0</v>
      </c>
      <c r="AY4" s="100"/>
      <c r="AZ4" s="95">
        <f t="shared" si="13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0"/>
      <c r="O5" s="90"/>
      <c r="P5" s="90"/>
      <c r="Q5" s="234">
        <f t="shared" si="14"/>
        <v>0</v>
      </c>
      <c r="R5" s="93">
        <f t="shared" si="15"/>
        <v>0</v>
      </c>
      <c r="S5" s="94"/>
      <c r="T5" s="94"/>
      <c r="U5" s="93">
        <f t="shared" si="1"/>
        <v>0</v>
      </c>
      <c r="V5" s="94"/>
      <c r="W5" s="94"/>
      <c r="X5" s="93">
        <f t="shared" si="2"/>
        <v>0</v>
      </c>
      <c r="Y5" s="94"/>
      <c r="Z5" s="94"/>
      <c r="AA5" s="93">
        <f t="shared" si="16"/>
        <v>0</v>
      </c>
      <c r="AB5" s="93">
        <f t="shared" si="17"/>
        <v>0</v>
      </c>
      <c r="AC5" s="235" t="e">
        <f t="shared" si="3"/>
        <v>#DIV/0!</v>
      </c>
      <c r="AD5" s="93">
        <f t="shared" si="4"/>
        <v>0</v>
      </c>
      <c r="AE5" s="94"/>
      <c r="AF5" s="235">
        <f t="shared" si="5"/>
        <v>0</v>
      </c>
      <c r="AG5" s="94"/>
      <c r="AH5" s="94"/>
      <c r="AI5" s="94"/>
      <c r="AJ5" s="94"/>
      <c r="AK5" s="94"/>
      <c r="AL5" s="123">
        <f t="shared" si="6"/>
        <v>0</v>
      </c>
      <c r="AM5" s="94"/>
      <c r="AN5" s="95">
        <f t="shared" si="18"/>
        <v>0</v>
      </c>
      <c r="AO5" s="96">
        <f t="shared" ref="AO5:AO68" si="20">AA5-AD5-AE5-AG5-AH5-AI5-AK5-AL5-AN5-AM5</f>
        <v>0</v>
      </c>
      <c r="AP5" s="97"/>
      <c r="AQ5" s="98">
        <f t="shared" si="7"/>
        <v>0</v>
      </c>
      <c r="AR5" s="99">
        <f t="shared" si="8"/>
        <v>123.09</v>
      </c>
      <c r="AS5" s="99">
        <f t="shared" si="9"/>
        <v>0</v>
      </c>
      <c r="AT5" s="99">
        <f t="shared" si="10"/>
        <v>0</v>
      </c>
      <c r="AU5" s="99">
        <f t="shared" si="19"/>
        <v>0</v>
      </c>
      <c r="AV5" s="99">
        <f t="array" ref="AV5">_xlfn.IFS(U5=0,AO5,U5&lt;0,AO5/-U5,U5&gt;0,AO5/U5)</f>
        <v>0</v>
      </c>
      <c r="AW5" s="235">
        <f>IF(AQ5=0,0,AV5/AQ5)</f>
        <v>0</v>
      </c>
      <c r="AX5" s="235">
        <f>IF(AR5=0,0,AV5/AR5)</f>
        <v>0</v>
      </c>
      <c r="AY5" s="100"/>
      <c r="AZ5" s="95">
        <f t="shared" si="13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1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22">E6*K6</f>
        <v>0</v>
      </c>
      <c r="M6" s="90"/>
      <c r="N6" s="90"/>
      <c r="O6" s="90"/>
      <c r="P6" s="90"/>
      <c r="Q6" s="234">
        <f t="shared" si="14"/>
        <v>0</v>
      </c>
      <c r="R6" s="93">
        <f t="shared" si="15"/>
        <v>0</v>
      </c>
      <c r="S6" s="94"/>
      <c r="T6" s="94"/>
      <c r="U6" s="93">
        <f t="shared" si="1"/>
        <v>0</v>
      </c>
      <c r="V6" s="94"/>
      <c r="W6" s="94"/>
      <c r="X6" s="93">
        <f t="shared" si="2"/>
        <v>0</v>
      </c>
      <c r="Y6" s="94"/>
      <c r="Z6" s="94"/>
      <c r="AA6" s="93">
        <f t="shared" si="16"/>
        <v>0</v>
      </c>
      <c r="AB6" s="93">
        <f t="shared" si="17"/>
        <v>0</v>
      </c>
      <c r="AC6" s="235" t="e">
        <f t="shared" si="3"/>
        <v>#DIV/0!</v>
      </c>
      <c r="AD6" s="93">
        <f t="shared" si="4"/>
        <v>0</v>
      </c>
      <c r="AE6" s="94"/>
      <c r="AF6" s="235">
        <f t="shared" si="5"/>
        <v>0</v>
      </c>
      <c r="AG6" s="94"/>
      <c r="AH6" s="94"/>
      <c r="AI6" s="94"/>
      <c r="AJ6" s="94"/>
      <c r="AK6" s="94"/>
      <c r="AL6" s="123">
        <f t="shared" si="6"/>
        <v>0</v>
      </c>
      <c r="AM6" s="94"/>
      <c r="AN6" s="95">
        <f t="shared" si="18"/>
        <v>0</v>
      </c>
      <c r="AO6" s="96">
        <f t="shared" si="20"/>
        <v>0</v>
      </c>
      <c r="AP6" s="97"/>
      <c r="AQ6" s="98">
        <f t="shared" si="7"/>
        <v>0</v>
      </c>
      <c r="AR6" s="99">
        <f t="shared" si="8"/>
        <v>123.09</v>
      </c>
      <c r="AS6" s="99">
        <f t="shared" si="9"/>
        <v>0</v>
      </c>
      <c r="AT6" s="99">
        <f t="shared" si="10"/>
        <v>0</v>
      </c>
      <c r="AU6" s="99">
        <f t="shared" si="19"/>
        <v>0</v>
      </c>
      <c r="AV6" s="99">
        <f t="array" ref="AV6">_xlfn.IFS(U6=0,AO6,U6&lt;0,AO6/-U6,U6&gt;0,AO6/U6)</f>
        <v>0</v>
      </c>
      <c r="AW6" s="235">
        <f t="shared" ref="AW6" si="23">IF(AQ6=0,0,AV6/AQ6)</f>
        <v>0</v>
      </c>
      <c r="AX6" s="235">
        <f t="shared" ref="AX6" si="24">IF(AR6=0,0,AV6/AR6)</f>
        <v>0</v>
      </c>
      <c r="AY6" s="100"/>
      <c r="AZ6" s="95">
        <f t="shared" si="13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0"/>
      <c r="O7" s="90"/>
      <c r="P7" s="90"/>
      <c r="Q7" s="234">
        <f t="shared" si="14"/>
        <v>0</v>
      </c>
      <c r="R7" s="93">
        <f t="shared" si="15"/>
        <v>0</v>
      </c>
      <c r="S7" s="94"/>
      <c r="T7" s="94"/>
      <c r="U7" s="93">
        <f t="shared" si="1"/>
        <v>0</v>
      </c>
      <c r="V7" s="94"/>
      <c r="W7" s="94"/>
      <c r="X7" s="93">
        <f t="shared" si="2"/>
        <v>0</v>
      </c>
      <c r="Y7" s="94"/>
      <c r="Z7" s="94"/>
      <c r="AA7" s="93">
        <f t="shared" si="16"/>
        <v>0</v>
      </c>
      <c r="AB7" s="93">
        <f t="shared" si="17"/>
        <v>0</v>
      </c>
      <c r="AC7" s="235" t="e">
        <f t="shared" si="3"/>
        <v>#DIV/0!</v>
      </c>
      <c r="AD7" s="93">
        <f t="shared" si="4"/>
        <v>0</v>
      </c>
      <c r="AE7" s="94"/>
      <c r="AF7" s="235">
        <f t="shared" si="5"/>
        <v>0</v>
      </c>
      <c r="AG7" s="94"/>
      <c r="AH7" s="94"/>
      <c r="AI7" s="94"/>
      <c r="AJ7" s="94"/>
      <c r="AK7" s="94"/>
      <c r="AL7" s="123">
        <f t="shared" si="6"/>
        <v>0</v>
      </c>
      <c r="AM7" s="94"/>
      <c r="AN7" s="95">
        <f t="shared" si="18"/>
        <v>0</v>
      </c>
      <c r="AO7" s="96">
        <f t="shared" si="20"/>
        <v>0</v>
      </c>
      <c r="AP7" s="97"/>
      <c r="AQ7" s="98">
        <f t="shared" si="7"/>
        <v>0</v>
      </c>
      <c r="AR7" s="99">
        <f t="shared" si="8"/>
        <v>117.24</v>
      </c>
      <c r="AS7" s="99">
        <f t="shared" si="9"/>
        <v>0</v>
      </c>
      <c r="AT7" s="99">
        <f t="shared" si="10"/>
        <v>0</v>
      </c>
      <c r="AU7" s="99">
        <f t="shared" si="19"/>
        <v>0</v>
      </c>
      <c r="AV7" s="99">
        <f t="array" ref="AV7">_xlfn.IFS(U7=0,AO7,U7&lt;0,AO7/-U7,U7&gt;0,AO7/U7)</f>
        <v>0</v>
      </c>
      <c r="AW7" s="235">
        <f>IF(AQ7=0,0,AV7/AQ7)</f>
        <v>0</v>
      </c>
      <c r="AX7" s="235">
        <f>IF(AR7=0,0,AV7/AR7)</f>
        <v>0</v>
      </c>
      <c r="AY7" s="100"/>
      <c r="AZ7" s="95">
        <f t="shared" si="13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0"/>
      <c r="O8" s="90"/>
      <c r="P8" s="90"/>
      <c r="Q8" s="234">
        <f t="shared" si="14"/>
        <v>0</v>
      </c>
      <c r="R8" s="93">
        <f t="shared" si="15"/>
        <v>0</v>
      </c>
      <c r="S8" s="94"/>
      <c r="T8" s="94"/>
      <c r="U8" s="93">
        <f t="shared" si="1"/>
        <v>0</v>
      </c>
      <c r="V8" s="94"/>
      <c r="W8" s="94"/>
      <c r="X8" s="93">
        <f t="shared" si="2"/>
        <v>0</v>
      </c>
      <c r="Y8" s="94"/>
      <c r="Z8" s="94"/>
      <c r="AA8" s="93">
        <f t="shared" si="16"/>
        <v>0</v>
      </c>
      <c r="AB8" s="93">
        <f t="shared" si="17"/>
        <v>0</v>
      </c>
      <c r="AC8" s="235" t="e">
        <f t="shared" si="3"/>
        <v>#DIV/0!</v>
      </c>
      <c r="AD8" s="93">
        <f t="shared" si="4"/>
        <v>0</v>
      </c>
      <c r="AE8" s="94"/>
      <c r="AF8" s="235">
        <f t="shared" si="5"/>
        <v>0</v>
      </c>
      <c r="AG8" s="94"/>
      <c r="AH8" s="94"/>
      <c r="AI8" s="94"/>
      <c r="AJ8" s="94"/>
      <c r="AK8" s="94"/>
      <c r="AL8" s="123">
        <f t="shared" si="6"/>
        <v>0</v>
      </c>
      <c r="AM8" s="94"/>
      <c r="AN8" s="95">
        <f t="shared" si="18"/>
        <v>0</v>
      </c>
      <c r="AO8" s="96">
        <f t="shared" si="20"/>
        <v>0</v>
      </c>
      <c r="AP8" s="97"/>
      <c r="AQ8" s="98">
        <f t="shared" si="7"/>
        <v>0</v>
      </c>
      <c r="AR8" s="99">
        <f t="shared" si="8"/>
        <v>169.89</v>
      </c>
      <c r="AS8" s="99">
        <f t="shared" si="9"/>
        <v>0</v>
      </c>
      <c r="AT8" s="99">
        <f t="shared" si="10"/>
        <v>0</v>
      </c>
      <c r="AU8" s="99">
        <f t="shared" si="19"/>
        <v>0</v>
      </c>
      <c r="AV8" s="99">
        <f t="array" ref="AV8">_xlfn.IFS(U8=0,AO8,U8&lt;0,AO8/-U8,U8&gt;0,AO8/U8)</f>
        <v>0</v>
      </c>
      <c r="AW8" s="235">
        <f>IF(AQ8=0,0,AV8/AQ8)</f>
        <v>0</v>
      </c>
      <c r="AX8" s="235">
        <f>IF(AR8=0,0,AV8/AR8)</f>
        <v>0</v>
      </c>
      <c r="AY8" s="100"/>
      <c r="AZ8" s="95">
        <f t="shared" si="13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0"/>
      <c r="O9" s="90"/>
      <c r="P9" s="90"/>
      <c r="Q9" s="234">
        <f t="shared" si="14"/>
        <v>0</v>
      </c>
      <c r="R9" s="93">
        <f t="shared" si="15"/>
        <v>0</v>
      </c>
      <c r="S9" s="94"/>
      <c r="T9" s="94"/>
      <c r="U9" s="93">
        <f t="shared" si="1"/>
        <v>0</v>
      </c>
      <c r="V9" s="94"/>
      <c r="W9" s="94"/>
      <c r="X9" s="93">
        <f t="shared" si="2"/>
        <v>0</v>
      </c>
      <c r="Y9" s="94"/>
      <c r="Z9" s="94"/>
      <c r="AA9" s="93">
        <f t="shared" si="16"/>
        <v>0</v>
      </c>
      <c r="AB9" s="93">
        <f t="shared" si="17"/>
        <v>0</v>
      </c>
      <c r="AC9" s="235" t="e">
        <f t="shared" si="3"/>
        <v>#DIV/0!</v>
      </c>
      <c r="AD9" s="93">
        <f t="shared" si="4"/>
        <v>0</v>
      </c>
      <c r="AE9" s="94"/>
      <c r="AF9" s="235">
        <f t="shared" si="5"/>
        <v>0</v>
      </c>
      <c r="AG9" s="94"/>
      <c r="AH9" s="94"/>
      <c r="AI9" s="94"/>
      <c r="AJ9" s="94"/>
      <c r="AK9" s="94"/>
      <c r="AL9" s="123">
        <f t="shared" si="6"/>
        <v>0</v>
      </c>
      <c r="AM9" s="94"/>
      <c r="AN9" s="95">
        <f t="shared" si="18"/>
        <v>0</v>
      </c>
      <c r="AO9" s="96">
        <f t="shared" si="20"/>
        <v>0</v>
      </c>
      <c r="AP9" s="97"/>
      <c r="AQ9" s="98">
        <f t="shared" si="7"/>
        <v>0</v>
      </c>
      <c r="AR9" s="99">
        <f t="shared" si="8"/>
        <v>123.09</v>
      </c>
      <c r="AS9" s="99">
        <f t="shared" si="9"/>
        <v>0</v>
      </c>
      <c r="AT9" s="99">
        <f t="shared" si="10"/>
        <v>0</v>
      </c>
      <c r="AU9" s="99">
        <f t="shared" si="19"/>
        <v>0</v>
      </c>
      <c r="AV9" s="99">
        <f t="array" ref="AV9">_xlfn.IFS(U9=0,AO9,U9&lt;0,AO9/-U9,U9&gt;0,AO9/U9)</f>
        <v>0</v>
      </c>
      <c r="AW9" s="235">
        <f>IF(AQ9=0,0,AV9/AQ9)</f>
        <v>0</v>
      </c>
      <c r="AX9" s="235">
        <f>IF(AR9=0,0,AV9/AR9)</f>
        <v>0</v>
      </c>
      <c r="AY9" s="100"/>
      <c r="AZ9" s="95">
        <f t="shared" si="13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0"/>
      <c r="O10" s="90"/>
      <c r="P10" s="90"/>
      <c r="Q10" s="234">
        <f t="shared" si="14"/>
        <v>0</v>
      </c>
      <c r="R10" s="93">
        <f t="shared" si="15"/>
        <v>0</v>
      </c>
      <c r="S10" s="94"/>
      <c r="T10" s="94"/>
      <c r="U10" s="93">
        <f t="shared" si="1"/>
        <v>0</v>
      </c>
      <c r="V10" s="94"/>
      <c r="W10" s="94"/>
      <c r="X10" s="93">
        <f t="shared" si="2"/>
        <v>0</v>
      </c>
      <c r="Y10" s="94"/>
      <c r="Z10" s="94"/>
      <c r="AA10" s="93">
        <f t="shared" si="16"/>
        <v>0</v>
      </c>
      <c r="AB10" s="93">
        <f t="shared" si="17"/>
        <v>0</v>
      </c>
      <c r="AC10" s="235" t="e">
        <f t="shared" si="3"/>
        <v>#DIV/0!</v>
      </c>
      <c r="AD10" s="93">
        <f t="shared" si="4"/>
        <v>0</v>
      </c>
      <c r="AE10" s="94"/>
      <c r="AF10" s="235">
        <f t="shared" si="5"/>
        <v>0</v>
      </c>
      <c r="AG10" s="94"/>
      <c r="AH10" s="94"/>
      <c r="AI10" s="94"/>
      <c r="AJ10" s="94"/>
      <c r="AK10" s="94"/>
      <c r="AL10" s="123">
        <f t="shared" si="6"/>
        <v>0</v>
      </c>
      <c r="AM10" s="94"/>
      <c r="AN10" s="95">
        <f t="shared" si="18"/>
        <v>0</v>
      </c>
      <c r="AO10" s="96">
        <f t="shared" si="20"/>
        <v>0</v>
      </c>
      <c r="AP10" s="97"/>
      <c r="AQ10" s="98">
        <f t="shared" si="7"/>
        <v>0</v>
      </c>
      <c r="AR10" s="99">
        <f t="shared" si="8"/>
        <v>123.09</v>
      </c>
      <c r="AS10" s="99">
        <f t="shared" si="9"/>
        <v>0</v>
      </c>
      <c r="AT10" s="99">
        <f t="shared" si="10"/>
        <v>0</v>
      </c>
      <c r="AU10" s="99">
        <f t="shared" si="19"/>
        <v>0</v>
      </c>
      <c r="AV10" s="99">
        <f t="array" ref="AV10">_xlfn.IFS(U10=0,AO10,U10&lt;0,AO10/-U10,U10&gt;0,AO10/U10)</f>
        <v>0</v>
      </c>
      <c r="AW10" s="235">
        <f>IF(AQ10=0,0,AV10/AQ10)</f>
        <v>0</v>
      </c>
      <c r="AX10" s="235">
        <f>IF(AR10=0,0,AV10/AR10)</f>
        <v>0</v>
      </c>
      <c r="AY10" s="100"/>
      <c r="AZ10" s="95">
        <f t="shared" si="13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5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6">E11*K11</f>
        <v>0</v>
      </c>
      <c r="M11" s="90"/>
      <c r="N11" s="90"/>
      <c r="O11" s="90"/>
      <c r="P11" s="90"/>
      <c r="Q11" s="234">
        <f t="shared" si="14"/>
        <v>0</v>
      </c>
      <c r="R11" s="93">
        <f t="shared" si="15"/>
        <v>0</v>
      </c>
      <c r="S11" s="94"/>
      <c r="T11" s="94"/>
      <c r="U11" s="93">
        <f t="shared" si="1"/>
        <v>0</v>
      </c>
      <c r="V11" s="94"/>
      <c r="W11" s="94"/>
      <c r="X11" s="93">
        <f t="shared" si="2"/>
        <v>0</v>
      </c>
      <c r="Y11" s="94"/>
      <c r="Z11" s="94"/>
      <c r="AA11" s="93">
        <f t="shared" si="16"/>
        <v>0</v>
      </c>
      <c r="AB11" s="93">
        <f t="shared" si="17"/>
        <v>0</v>
      </c>
      <c r="AC11" s="235" t="e">
        <f t="shared" si="3"/>
        <v>#DIV/0!</v>
      </c>
      <c r="AD11" s="93">
        <f t="shared" si="4"/>
        <v>0</v>
      </c>
      <c r="AE11" s="94"/>
      <c r="AF11" s="235">
        <f t="shared" si="5"/>
        <v>0</v>
      </c>
      <c r="AG11" s="94"/>
      <c r="AH11" s="94"/>
      <c r="AI11" s="94"/>
      <c r="AJ11" s="94"/>
      <c r="AK11" s="94"/>
      <c r="AL11" s="123">
        <f t="shared" si="6"/>
        <v>0</v>
      </c>
      <c r="AM11" s="94"/>
      <c r="AN11" s="95">
        <f t="shared" si="18"/>
        <v>0</v>
      </c>
      <c r="AO11" s="96">
        <f t="shared" si="20"/>
        <v>0</v>
      </c>
      <c r="AP11" s="97"/>
      <c r="AQ11" s="98">
        <f t="shared" si="7"/>
        <v>0</v>
      </c>
      <c r="AR11" s="99">
        <f t="shared" si="8"/>
        <v>123.09</v>
      </c>
      <c r="AS11" s="99">
        <f t="shared" si="9"/>
        <v>0</v>
      </c>
      <c r="AT11" s="99">
        <f t="shared" si="10"/>
        <v>0</v>
      </c>
      <c r="AU11" s="99">
        <f t="shared" si="19"/>
        <v>0</v>
      </c>
      <c r="AV11" s="99">
        <f t="array" ref="AV11">_xlfn.IFS(U11=0,AO11,U11&lt;0,AO11/-U11,U11&gt;0,AO11/U11)</f>
        <v>0</v>
      </c>
      <c r="AW11" s="235">
        <f t="shared" ref="AW11:AW28" si="27">IF(AQ11=0,0,AV11/AQ11)</f>
        <v>0</v>
      </c>
      <c r="AX11" s="235">
        <f t="shared" ref="AX11:AX28" si="28">IF(AR11=0,0,AV11/AR11)</f>
        <v>0</v>
      </c>
      <c r="AY11" s="100"/>
      <c r="AZ11" s="95">
        <f t="shared" si="13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5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0"/>
      <c r="O12" s="90"/>
      <c r="P12" s="90"/>
      <c r="Q12" s="234">
        <f t="shared" si="14"/>
        <v>0</v>
      </c>
      <c r="R12" s="93">
        <f t="shared" si="15"/>
        <v>0</v>
      </c>
      <c r="S12" s="94"/>
      <c r="T12" s="94"/>
      <c r="U12" s="93">
        <f t="shared" si="1"/>
        <v>0</v>
      </c>
      <c r="V12" s="94"/>
      <c r="W12" s="94"/>
      <c r="X12" s="93">
        <f t="shared" si="2"/>
        <v>0</v>
      </c>
      <c r="Y12" s="94"/>
      <c r="Z12" s="94"/>
      <c r="AA12" s="93">
        <f t="shared" si="16"/>
        <v>0</v>
      </c>
      <c r="AB12" s="93">
        <f t="shared" si="17"/>
        <v>0</v>
      </c>
      <c r="AC12" s="235" t="e">
        <f t="shared" si="3"/>
        <v>#DIV/0!</v>
      </c>
      <c r="AD12" s="93">
        <f t="shared" si="4"/>
        <v>0</v>
      </c>
      <c r="AE12" s="94"/>
      <c r="AF12" s="235">
        <f t="shared" si="5"/>
        <v>0</v>
      </c>
      <c r="AG12" s="94"/>
      <c r="AH12" s="94"/>
      <c r="AI12" s="94"/>
      <c r="AJ12" s="94"/>
      <c r="AK12" s="94"/>
      <c r="AL12" s="123">
        <f t="shared" si="6"/>
        <v>0</v>
      </c>
      <c r="AM12" s="94"/>
      <c r="AN12" s="95">
        <f t="shared" si="18"/>
        <v>0</v>
      </c>
      <c r="AO12" s="96">
        <f t="shared" si="20"/>
        <v>0</v>
      </c>
      <c r="AP12" s="97"/>
      <c r="AQ12" s="98">
        <f t="shared" si="7"/>
        <v>0</v>
      </c>
      <c r="AR12" s="99">
        <f t="shared" si="8"/>
        <v>117.24</v>
      </c>
      <c r="AS12" s="99">
        <f t="shared" si="9"/>
        <v>0</v>
      </c>
      <c r="AT12" s="99">
        <f t="shared" si="10"/>
        <v>0</v>
      </c>
      <c r="AU12" s="99">
        <f t="shared" si="19"/>
        <v>0</v>
      </c>
      <c r="AV12" s="99">
        <f t="array" ref="AV12">_xlfn.IFS(U12=0,AO12,U12&lt;0,AO12/-U12,U12&gt;0,AO12/U12)</f>
        <v>0</v>
      </c>
      <c r="AW12" s="235">
        <f t="shared" si="27"/>
        <v>0</v>
      </c>
      <c r="AX12" s="235">
        <f t="shared" si="28"/>
        <v>0</v>
      </c>
      <c r="AY12" s="100"/>
      <c r="AZ12" s="95">
        <f t="shared" si="13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5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9">E13*K13</f>
        <v>0</v>
      </c>
      <c r="M13" s="90"/>
      <c r="N13" s="90"/>
      <c r="O13" s="90"/>
      <c r="P13" s="90"/>
      <c r="Q13" s="234">
        <f t="shared" si="14"/>
        <v>0</v>
      </c>
      <c r="R13" s="93">
        <f t="shared" si="15"/>
        <v>0</v>
      </c>
      <c r="S13" s="94"/>
      <c r="T13" s="94"/>
      <c r="U13" s="93">
        <f t="shared" si="1"/>
        <v>0</v>
      </c>
      <c r="V13" s="94"/>
      <c r="W13" s="94"/>
      <c r="X13" s="93">
        <f t="shared" si="2"/>
        <v>0</v>
      </c>
      <c r="Y13" s="94"/>
      <c r="Z13" s="94"/>
      <c r="AA13" s="93">
        <f t="shared" si="16"/>
        <v>0</v>
      </c>
      <c r="AB13" s="93">
        <f t="shared" si="17"/>
        <v>0</v>
      </c>
      <c r="AC13" s="235" t="e">
        <f t="shared" si="3"/>
        <v>#DIV/0!</v>
      </c>
      <c r="AD13" s="93">
        <f t="shared" si="4"/>
        <v>0</v>
      </c>
      <c r="AE13" s="94"/>
      <c r="AF13" s="235">
        <f t="shared" si="5"/>
        <v>0</v>
      </c>
      <c r="AG13" s="94"/>
      <c r="AH13" s="94"/>
      <c r="AI13" s="94"/>
      <c r="AJ13" s="94"/>
      <c r="AK13" s="94"/>
      <c r="AL13" s="123">
        <f t="shared" si="6"/>
        <v>0</v>
      </c>
      <c r="AM13" s="94"/>
      <c r="AN13" s="95">
        <f t="shared" si="18"/>
        <v>0</v>
      </c>
      <c r="AO13" s="96">
        <f t="shared" si="20"/>
        <v>0</v>
      </c>
      <c r="AP13" s="97"/>
      <c r="AQ13" s="98">
        <f t="shared" si="7"/>
        <v>0</v>
      </c>
      <c r="AR13" s="99">
        <f t="shared" si="8"/>
        <v>123.09</v>
      </c>
      <c r="AS13" s="99">
        <f t="shared" si="9"/>
        <v>0</v>
      </c>
      <c r="AT13" s="99">
        <f t="shared" si="10"/>
        <v>0</v>
      </c>
      <c r="AU13" s="99">
        <f t="shared" si="19"/>
        <v>0</v>
      </c>
      <c r="AV13" s="99">
        <f t="array" ref="AV13">_xlfn.IFS(U13=0,AO13,U13&lt;0,AO13/-U13,U13&gt;0,AO13/U13)</f>
        <v>0</v>
      </c>
      <c r="AW13" s="235">
        <f t="shared" si="27"/>
        <v>0</v>
      </c>
      <c r="AX13" s="235">
        <f t="shared" si="28"/>
        <v>0</v>
      </c>
      <c r="AY13" s="100"/>
      <c r="AZ13" s="95">
        <f t="shared" si="13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5"/>
        <v>0</v>
      </c>
      <c r="F14" s="94"/>
      <c r="G14" s="94"/>
      <c r="H14" s="94"/>
      <c r="I14" s="94"/>
      <c r="J14" s="94"/>
      <c r="K14" s="93">
        <v>123.09</v>
      </c>
      <c r="L14" s="93">
        <f t="shared" si="29"/>
        <v>0</v>
      </c>
      <c r="M14" s="90"/>
      <c r="N14" s="90"/>
      <c r="O14" s="90"/>
      <c r="P14" s="90"/>
      <c r="Q14" s="234">
        <f t="shared" si="14"/>
        <v>0</v>
      </c>
      <c r="R14" s="93">
        <f t="shared" si="15"/>
        <v>0</v>
      </c>
      <c r="S14" s="94"/>
      <c r="T14" s="94"/>
      <c r="U14" s="93">
        <f t="shared" si="1"/>
        <v>0</v>
      </c>
      <c r="V14" s="94"/>
      <c r="W14" s="94"/>
      <c r="X14" s="93">
        <f t="shared" si="2"/>
        <v>0</v>
      </c>
      <c r="Y14" s="94"/>
      <c r="Z14" s="94"/>
      <c r="AA14" s="93">
        <f t="shared" si="16"/>
        <v>0</v>
      </c>
      <c r="AB14" s="93">
        <f t="shared" si="17"/>
        <v>0</v>
      </c>
      <c r="AC14" s="235" t="e">
        <f t="shared" si="3"/>
        <v>#DIV/0!</v>
      </c>
      <c r="AD14" s="93">
        <f t="shared" si="4"/>
        <v>0</v>
      </c>
      <c r="AE14" s="94"/>
      <c r="AF14" s="235">
        <f t="shared" si="5"/>
        <v>0</v>
      </c>
      <c r="AG14" s="94"/>
      <c r="AH14" s="94"/>
      <c r="AI14" s="94"/>
      <c r="AJ14" s="94"/>
      <c r="AK14" s="94"/>
      <c r="AL14" s="123">
        <f t="shared" si="6"/>
        <v>0</v>
      </c>
      <c r="AM14" s="94"/>
      <c r="AN14" s="95">
        <f t="shared" si="18"/>
        <v>0</v>
      </c>
      <c r="AO14" s="96">
        <f t="shared" si="20"/>
        <v>0</v>
      </c>
      <c r="AP14" s="97"/>
      <c r="AQ14" s="98">
        <f t="shared" si="7"/>
        <v>0</v>
      </c>
      <c r="AR14" s="99">
        <f t="shared" si="8"/>
        <v>123.09</v>
      </c>
      <c r="AS14" s="99">
        <f t="shared" si="9"/>
        <v>0</v>
      </c>
      <c r="AT14" s="99">
        <f t="shared" si="10"/>
        <v>0</v>
      </c>
      <c r="AU14" s="99">
        <f t="shared" si="19"/>
        <v>0</v>
      </c>
      <c r="AV14" s="99">
        <f t="array" ref="AV14">_xlfn.IFS(U14=0,AO14,U14&lt;0,AO14/-U14,U14&gt;0,AO14/U14)</f>
        <v>0</v>
      </c>
      <c r="AW14" s="235">
        <f t="shared" si="27"/>
        <v>0</v>
      </c>
      <c r="AX14" s="235">
        <f t="shared" si="28"/>
        <v>0</v>
      </c>
      <c r="AY14" s="100"/>
      <c r="AZ14" s="95">
        <f t="shared" si="13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5"/>
        <v>0</v>
      </c>
      <c r="F15" s="94"/>
      <c r="G15" s="94"/>
      <c r="H15" s="94"/>
      <c r="I15" s="94"/>
      <c r="J15" s="94"/>
      <c r="K15" s="93">
        <v>123.09</v>
      </c>
      <c r="L15" s="93">
        <f t="shared" si="29"/>
        <v>0</v>
      </c>
      <c r="M15" s="90"/>
      <c r="N15" s="90"/>
      <c r="O15" s="90"/>
      <c r="P15" s="90"/>
      <c r="Q15" s="234">
        <f t="shared" si="14"/>
        <v>0</v>
      </c>
      <c r="R15" s="93">
        <f t="shared" si="15"/>
        <v>0</v>
      </c>
      <c r="S15" s="94"/>
      <c r="T15" s="94"/>
      <c r="U15" s="93">
        <f t="shared" si="1"/>
        <v>0</v>
      </c>
      <c r="V15" s="94"/>
      <c r="W15" s="94"/>
      <c r="X15" s="93">
        <f t="shared" si="2"/>
        <v>0</v>
      </c>
      <c r="Y15" s="94"/>
      <c r="Z15" s="94"/>
      <c r="AA15" s="93">
        <f t="shared" si="16"/>
        <v>0</v>
      </c>
      <c r="AB15" s="93">
        <f t="shared" si="17"/>
        <v>0</v>
      </c>
      <c r="AC15" s="235" t="e">
        <f t="shared" si="3"/>
        <v>#DIV/0!</v>
      </c>
      <c r="AD15" s="93">
        <f t="shared" si="4"/>
        <v>0</v>
      </c>
      <c r="AE15" s="94"/>
      <c r="AF15" s="235">
        <f t="shared" si="5"/>
        <v>0</v>
      </c>
      <c r="AG15" s="94"/>
      <c r="AH15" s="94"/>
      <c r="AI15" s="94"/>
      <c r="AJ15" s="94"/>
      <c r="AK15" s="94"/>
      <c r="AL15" s="123">
        <f t="shared" si="6"/>
        <v>0</v>
      </c>
      <c r="AM15" s="94"/>
      <c r="AN15" s="95">
        <f t="shared" si="18"/>
        <v>0</v>
      </c>
      <c r="AO15" s="96">
        <f t="shared" si="20"/>
        <v>0</v>
      </c>
      <c r="AP15" s="97"/>
      <c r="AQ15" s="98">
        <f t="shared" si="7"/>
        <v>0</v>
      </c>
      <c r="AR15" s="99">
        <f t="shared" si="8"/>
        <v>123.09</v>
      </c>
      <c r="AS15" s="99">
        <f t="shared" si="9"/>
        <v>0</v>
      </c>
      <c r="AT15" s="99">
        <f t="shared" si="10"/>
        <v>0</v>
      </c>
      <c r="AU15" s="99">
        <f t="shared" si="19"/>
        <v>0</v>
      </c>
      <c r="AV15" s="99">
        <f t="array" ref="AV15">_xlfn.IFS(U15=0,AO15,U15&lt;0,AO15/-U15,U15&gt;0,AO15/U15)</f>
        <v>0</v>
      </c>
      <c r="AW15" s="235">
        <f t="shared" si="27"/>
        <v>0</v>
      </c>
      <c r="AX15" s="235">
        <f t="shared" si="28"/>
        <v>0</v>
      </c>
      <c r="AY15" s="100"/>
      <c r="AZ15" s="95">
        <f t="shared" si="13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5"/>
        <v>0</v>
      </c>
      <c r="F16" s="94"/>
      <c r="G16" s="94"/>
      <c r="H16" s="94"/>
      <c r="I16" s="94"/>
      <c r="J16" s="94"/>
      <c r="K16" s="93">
        <v>117.24</v>
      </c>
      <c r="L16" s="93">
        <f t="shared" si="29"/>
        <v>0</v>
      </c>
      <c r="M16" s="90"/>
      <c r="N16" s="90"/>
      <c r="O16" s="90"/>
      <c r="P16" s="90"/>
      <c r="Q16" s="234">
        <f t="shared" si="14"/>
        <v>0</v>
      </c>
      <c r="R16" s="93">
        <f t="shared" si="15"/>
        <v>0</v>
      </c>
      <c r="S16" s="94"/>
      <c r="T16" s="94"/>
      <c r="U16" s="93">
        <f t="shared" si="1"/>
        <v>0</v>
      </c>
      <c r="V16" s="94"/>
      <c r="W16" s="94"/>
      <c r="X16" s="93">
        <f t="shared" si="2"/>
        <v>0</v>
      </c>
      <c r="Y16" s="94"/>
      <c r="Z16" s="94"/>
      <c r="AA16" s="93">
        <f t="shared" si="16"/>
        <v>0</v>
      </c>
      <c r="AB16" s="93">
        <f t="shared" si="17"/>
        <v>0</v>
      </c>
      <c r="AC16" s="235" t="e">
        <f t="shared" si="3"/>
        <v>#DIV/0!</v>
      </c>
      <c r="AD16" s="93">
        <f t="shared" si="4"/>
        <v>0</v>
      </c>
      <c r="AE16" s="94"/>
      <c r="AF16" s="235">
        <f t="shared" si="5"/>
        <v>0</v>
      </c>
      <c r="AG16" s="94"/>
      <c r="AH16" s="94"/>
      <c r="AI16" s="94"/>
      <c r="AJ16" s="94"/>
      <c r="AK16" s="94"/>
      <c r="AL16" s="123">
        <f t="shared" si="6"/>
        <v>0</v>
      </c>
      <c r="AM16" s="94"/>
      <c r="AN16" s="95">
        <f t="shared" si="18"/>
        <v>0</v>
      </c>
      <c r="AO16" s="96">
        <f t="shared" si="20"/>
        <v>0</v>
      </c>
      <c r="AP16" s="97"/>
      <c r="AQ16" s="98">
        <f t="shared" si="7"/>
        <v>0</v>
      </c>
      <c r="AR16" s="99">
        <f t="shared" si="8"/>
        <v>117.24</v>
      </c>
      <c r="AS16" s="99">
        <f t="shared" si="9"/>
        <v>0</v>
      </c>
      <c r="AT16" s="99">
        <f t="shared" si="10"/>
        <v>0</v>
      </c>
      <c r="AU16" s="99">
        <f t="shared" si="19"/>
        <v>0</v>
      </c>
      <c r="AV16" s="99">
        <f t="array" ref="AV16">_xlfn.IFS(U16=0,AO16,U16&lt;0,AO16/-U16,U16&gt;0,AO16/U16)</f>
        <v>0</v>
      </c>
      <c r="AW16" s="235">
        <f t="shared" si="27"/>
        <v>0</v>
      </c>
      <c r="AX16" s="235">
        <f t="shared" si="28"/>
        <v>0</v>
      </c>
      <c r="AY16" s="100"/>
      <c r="AZ16" s="95">
        <f t="shared" si="13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5"/>
        <v>0</v>
      </c>
      <c r="F17" s="94"/>
      <c r="G17" s="94"/>
      <c r="H17" s="94"/>
      <c r="I17" s="94"/>
      <c r="J17" s="94"/>
      <c r="K17" s="94">
        <v>123.09</v>
      </c>
      <c r="L17" s="93">
        <f t="shared" si="29"/>
        <v>0</v>
      </c>
      <c r="M17" s="90"/>
      <c r="N17" s="90"/>
      <c r="O17" s="90"/>
      <c r="P17" s="90"/>
      <c r="Q17" s="234">
        <f t="shared" si="14"/>
        <v>0</v>
      </c>
      <c r="R17" s="93">
        <f t="shared" si="15"/>
        <v>0</v>
      </c>
      <c r="S17" s="94"/>
      <c r="T17" s="94"/>
      <c r="U17" s="93">
        <f t="shared" si="1"/>
        <v>0</v>
      </c>
      <c r="V17" s="94"/>
      <c r="W17" s="94"/>
      <c r="X17" s="93">
        <f t="shared" si="2"/>
        <v>0</v>
      </c>
      <c r="Y17" s="94"/>
      <c r="Z17" s="94"/>
      <c r="AA17" s="93">
        <f t="shared" si="16"/>
        <v>0</v>
      </c>
      <c r="AB17" s="93">
        <f t="shared" si="17"/>
        <v>0</v>
      </c>
      <c r="AC17" s="235" t="e">
        <f t="shared" si="3"/>
        <v>#DIV/0!</v>
      </c>
      <c r="AD17" s="93">
        <f t="shared" si="4"/>
        <v>0</v>
      </c>
      <c r="AE17" s="94"/>
      <c r="AF17" s="235">
        <f t="shared" si="5"/>
        <v>0</v>
      </c>
      <c r="AG17" s="94"/>
      <c r="AH17" s="94"/>
      <c r="AI17" s="94"/>
      <c r="AJ17" s="94"/>
      <c r="AK17" s="94"/>
      <c r="AL17" s="123">
        <f t="shared" si="6"/>
        <v>0</v>
      </c>
      <c r="AM17" s="94"/>
      <c r="AN17" s="95">
        <f t="shared" si="18"/>
        <v>0</v>
      </c>
      <c r="AO17" s="96">
        <f t="shared" si="20"/>
        <v>0</v>
      </c>
      <c r="AP17" s="97"/>
      <c r="AQ17" s="98">
        <f t="shared" si="7"/>
        <v>0</v>
      </c>
      <c r="AR17" s="99">
        <f t="shared" si="8"/>
        <v>123.09</v>
      </c>
      <c r="AS17" s="99">
        <f t="shared" si="9"/>
        <v>0</v>
      </c>
      <c r="AT17" s="99">
        <f t="shared" si="10"/>
        <v>0</v>
      </c>
      <c r="AU17" s="99">
        <f t="shared" si="19"/>
        <v>0</v>
      </c>
      <c r="AV17" s="99">
        <f t="array" ref="AV17">_xlfn.IFS(U17=0,AO17,U17&lt;0,AO17/-U17,U17&gt;0,AO17/U17)</f>
        <v>0</v>
      </c>
      <c r="AW17" s="235">
        <f t="shared" si="27"/>
        <v>0</v>
      </c>
      <c r="AX17" s="235">
        <f t="shared" si="28"/>
        <v>0</v>
      </c>
      <c r="AY17" s="100"/>
      <c r="AZ17" s="95">
        <f t="shared" si="13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5"/>
        <v>0</v>
      </c>
      <c r="F18" s="94"/>
      <c r="G18" s="94"/>
      <c r="H18" s="94"/>
      <c r="I18" s="94"/>
      <c r="J18" s="94"/>
      <c r="K18" s="94">
        <v>123.09</v>
      </c>
      <c r="L18" s="93">
        <f t="shared" si="29"/>
        <v>0</v>
      </c>
      <c r="M18" s="90"/>
      <c r="N18" s="90"/>
      <c r="O18" s="90"/>
      <c r="P18" s="90"/>
      <c r="Q18" s="234">
        <f t="shared" si="14"/>
        <v>0</v>
      </c>
      <c r="R18" s="93">
        <f t="shared" si="15"/>
        <v>0</v>
      </c>
      <c r="S18" s="94"/>
      <c r="T18" s="94"/>
      <c r="U18" s="93">
        <f t="shared" si="1"/>
        <v>0</v>
      </c>
      <c r="V18" s="94"/>
      <c r="W18" s="94"/>
      <c r="X18" s="93">
        <f t="shared" si="2"/>
        <v>0</v>
      </c>
      <c r="Y18" s="94"/>
      <c r="Z18" s="94"/>
      <c r="AA18" s="93">
        <f t="shared" si="16"/>
        <v>0</v>
      </c>
      <c r="AB18" s="93">
        <f t="shared" si="17"/>
        <v>0</v>
      </c>
      <c r="AC18" s="235" t="e">
        <f t="shared" si="3"/>
        <v>#DIV/0!</v>
      </c>
      <c r="AD18" s="93">
        <f t="shared" si="4"/>
        <v>0</v>
      </c>
      <c r="AE18" s="94"/>
      <c r="AF18" s="235">
        <f t="shared" si="5"/>
        <v>0</v>
      </c>
      <c r="AG18" s="94"/>
      <c r="AH18" s="94"/>
      <c r="AI18" s="94"/>
      <c r="AJ18" s="94"/>
      <c r="AK18" s="94"/>
      <c r="AL18" s="123">
        <f t="shared" si="6"/>
        <v>0</v>
      </c>
      <c r="AM18" s="94"/>
      <c r="AN18" s="95">
        <f t="shared" si="18"/>
        <v>0</v>
      </c>
      <c r="AO18" s="96">
        <f t="shared" si="20"/>
        <v>0</v>
      </c>
      <c r="AP18" s="97"/>
      <c r="AQ18" s="98">
        <f t="shared" si="7"/>
        <v>0</v>
      </c>
      <c r="AR18" s="99">
        <f t="shared" si="8"/>
        <v>123.09</v>
      </c>
      <c r="AS18" s="99">
        <f t="shared" si="9"/>
        <v>0</v>
      </c>
      <c r="AT18" s="99">
        <f t="shared" si="10"/>
        <v>0</v>
      </c>
      <c r="AU18" s="99">
        <f t="shared" si="19"/>
        <v>0</v>
      </c>
      <c r="AV18" s="99">
        <f t="array" ref="AV18">_xlfn.IFS(U18=0,AO18,U18&lt;0,AO18/-U18,U18&gt;0,AO18/U18)</f>
        <v>0</v>
      </c>
      <c r="AW18" s="235">
        <f t="shared" si="27"/>
        <v>0</v>
      </c>
      <c r="AX18" s="235">
        <f t="shared" si="28"/>
        <v>0</v>
      </c>
      <c r="AY18" s="100"/>
      <c r="AZ18" s="95">
        <f t="shared" si="13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5"/>
        <v>0</v>
      </c>
      <c r="F19" s="94"/>
      <c r="G19" s="94"/>
      <c r="H19" s="94"/>
      <c r="I19" s="94"/>
      <c r="J19" s="94"/>
      <c r="K19" s="94">
        <v>123.09</v>
      </c>
      <c r="L19" s="93">
        <f t="shared" si="29"/>
        <v>0</v>
      </c>
      <c r="M19" s="90"/>
      <c r="N19" s="90"/>
      <c r="O19" s="90"/>
      <c r="P19" s="90"/>
      <c r="Q19" s="234">
        <f t="shared" si="14"/>
        <v>0</v>
      </c>
      <c r="R19" s="93">
        <f t="shared" si="15"/>
        <v>0</v>
      </c>
      <c r="S19" s="94"/>
      <c r="T19" s="94"/>
      <c r="U19" s="93">
        <f t="shared" si="1"/>
        <v>0</v>
      </c>
      <c r="V19" s="94"/>
      <c r="W19" s="94"/>
      <c r="X19" s="93">
        <f t="shared" si="2"/>
        <v>0</v>
      </c>
      <c r="Y19" s="94"/>
      <c r="Z19" s="94"/>
      <c r="AA19" s="93">
        <f t="shared" si="16"/>
        <v>0</v>
      </c>
      <c r="AB19" s="93">
        <f t="shared" si="17"/>
        <v>0</v>
      </c>
      <c r="AC19" s="235" t="e">
        <f t="shared" si="3"/>
        <v>#DIV/0!</v>
      </c>
      <c r="AD19" s="93">
        <f t="shared" si="4"/>
        <v>0</v>
      </c>
      <c r="AE19" s="94"/>
      <c r="AF19" s="235">
        <f t="shared" si="5"/>
        <v>0</v>
      </c>
      <c r="AG19" s="94"/>
      <c r="AH19" s="94"/>
      <c r="AI19" s="94"/>
      <c r="AJ19" s="94"/>
      <c r="AK19" s="94"/>
      <c r="AL19" s="123">
        <f t="shared" si="6"/>
        <v>0</v>
      </c>
      <c r="AM19" s="94"/>
      <c r="AN19" s="95">
        <f t="shared" si="18"/>
        <v>0</v>
      </c>
      <c r="AO19" s="96">
        <f t="shared" si="20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19"/>
        <v>0</v>
      </c>
      <c r="AV19" s="99">
        <f t="array" ref="AV19">_xlfn.IFS(U19=0,AO19,U19&lt;0,AO19/-U19,U19&gt;0,AO19/U19)</f>
        <v>0</v>
      </c>
      <c r="AW19" s="235">
        <f t="shared" si="27"/>
        <v>0</v>
      </c>
      <c r="AX19" s="235">
        <f t="shared" si="28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5"/>
        <v>0</v>
      </c>
      <c r="F20" s="94"/>
      <c r="G20" s="94"/>
      <c r="H20" s="94"/>
      <c r="I20" s="94"/>
      <c r="J20" s="94"/>
      <c r="K20" s="94">
        <v>117.24</v>
      </c>
      <c r="L20" s="93">
        <f t="shared" si="29"/>
        <v>0</v>
      </c>
      <c r="M20" s="90"/>
      <c r="N20" s="90"/>
      <c r="O20" s="90"/>
      <c r="P20" s="90"/>
      <c r="Q20" s="234">
        <f t="shared" si="14"/>
        <v>0</v>
      </c>
      <c r="R20" s="93">
        <f t="shared" si="15"/>
        <v>0</v>
      </c>
      <c r="S20" s="94"/>
      <c r="T20" s="94"/>
      <c r="U20" s="93">
        <f t="shared" si="1"/>
        <v>0</v>
      </c>
      <c r="V20" s="94"/>
      <c r="W20" s="94"/>
      <c r="X20" s="93">
        <f t="shared" si="2"/>
        <v>0</v>
      </c>
      <c r="Y20" s="94"/>
      <c r="Z20" s="94"/>
      <c r="AA20" s="93">
        <f t="shared" si="16"/>
        <v>0</v>
      </c>
      <c r="AB20" s="93">
        <f t="shared" si="17"/>
        <v>0</v>
      </c>
      <c r="AC20" s="235" t="e">
        <f t="shared" si="3"/>
        <v>#DIV/0!</v>
      </c>
      <c r="AD20" s="93">
        <f t="shared" si="4"/>
        <v>0</v>
      </c>
      <c r="AE20" s="94"/>
      <c r="AF20" s="235">
        <f t="shared" si="5"/>
        <v>0</v>
      </c>
      <c r="AG20" s="94"/>
      <c r="AH20" s="94"/>
      <c r="AI20" s="94"/>
      <c r="AJ20" s="94"/>
      <c r="AK20" s="94"/>
      <c r="AL20" s="123">
        <f t="shared" si="6"/>
        <v>0</v>
      </c>
      <c r="AM20" s="94"/>
      <c r="AN20" s="95">
        <f t="shared" si="18"/>
        <v>0</v>
      </c>
      <c r="AO20" s="96">
        <f t="shared" si="20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19"/>
        <v>0</v>
      </c>
      <c r="AV20" s="99">
        <f t="array" ref="AV20">_xlfn.IFS(U20=0,AO20,U20&lt;0,AO20/-U20,U20&gt;0,AO20/U20)</f>
        <v>0</v>
      </c>
      <c r="AW20" s="235">
        <f t="shared" si="27"/>
        <v>0</v>
      </c>
      <c r="AX20" s="235">
        <f t="shared" si="28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5"/>
        <v>0</v>
      </c>
      <c r="F21" s="94"/>
      <c r="G21" s="94"/>
      <c r="H21" s="94"/>
      <c r="I21" s="94"/>
      <c r="J21" s="94"/>
      <c r="K21" s="94">
        <v>117.24</v>
      </c>
      <c r="L21" s="93">
        <f t="shared" si="29"/>
        <v>0</v>
      </c>
      <c r="M21" s="90"/>
      <c r="N21" s="90"/>
      <c r="O21" s="90"/>
      <c r="P21" s="90"/>
      <c r="Q21" s="234">
        <f t="shared" si="14"/>
        <v>0</v>
      </c>
      <c r="R21" s="93">
        <f t="shared" si="15"/>
        <v>0</v>
      </c>
      <c r="S21" s="94"/>
      <c r="T21" s="94"/>
      <c r="U21" s="93">
        <f t="shared" si="1"/>
        <v>0</v>
      </c>
      <c r="V21" s="94"/>
      <c r="W21" s="94"/>
      <c r="X21" s="93">
        <f t="shared" si="2"/>
        <v>0</v>
      </c>
      <c r="Y21" s="94"/>
      <c r="Z21" s="94"/>
      <c r="AA21" s="93">
        <f t="shared" si="16"/>
        <v>0</v>
      </c>
      <c r="AB21" s="93">
        <f t="shared" si="17"/>
        <v>0</v>
      </c>
      <c r="AC21" s="235" t="e">
        <f t="shared" si="3"/>
        <v>#DIV/0!</v>
      </c>
      <c r="AD21" s="93">
        <f t="shared" si="4"/>
        <v>0</v>
      </c>
      <c r="AE21" s="94"/>
      <c r="AF21" s="235">
        <f t="shared" si="5"/>
        <v>0</v>
      </c>
      <c r="AG21" s="94"/>
      <c r="AH21" s="94"/>
      <c r="AI21" s="94"/>
      <c r="AJ21" s="94"/>
      <c r="AK21" s="94"/>
      <c r="AL21" s="123">
        <f t="shared" si="6"/>
        <v>0</v>
      </c>
      <c r="AM21" s="94"/>
      <c r="AN21" s="95">
        <f t="shared" si="18"/>
        <v>0</v>
      </c>
      <c r="AO21" s="96">
        <f t="shared" si="20"/>
        <v>0</v>
      </c>
      <c r="AP21" s="97"/>
      <c r="AQ21" s="98">
        <f t="shared" si="7"/>
        <v>0</v>
      </c>
      <c r="AR21" s="99">
        <f t="shared" ref="AR21:AR98" si="30">K21</f>
        <v>117.24</v>
      </c>
      <c r="AS21" s="99">
        <f t="shared" si="9"/>
        <v>0</v>
      </c>
      <c r="AT21" s="99">
        <f t="shared" si="10"/>
        <v>0</v>
      </c>
      <c r="AU21" s="99">
        <f t="shared" si="19"/>
        <v>0</v>
      </c>
      <c r="AV21" s="99">
        <f t="array" ref="AV21">_xlfn.IFS(U21=0,AO21,U21&lt;0,AO21/-U21,U21&gt;0,AO21/U21)</f>
        <v>0</v>
      </c>
      <c r="AW21" s="235">
        <f t="shared" si="27"/>
        <v>0</v>
      </c>
      <c r="AX21" s="235">
        <f t="shared" si="28"/>
        <v>0</v>
      </c>
      <c r="AY21" s="100"/>
      <c r="AZ21" s="95">
        <f t="shared" si="13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5"/>
        <v>0</v>
      </c>
      <c r="F22" s="94"/>
      <c r="G22" s="94"/>
      <c r="H22" s="94"/>
      <c r="I22" s="94"/>
      <c r="J22" s="94"/>
      <c r="K22" s="94">
        <v>117.24</v>
      </c>
      <c r="L22" s="93">
        <f t="shared" si="29"/>
        <v>0</v>
      </c>
      <c r="M22" s="90"/>
      <c r="N22" s="90"/>
      <c r="O22" s="90"/>
      <c r="P22" s="90"/>
      <c r="Q22" s="234">
        <f t="shared" si="14"/>
        <v>0</v>
      </c>
      <c r="R22" s="93">
        <f t="shared" si="15"/>
        <v>0</v>
      </c>
      <c r="S22" s="94"/>
      <c r="T22" s="94"/>
      <c r="U22" s="93">
        <f t="shared" si="1"/>
        <v>0</v>
      </c>
      <c r="V22" s="94"/>
      <c r="W22" s="94"/>
      <c r="X22" s="93">
        <f t="shared" si="2"/>
        <v>0</v>
      </c>
      <c r="Y22" s="94"/>
      <c r="Z22" s="94"/>
      <c r="AA22" s="93">
        <f t="shared" si="16"/>
        <v>0</v>
      </c>
      <c r="AB22" s="93">
        <f t="shared" si="17"/>
        <v>0</v>
      </c>
      <c r="AC22" s="235" t="e">
        <f t="shared" si="3"/>
        <v>#DIV/0!</v>
      </c>
      <c r="AD22" s="93">
        <f t="shared" si="4"/>
        <v>0</v>
      </c>
      <c r="AE22" s="94"/>
      <c r="AF22" s="235">
        <f t="shared" si="5"/>
        <v>0</v>
      </c>
      <c r="AG22" s="94"/>
      <c r="AH22" s="94"/>
      <c r="AI22" s="94"/>
      <c r="AJ22" s="94"/>
      <c r="AK22" s="94"/>
      <c r="AL22" s="123">
        <f t="shared" si="6"/>
        <v>0</v>
      </c>
      <c r="AM22" s="94"/>
      <c r="AN22" s="95">
        <f t="shared" si="18"/>
        <v>0</v>
      </c>
      <c r="AO22" s="96">
        <f t="shared" si="20"/>
        <v>0</v>
      </c>
      <c r="AP22" s="97"/>
      <c r="AQ22" s="98">
        <f t="shared" si="7"/>
        <v>0</v>
      </c>
      <c r="AR22" s="99">
        <f t="shared" si="30"/>
        <v>117.24</v>
      </c>
      <c r="AS22" s="99">
        <f t="shared" si="9"/>
        <v>0</v>
      </c>
      <c r="AT22" s="99">
        <f t="shared" si="10"/>
        <v>0</v>
      </c>
      <c r="AU22" s="99">
        <f t="shared" si="19"/>
        <v>0</v>
      </c>
      <c r="AV22" s="99">
        <f t="array" ref="AV22">_xlfn.IFS(U22=0,AO22,U22&lt;0,AO22/-U22,U22&gt;0,AO22/U22)</f>
        <v>0</v>
      </c>
      <c r="AW22" s="235">
        <f t="shared" si="27"/>
        <v>0</v>
      </c>
      <c r="AX22" s="235">
        <f t="shared" si="28"/>
        <v>0</v>
      </c>
      <c r="AY22" s="100"/>
      <c r="AZ22" s="95">
        <f t="shared" si="13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5"/>
        <v>0</v>
      </c>
      <c r="F23" s="94"/>
      <c r="G23" s="94"/>
      <c r="H23" s="94"/>
      <c r="I23" s="94"/>
      <c r="J23" s="94"/>
      <c r="K23" s="94">
        <v>117.24</v>
      </c>
      <c r="L23" s="93">
        <f t="shared" si="29"/>
        <v>0</v>
      </c>
      <c r="M23" s="90"/>
      <c r="N23" s="90"/>
      <c r="O23" s="90"/>
      <c r="P23" s="90"/>
      <c r="Q23" s="234">
        <f t="shared" si="14"/>
        <v>0</v>
      </c>
      <c r="R23" s="93">
        <f t="shared" si="15"/>
        <v>0</v>
      </c>
      <c r="S23" s="94"/>
      <c r="T23" s="94"/>
      <c r="U23" s="93">
        <f t="shared" si="1"/>
        <v>0</v>
      </c>
      <c r="V23" s="94"/>
      <c r="W23" s="94"/>
      <c r="X23" s="93">
        <f t="shared" si="2"/>
        <v>0</v>
      </c>
      <c r="Y23" s="94"/>
      <c r="Z23" s="94"/>
      <c r="AA23" s="93">
        <f t="shared" si="16"/>
        <v>0</v>
      </c>
      <c r="AB23" s="93">
        <f t="shared" si="17"/>
        <v>0</v>
      </c>
      <c r="AC23" s="235" t="e">
        <f t="shared" si="3"/>
        <v>#DIV/0!</v>
      </c>
      <c r="AD23" s="93">
        <f t="shared" si="4"/>
        <v>0</v>
      </c>
      <c r="AE23" s="94"/>
      <c r="AF23" s="235">
        <f t="shared" si="5"/>
        <v>0</v>
      </c>
      <c r="AG23" s="94"/>
      <c r="AH23" s="94"/>
      <c r="AI23" s="94"/>
      <c r="AJ23" s="94"/>
      <c r="AK23" s="94"/>
      <c r="AL23" s="123">
        <f t="shared" si="6"/>
        <v>0</v>
      </c>
      <c r="AM23" s="94"/>
      <c r="AN23" s="95">
        <f t="shared" si="18"/>
        <v>0</v>
      </c>
      <c r="AO23" s="96">
        <f t="shared" si="20"/>
        <v>0</v>
      </c>
      <c r="AP23" s="97"/>
      <c r="AQ23" s="98">
        <f t="shared" si="7"/>
        <v>0</v>
      </c>
      <c r="AR23" s="99">
        <f t="shared" si="30"/>
        <v>117.24</v>
      </c>
      <c r="AS23" s="99">
        <f t="shared" si="9"/>
        <v>0</v>
      </c>
      <c r="AT23" s="99">
        <f t="shared" si="10"/>
        <v>0</v>
      </c>
      <c r="AU23" s="99">
        <f t="shared" si="19"/>
        <v>0</v>
      </c>
      <c r="AV23" s="99">
        <f t="array" ref="AV23">_xlfn.IFS(U23=0,AO23,U23&lt;0,AO23/-U23,U23&gt;0,AO23/U23)</f>
        <v>0</v>
      </c>
      <c r="AW23" s="235">
        <f t="shared" si="27"/>
        <v>0</v>
      </c>
      <c r="AX23" s="235">
        <f t="shared" si="28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5"/>
        <v>0</v>
      </c>
      <c r="F24" s="94"/>
      <c r="G24" s="94"/>
      <c r="H24" s="94"/>
      <c r="I24" s="94"/>
      <c r="J24" s="94"/>
      <c r="K24" s="94">
        <v>117.24</v>
      </c>
      <c r="L24" s="93">
        <f t="shared" si="29"/>
        <v>0</v>
      </c>
      <c r="M24" s="90"/>
      <c r="N24" s="90"/>
      <c r="O24" s="90"/>
      <c r="P24" s="90"/>
      <c r="Q24" s="234">
        <f t="shared" si="14"/>
        <v>0</v>
      </c>
      <c r="R24" s="93">
        <f t="shared" si="15"/>
        <v>0</v>
      </c>
      <c r="S24" s="94"/>
      <c r="T24" s="94"/>
      <c r="U24" s="93">
        <f t="shared" si="1"/>
        <v>0</v>
      </c>
      <c r="V24" s="94"/>
      <c r="W24" s="94"/>
      <c r="X24" s="93">
        <f t="shared" si="2"/>
        <v>0</v>
      </c>
      <c r="Y24" s="94"/>
      <c r="Z24" s="94"/>
      <c r="AA24" s="93">
        <f t="shared" si="16"/>
        <v>0</v>
      </c>
      <c r="AB24" s="93">
        <f t="shared" si="17"/>
        <v>0</v>
      </c>
      <c r="AC24" s="235" t="e">
        <f t="shared" si="3"/>
        <v>#DIV/0!</v>
      </c>
      <c r="AD24" s="93">
        <f t="shared" si="4"/>
        <v>0</v>
      </c>
      <c r="AE24" s="94"/>
      <c r="AF24" s="235">
        <f t="shared" si="5"/>
        <v>0</v>
      </c>
      <c r="AG24" s="94"/>
      <c r="AH24" s="94"/>
      <c r="AI24" s="94"/>
      <c r="AJ24" s="94"/>
      <c r="AK24" s="94"/>
      <c r="AL24" s="123">
        <f t="shared" si="6"/>
        <v>0</v>
      </c>
      <c r="AM24" s="94"/>
      <c r="AN24" s="95">
        <f t="shared" si="18"/>
        <v>0</v>
      </c>
      <c r="AO24" s="96">
        <f t="shared" si="20"/>
        <v>0</v>
      </c>
      <c r="AP24" s="97"/>
      <c r="AQ24" s="98">
        <f t="shared" si="7"/>
        <v>0</v>
      </c>
      <c r="AR24" s="99">
        <f t="shared" si="30"/>
        <v>117.24</v>
      </c>
      <c r="AS24" s="99">
        <f t="shared" si="9"/>
        <v>0</v>
      </c>
      <c r="AT24" s="99">
        <f t="shared" si="10"/>
        <v>0</v>
      </c>
      <c r="AU24" s="99">
        <f t="shared" si="19"/>
        <v>0</v>
      </c>
      <c r="AV24" s="99">
        <f t="array" ref="AV24">_xlfn.IFS(U24=0,AO24,U24&lt;0,AO24/-U24,U24&gt;0,AO24/U24)</f>
        <v>0</v>
      </c>
      <c r="AW24" s="235">
        <f t="shared" si="27"/>
        <v>0</v>
      </c>
      <c r="AX24" s="235">
        <f t="shared" si="28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5"/>
        <v>0</v>
      </c>
      <c r="F25" s="94"/>
      <c r="G25" s="94"/>
      <c r="H25" s="94"/>
      <c r="I25" s="94"/>
      <c r="J25" s="94"/>
      <c r="K25" s="94">
        <v>117.24</v>
      </c>
      <c r="L25" s="93">
        <f t="shared" si="29"/>
        <v>0</v>
      </c>
      <c r="M25" s="90"/>
      <c r="N25" s="90"/>
      <c r="O25" s="90"/>
      <c r="P25" s="90"/>
      <c r="Q25" s="234">
        <f t="shared" si="14"/>
        <v>0</v>
      </c>
      <c r="R25" s="93">
        <f t="shared" si="15"/>
        <v>0</v>
      </c>
      <c r="S25" s="94"/>
      <c r="T25" s="94"/>
      <c r="U25" s="93">
        <f t="shared" si="1"/>
        <v>0</v>
      </c>
      <c r="V25" s="94"/>
      <c r="W25" s="94"/>
      <c r="X25" s="93">
        <f t="shared" si="2"/>
        <v>0</v>
      </c>
      <c r="Y25" s="94"/>
      <c r="Z25" s="94"/>
      <c r="AA25" s="93">
        <f t="shared" si="16"/>
        <v>0</v>
      </c>
      <c r="AB25" s="93">
        <f t="shared" si="17"/>
        <v>0</v>
      </c>
      <c r="AC25" s="235" t="e">
        <f t="shared" si="3"/>
        <v>#DIV/0!</v>
      </c>
      <c r="AD25" s="93">
        <f t="shared" si="4"/>
        <v>0</v>
      </c>
      <c r="AE25" s="94"/>
      <c r="AF25" s="235">
        <f t="shared" si="5"/>
        <v>0</v>
      </c>
      <c r="AG25" s="94"/>
      <c r="AH25" s="94"/>
      <c r="AI25" s="94"/>
      <c r="AJ25" s="94"/>
      <c r="AK25" s="94"/>
      <c r="AL25" s="123">
        <f t="shared" si="6"/>
        <v>0</v>
      </c>
      <c r="AM25" s="94"/>
      <c r="AN25" s="95">
        <f t="shared" si="18"/>
        <v>0</v>
      </c>
      <c r="AO25" s="96">
        <f t="shared" si="20"/>
        <v>0</v>
      </c>
      <c r="AP25" s="97"/>
      <c r="AQ25" s="98">
        <f t="shared" si="7"/>
        <v>0</v>
      </c>
      <c r="AR25" s="99">
        <f t="shared" si="30"/>
        <v>117.24</v>
      </c>
      <c r="AS25" s="99">
        <f t="shared" si="9"/>
        <v>0</v>
      </c>
      <c r="AT25" s="99">
        <f t="shared" si="10"/>
        <v>0</v>
      </c>
      <c r="AU25" s="99">
        <f t="shared" si="19"/>
        <v>0</v>
      </c>
      <c r="AV25" s="99">
        <f t="array" ref="AV25">_xlfn.IFS(U25=0,AO25,U25&lt;0,AO25/-U25,U25&gt;0,AO25/U25)</f>
        <v>0</v>
      </c>
      <c r="AW25" s="235">
        <f t="shared" si="27"/>
        <v>0</v>
      </c>
      <c r="AX25" s="235">
        <f t="shared" si="28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5"/>
        <v>0</v>
      </c>
      <c r="F26" s="94"/>
      <c r="G26" s="94"/>
      <c r="H26" s="94"/>
      <c r="I26" s="94"/>
      <c r="J26" s="94"/>
      <c r="K26" s="94">
        <v>123.09</v>
      </c>
      <c r="L26" s="93">
        <f t="shared" si="29"/>
        <v>0</v>
      </c>
      <c r="M26" s="90"/>
      <c r="N26" s="90"/>
      <c r="O26" s="90"/>
      <c r="P26" s="90"/>
      <c r="Q26" s="234">
        <f t="shared" si="14"/>
        <v>0</v>
      </c>
      <c r="R26" s="93">
        <f t="shared" si="15"/>
        <v>0</v>
      </c>
      <c r="S26" s="94"/>
      <c r="T26" s="94"/>
      <c r="U26" s="93">
        <f t="shared" si="1"/>
        <v>0</v>
      </c>
      <c r="V26" s="94"/>
      <c r="W26" s="94"/>
      <c r="X26" s="93">
        <f t="shared" si="2"/>
        <v>0</v>
      </c>
      <c r="Y26" s="94"/>
      <c r="Z26" s="94"/>
      <c r="AA26" s="93">
        <f t="shared" si="16"/>
        <v>0</v>
      </c>
      <c r="AB26" s="93">
        <f t="shared" si="17"/>
        <v>0</v>
      </c>
      <c r="AC26" s="235" t="e">
        <f t="shared" si="3"/>
        <v>#DIV/0!</v>
      </c>
      <c r="AD26" s="93">
        <f t="shared" si="4"/>
        <v>0</v>
      </c>
      <c r="AE26" s="94"/>
      <c r="AF26" s="235">
        <f t="shared" si="5"/>
        <v>0</v>
      </c>
      <c r="AG26" s="94"/>
      <c r="AH26" s="94"/>
      <c r="AI26" s="94"/>
      <c r="AJ26" s="94"/>
      <c r="AK26" s="94"/>
      <c r="AL26" s="123">
        <f t="shared" si="6"/>
        <v>0</v>
      </c>
      <c r="AM26" s="94"/>
      <c r="AN26" s="95">
        <f t="shared" si="18"/>
        <v>0</v>
      </c>
      <c r="AO26" s="96">
        <f t="shared" si="20"/>
        <v>0</v>
      </c>
      <c r="AP26" s="97"/>
      <c r="AQ26" s="98">
        <f t="shared" si="7"/>
        <v>0</v>
      </c>
      <c r="AR26" s="99">
        <f t="shared" si="30"/>
        <v>123.09</v>
      </c>
      <c r="AS26" s="99">
        <f t="shared" si="9"/>
        <v>0</v>
      </c>
      <c r="AT26" s="99">
        <f t="shared" si="10"/>
        <v>0</v>
      </c>
      <c r="AU26" s="99">
        <f t="shared" si="19"/>
        <v>0</v>
      </c>
      <c r="AV26" s="99">
        <f t="array" ref="AV26">_xlfn.IFS(U26=0,AO26,U26&lt;0,AO26/-U26,U26&gt;0,AO26/U26)</f>
        <v>0</v>
      </c>
      <c r="AW26" s="235">
        <f t="shared" si="27"/>
        <v>0</v>
      </c>
      <c r="AX26" s="235">
        <f t="shared" si="28"/>
        <v>0</v>
      </c>
      <c r="AY26" s="100"/>
      <c r="AZ26" s="95">
        <f t="shared" si="13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5"/>
        <v>0</v>
      </c>
      <c r="F27" s="94"/>
      <c r="G27" s="94"/>
      <c r="H27" s="94"/>
      <c r="I27" s="94"/>
      <c r="J27" s="94"/>
      <c r="K27" s="94">
        <v>181.59</v>
      </c>
      <c r="L27" s="93">
        <f t="shared" si="29"/>
        <v>0</v>
      </c>
      <c r="M27" s="90"/>
      <c r="N27" s="90"/>
      <c r="O27" s="90"/>
      <c r="P27" s="90"/>
      <c r="Q27" s="234">
        <f t="shared" si="14"/>
        <v>0</v>
      </c>
      <c r="R27" s="93">
        <f t="shared" si="15"/>
        <v>0</v>
      </c>
      <c r="S27" s="94"/>
      <c r="T27" s="94"/>
      <c r="U27" s="93">
        <f t="shared" si="1"/>
        <v>0</v>
      </c>
      <c r="V27" s="94"/>
      <c r="W27" s="94"/>
      <c r="X27" s="93">
        <f t="shared" si="2"/>
        <v>0</v>
      </c>
      <c r="Y27" s="94"/>
      <c r="Z27" s="94"/>
      <c r="AA27" s="93">
        <f t="shared" si="16"/>
        <v>0</v>
      </c>
      <c r="AB27" s="93">
        <f t="shared" si="17"/>
        <v>0</v>
      </c>
      <c r="AC27" s="235" t="e">
        <f t="shared" si="3"/>
        <v>#DIV/0!</v>
      </c>
      <c r="AD27" s="93">
        <f t="shared" si="4"/>
        <v>0</v>
      </c>
      <c r="AE27" s="94"/>
      <c r="AF27" s="235">
        <f t="shared" si="5"/>
        <v>0</v>
      </c>
      <c r="AG27" s="94"/>
      <c r="AH27" s="94"/>
      <c r="AI27" s="94"/>
      <c r="AJ27" s="94"/>
      <c r="AK27" s="94"/>
      <c r="AL27" s="123">
        <f t="shared" si="6"/>
        <v>0</v>
      </c>
      <c r="AM27" s="94"/>
      <c r="AN27" s="95">
        <f t="shared" si="18"/>
        <v>0</v>
      </c>
      <c r="AO27" s="96">
        <f t="shared" si="20"/>
        <v>0</v>
      </c>
      <c r="AP27" s="97"/>
      <c r="AQ27" s="98">
        <f t="shared" si="7"/>
        <v>0</v>
      </c>
      <c r="AR27" s="99">
        <f t="shared" si="30"/>
        <v>181.59</v>
      </c>
      <c r="AS27" s="99">
        <f t="shared" si="9"/>
        <v>0</v>
      </c>
      <c r="AT27" s="99">
        <f t="shared" si="10"/>
        <v>0</v>
      </c>
      <c r="AU27" s="99">
        <f t="shared" si="19"/>
        <v>0</v>
      </c>
      <c r="AV27" s="99">
        <f t="array" ref="AV27">_xlfn.IFS(U27=0,AO27,U27&lt;0,AO27/-U27,U27&gt;0,AO27/U27)</f>
        <v>0</v>
      </c>
      <c r="AW27" s="235">
        <f t="shared" si="27"/>
        <v>0</v>
      </c>
      <c r="AX27" s="235">
        <f t="shared" si="28"/>
        <v>0</v>
      </c>
      <c r="AY27" s="100"/>
      <c r="AZ27" s="95">
        <f t="shared" si="13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1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9"/>
        <v>0</v>
      </c>
      <c r="M28" s="90"/>
      <c r="N28" s="90"/>
      <c r="O28" s="90"/>
      <c r="P28" s="90"/>
      <c r="Q28" s="234">
        <f t="shared" si="14"/>
        <v>0</v>
      </c>
      <c r="R28" s="93">
        <f t="shared" si="15"/>
        <v>0</v>
      </c>
      <c r="S28" s="94"/>
      <c r="T28" s="94"/>
      <c r="U28" s="93">
        <f t="shared" si="1"/>
        <v>0</v>
      </c>
      <c r="V28" s="94"/>
      <c r="W28" s="94"/>
      <c r="X28" s="93">
        <f t="shared" si="2"/>
        <v>0</v>
      </c>
      <c r="Y28" s="94"/>
      <c r="Z28" s="94"/>
      <c r="AA28" s="93">
        <f t="shared" si="16"/>
        <v>0</v>
      </c>
      <c r="AB28" s="93">
        <f t="shared" si="17"/>
        <v>0</v>
      </c>
      <c r="AC28" s="235" t="e">
        <f t="shared" si="3"/>
        <v>#DIV/0!</v>
      </c>
      <c r="AD28" s="93">
        <f t="shared" si="4"/>
        <v>0</v>
      </c>
      <c r="AE28" s="94"/>
      <c r="AF28" s="235">
        <f t="shared" si="5"/>
        <v>0</v>
      </c>
      <c r="AG28" s="94"/>
      <c r="AH28" s="94"/>
      <c r="AI28" s="94"/>
      <c r="AJ28" s="94"/>
      <c r="AK28" s="94"/>
      <c r="AL28" s="123">
        <f t="shared" si="6"/>
        <v>0</v>
      </c>
      <c r="AM28" s="94"/>
      <c r="AN28" s="95">
        <f t="shared" si="18"/>
        <v>0</v>
      </c>
      <c r="AO28" s="96">
        <f t="shared" si="20"/>
        <v>0</v>
      </c>
      <c r="AP28" s="97"/>
      <c r="AQ28" s="98">
        <f t="shared" si="7"/>
        <v>0</v>
      </c>
      <c r="AR28" s="99">
        <f t="shared" si="30"/>
        <v>133.62</v>
      </c>
      <c r="AS28" s="99">
        <f t="shared" si="9"/>
        <v>0</v>
      </c>
      <c r="AT28" s="99">
        <f t="shared" si="10"/>
        <v>0</v>
      </c>
      <c r="AU28" s="99">
        <f t="shared" si="19"/>
        <v>0</v>
      </c>
      <c r="AV28" s="99">
        <f>_xlfn.IFS(U28=0,AO28,U28&lt;0,AO28/-U28,U28&gt;0,AO28/U28)</f>
        <v>0</v>
      </c>
      <c r="AW28" s="235">
        <f t="shared" si="27"/>
        <v>0</v>
      </c>
      <c r="AX28" s="235">
        <f t="shared" si="28"/>
        <v>0</v>
      </c>
      <c r="AY28" s="100"/>
      <c r="AZ28" s="95">
        <f t="shared" si="13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0"/>
      <c r="O29" s="90"/>
      <c r="P29" s="90"/>
      <c r="Q29" s="234">
        <f t="shared" si="14"/>
        <v>0</v>
      </c>
      <c r="R29" s="93">
        <f t="shared" si="15"/>
        <v>0</v>
      </c>
      <c r="S29" s="94"/>
      <c r="T29" s="94"/>
      <c r="U29" s="93">
        <f t="shared" si="1"/>
        <v>0</v>
      </c>
      <c r="V29" s="94"/>
      <c r="W29" s="94"/>
      <c r="X29" s="93">
        <f t="shared" si="2"/>
        <v>0</v>
      </c>
      <c r="Y29" s="94"/>
      <c r="Z29" s="94"/>
      <c r="AA29" s="93">
        <f t="shared" si="16"/>
        <v>0</v>
      </c>
      <c r="AB29" s="93">
        <f t="shared" si="17"/>
        <v>0</v>
      </c>
      <c r="AC29" s="235" t="e">
        <f t="shared" si="3"/>
        <v>#DIV/0!</v>
      </c>
      <c r="AD29" s="93">
        <f t="shared" si="4"/>
        <v>0</v>
      </c>
      <c r="AE29" s="94"/>
      <c r="AF29" s="235">
        <f t="shared" si="5"/>
        <v>0</v>
      </c>
      <c r="AG29" s="94"/>
      <c r="AH29" s="94"/>
      <c r="AI29" s="94"/>
      <c r="AJ29" s="94"/>
      <c r="AK29" s="94"/>
      <c r="AL29" s="123">
        <f t="shared" si="6"/>
        <v>0</v>
      </c>
      <c r="AM29" s="94"/>
      <c r="AN29" s="95">
        <f t="shared" si="18"/>
        <v>0</v>
      </c>
      <c r="AO29" s="96">
        <f t="shared" si="20"/>
        <v>0</v>
      </c>
      <c r="AP29" s="97"/>
      <c r="AQ29" s="98">
        <f t="shared" si="7"/>
        <v>0</v>
      </c>
      <c r="AR29" s="99">
        <f t="shared" si="30"/>
        <v>111.39</v>
      </c>
      <c r="AS29" s="99">
        <f t="shared" si="9"/>
        <v>0</v>
      </c>
      <c r="AT29" s="99">
        <f t="shared" si="10"/>
        <v>0</v>
      </c>
      <c r="AU29" s="99">
        <f t="shared" si="19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0"/>
      <c r="O30" s="90"/>
      <c r="P30" s="90"/>
      <c r="Q30" s="234">
        <f t="shared" si="14"/>
        <v>0</v>
      </c>
      <c r="R30" s="93">
        <f t="shared" si="15"/>
        <v>0</v>
      </c>
      <c r="S30" s="94"/>
      <c r="T30" s="94"/>
      <c r="U30" s="93">
        <f t="shared" si="1"/>
        <v>0</v>
      </c>
      <c r="V30" s="94"/>
      <c r="W30" s="94"/>
      <c r="X30" s="93">
        <f t="shared" si="2"/>
        <v>0</v>
      </c>
      <c r="Y30" s="94"/>
      <c r="Z30" s="94"/>
      <c r="AA30" s="93">
        <f t="shared" si="16"/>
        <v>0</v>
      </c>
      <c r="AB30" s="93">
        <f t="shared" si="17"/>
        <v>0</v>
      </c>
      <c r="AC30" s="235" t="e">
        <f t="shared" si="3"/>
        <v>#DIV/0!</v>
      </c>
      <c r="AD30" s="93">
        <f t="shared" si="4"/>
        <v>0</v>
      </c>
      <c r="AE30" s="94"/>
      <c r="AF30" s="235">
        <f t="shared" si="5"/>
        <v>0</v>
      </c>
      <c r="AG30" s="94"/>
      <c r="AH30" s="94"/>
      <c r="AI30" s="94"/>
      <c r="AJ30" s="94"/>
      <c r="AK30" s="94"/>
      <c r="AL30" s="123">
        <f t="shared" si="6"/>
        <v>0</v>
      </c>
      <c r="AM30" s="94"/>
      <c r="AN30" s="95">
        <f t="shared" si="18"/>
        <v>0</v>
      </c>
      <c r="AO30" s="96">
        <f t="shared" si="20"/>
        <v>0</v>
      </c>
      <c r="AP30" s="97"/>
      <c r="AQ30" s="98">
        <f t="shared" si="7"/>
        <v>0</v>
      </c>
      <c r="AR30" s="99">
        <f t="shared" si="30"/>
        <v>111.39</v>
      </c>
      <c r="AS30" s="99">
        <f t="shared" si="9"/>
        <v>0</v>
      </c>
      <c r="AT30" s="99">
        <f t="shared" si="10"/>
        <v>0</v>
      </c>
      <c r="AU30" s="99">
        <f t="shared" si="19"/>
        <v>0</v>
      </c>
      <c r="AV30" s="99">
        <f t="array" ref="AV30">_xlfn.IFS(U30=0,AO30,U30&lt;0,AO30/-U30,U30&gt;0,AO30/U30)</f>
        <v>0</v>
      </c>
      <c r="AW30" s="235">
        <f>IF(AQ30=0,0,AV30/AQ30)</f>
        <v>0</v>
      </c>
      <c r="AX30" s="235">
        <f>IF(AR30=0,0,AV30/AR30)</f>
        <v>0</v>
      </c>
      <c r="AY30" s="100"/>
      <c r="AZ30" s="95">
        <f t="shared" si="13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0"/>
      <c r="O31" s="90"/>
      <c r="P31" s="90"/>
      <c r="Q31" s="234">
        <f t="shared" si="14"/>
        <v>0</v>
      </c>
      <c r="R31" s="93">
        <f t="shared" si="15"/>
        <v>0</v>
      </c>
      <c r="S31" s="94"/>
      <c r="T31" s="94"/>
      <c r="U31" s="93">
        <f t="shared" si="1"/>
        <v>0</v>
      </c>
      <c r="V31" s="94"/>
      <c r="W31" s="94"/>
      <c r="X31" s="93">
        <f t="shared" si="2"/>
        <v>0</v>
      </c>
      <c r="Y31" s="94"/>
      <c r="Z31" s="94"/>
      <c r="AA31" s="93">
        <f t="shared" si="16"/>
        <v>0</v>
      </c>
      <c r="AB31" s="93">
        <f t="shared" si="17"/>
        <v>0</v>
      </c>
      <c r="AC31" s="235" t="e">
        <f t="shared" si="3"/>
        <v>#DIV/0!</v>
      </c>
      <c r="AD31" s="93">
        <f t="shared" si="4"/>
        <v>0</v>
      </c>
      <c r="AE31" s="94"/>
      <c r="AF31" s="235">
        <f t="shared" si="5"/>
        <v>0</v>
      </c>
      <c r="AG31" s="94"/>
      <c r="AH31" s="94"/>
      <c r="AI31" s="94"/>
      <c r="AJ31" s="94"/>
      <c r="AK31" s="94"/>
      <c r="AL31" s="123">
        <f t="shared" si="6"/>
        <v>0</v>
      </c>
      <c r="AM31" s="94"/>
      <c r="AN31" s="95">
        <f t="shared" si="18"/>
        <v>0</v>
      </c>
      <c r="AO31" s="96">
        <f t="shared" si="20"/>
        <v>0</v>
      </c>
      <c r="AP31" s="97"/>
      <c r="AQ31" s="98">
        <f t="shared" si="7"/>
        <v>0</v>
      </c>
      <c r="AR31" s="99">
        <f t="shared" si="30"/>
        <v>105.54</v>
      </c>
      <c r="AS31" s="99">
        <f t="shared" si="9"/>
        <v>0</v>
      </c>
      <c r="AT31" s="99">
        <f t="shared" si="10"/>
        <v>0</v>
      </c>
      <c r="AU31" s="99">
        <f t="shared" si="19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2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3">E32*K32</f>
        <v>0</v>
      </c>
      <c r="M32" s="90"/>
      <c r="N32" s="90"/>
      <c r="O32" s="90"/>
      <c r="P32" s="90"/>
      <c r="Q32" s="234">
        <f t="shared" si="14"/>
        <v>0</v>
      </c>
      <c r="R32" s="93">
        <f t="shared" si="15"/>
        <v>0</v>
      </c>
      <c r="S32" s="94"/>
      <c r="T32" s="94"/>
      <c r="U32" s="93">
        <f t="shared" si="1"/>
        <v>0</v>
      </c>
      <c r="V32" s="94"/>
      <c r="W32" s="94"/>
      <c r="X32" s="93">
        <f t="shared" si="2"/>
        <v>0</v>
      </c>
      <c r="Y32" s="94"/>
      <c r="Z32" s="94"/>
      <c r="AA32" s="93">
        <f t="shared" si="16"/>
        <v>0</v>
      </c>
      <c r="AB32" s="93">
        <f t="shared" si="17"/>
        <v>0</v>
      </c>
      <c r="AC32" s="235" t="e">
        <f t="shared" si="3"/>
        <v>#DIV/0!</v>
      </c>
      <c r="AD32" s="93">
        <f t="shared" si="4"/>
        <v>0</v>
      </c>
      <c r="AE32" s="94"/>
      <c r="AF32" s="235">
        <f t="shared" si="5"/>
        <v>0</v>
      </c>
      <c r="AG32" s="94"/>
      <c r="AH32" s="94"/>
      <c r="AI32" s="94"/>
      <c r="AJ32" s="94"/>
      <c r="AK32" s="94"/>
      <c r="AL32" s="123">
        <f t="shared" si="6"/>
        <v>0</v>
      </c>
      <c r="AM32" s="94"/>
      <c r="AN32" s="95">
        <f t="shared" si="18"/>
        <v>0</v>
      </c>
      <c r="AO32" s="96">
        <f t="shared" si="20"/>
        <v>0</v>
      </c>
      <c r="AP32" s="97"/>
      <c r="AQ32" s="98">
        <f t="shared" si="7"/>
        <v>0</v>
      </c>
      <c r="AR32" s="99">
        <f t="shared" si="30"/>
        <v>140.63999999999999</v>
      </c>
      <c r="AS32" s="99">
        <f t="shared" si="9"/>
        <v>0</v>
      </c>
      <c r="AT32" s="99">
        <f t="shared" si="10"/>
        <v>0</v>
      </c>
      <c r="AU32" s="99">
        <f t="shared" si="19"/>
        <v>0</v>
      </c>
      <c r="AV32" s="99">
        <f t="array" ref="AV32">_xlfn.IFS(U32=0,AO32,U32&lt;0,AO32/-U32,U32&gt;0,AO32/U32)</f>
        <v>0</v>
      </c>
      <c r="AW32" s="235">
        <f t="shared" ref="AW32" si="34">IF(AQ32=0,0,AV32/AQ32)</f>
        <v>0</v>
      </c>
      <c r="AX32" s="235">
        <f t="shared" ref="AX32" si="35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0"/>
      <c r="O33" s="90"/>
      <c r="P33" s="90"/>
      <c r="Q33" s="234">
        <f t="shared" si="14"/>
        <v>0</v>
      </c>
      <c r="R33" s="93">
        <f t="shared" si="15"/>
        <v>0</v>
      </c>
      <c r="S33" s="94"/>
      <c r="T33" s="94"/>
      <c r="U33" s="93">
        <f t="shared" si="1"/>
        <v>0</v>
      </c>
      <c r="V33" s="94"/>
      <c r="W33" s="94"/>
      <c r="X33" s="93">
        <f t="shared" si="2"/>
        <v>0</v>
      </c>
      <c r="Y33" s="94"/>
      <c r="Z33" s="94"/>
      <c r="AA33" s="93">
        <f t="shared" si="16"/>
        <v>0</v>
      </c>
      <c r="AB33" s="93">
        <f t="shared" si="17"/>
        <v>0</v>
      </c>
      <c r="AC33" s="235" t="e">
        <f t="shared" si="3"/>
        <v>#DIV/0!</v>
      </c>
      <c r="AD33" s="93">
        <f t="shared" si="4"/>
        <v>0</v>
      </c>
      <c r="AE33" s="94"/>
      <c r="AF33" s="235">
        <f t="shared" si="5"/>
        <v>0</v>
      </c>
      <c r="AG33" s="94"/>
      <c r="AH33" s="94"/>
      <c r="AI33" s="94"/>
      <c r="AJ33" s="94"/>
      <c r="AK33" s="94"/>
      <c r="AL33" s="123">
        <f t="shared" si="6"/>
        <v>0</v>
      </c>
      <c r="AM33" s="94"/>
      <c r="AN33" s="95">
        <f t="shared" si="18"/>
        <v>0</v>
      </c>
      <c r="AO33" s="96">
        <f t="shared" si="20"/>
        <v>0</v>
      </c>
      <c r="AP33" s="97"/>
      <c r="AQ33" s="98">
        <f t="shared" si="7"/>
        <v>0</v>
      </c>
      <c r="AR33" s="99">
        <f t="shared" si="30"/>
        <v>123.09</v>
      </c>
      <c r="AS33" s="99">
        <f t="shared" si="9"/>
        <v>0</v>
      </c>
      <c r="AT33" s="99">
        <f t="shared" si="10"/>
        <v>0</v>
      </c>
      <c r="AU33" s="99">
        <f t="shared" si="19"/>
        <v>0</v>
      </c>
      <c r="AV33" s="99">
        <f t="array" ref="AV33">_xlfn.IFS(U33=0,AO33,U33&lt;0,AO33/-U33,U33&gt;0,AO33/U33)</f>
        <v>0</v>
      </c>
      <c r="AW33" s="235">
        <f>IF(AQ33=0,0,AV33/AQ33)</f>
        <v>0</v>
      </c>
      <c r="AX33" s="235">
        <f>IF(AR33=0,0,AV33/AR33)</f>
        <v>0</v>
      </c>
      <c r="AY33" s="100"/>
      <c r="AZ33" s="95">
        <f t="shared" si="13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0"/>
      <c r="O34" s="90"/>
      <c r="P34" s="90"/>
      <c r="Q34" s="234">
        <f t="shared" si="14"/>
        <v>0</v>
      </c>
      <c r="R34" s="93">
        <f t="shared" si="15"/>
        <v>0</v>
      </c>
      <c r="S34" s="94"/>
      <c r="T34" s="94"/>
      <c r="U34" s="93">
        <f t="shared" si="1"/>
        <v>0</v>
      </c>
      <c r="V34" s="94"/>
      <c r="W34" s="94"/>
      <c r="X34" s="93">
        <f t="shared" si="2"/>
        <v>0</v>
      </c>
      <c r="Y34" s="94"/>
      <c r="Z34" s="94"/>
      <c r="AA34" s="93">
        <f t="shared" si="16"/>
        <v>0</v>
      </c>
      <c r="AB34" s="93">
        <f t="shared" si="17"/>
        <v>0</v>
      </c>
      <c r="AC34" s="235" t="e">
        <f t="shared" si="3"/>
        <v>#DIV/0!</v>
      </c>
      <c r="AD34" s="93">
        <f t="shared" si="4"/>
        <v>0</v>
      </c>
      <c r="AE34" s="94"/>
      <c r="AF34" s="235">
        <f t="shared" si="5"/>
        <v>0</v>
      </c>
      <c r="AG34" s="94"/>
      <c r="AH34" s="94"/>
      <c r="AI34" s="94"/>
      <c r="AJ34" s="94"/>
      <c r="AK34" s="94"/>
      <c r="AL34" s="123">
        <f t="shared" si="6"/>
        <v>0</v>
      </c>
      <c r="AM34" s="94"/>
      <c r="AN34" s="95">
        <f t="shared" si="18"/>
        <v>0</v>
      </c>
      <c r="AO34" s="96">
        <f t="shared" si="20"/>
        <v>0</v>
      </c>
      <c r="AP34" s="97"/>
      <c r="AQ34" s="98">
        <f t="shared" si="7"/>
        <v>0</v>
      </c>
      <c r="AR34" s="99">
        <f t="shared" si="30"/>
        <v>117.24</v>
      </c>
      <c r="AS34" s="99">
        <f t="shared" si="9"/>
        <v>0</v>
      </c>
      <c r="AT34" s="99">
        <f t="shared" si="10"/>
        <v>0</v>
      </c>
      <c r="AU34" s="99">
        <f t="shared" si="19"/>
        <v>0</v>
      </c>
      <c r="AV34" s="99">
        <f t="array" ref="AV34">_xlfn.IFS(U34=0,AO34,U34&lt;0,AO34/-U34,U34&gt;0,AO34/U34)</f>
        <v>0</v>
      </c>
      <c r="AW34" s="235">
        <f>IF(AQ34=0,0,AV34/AQ34)</f>
        <v>0</v>
      </c>
      <c r="AX34" s="235">
        <f>IF(AR34=0,0,AV34/AR34)</f>
        <v>0</v>
      </c>
      <c r="AY34" s="100"/>
      <c r="AZ34" s="95">
        <f t="shared" si="13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6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7">E35*K35</f>
        <v>0</v>
      </c>
      <c r="M35" s="90"/>
      <c r="N35" s="90"/>
      <c r="O35" s="90"/>
      <c r="P35" s="90"/>
      <c r="Q35" s="234">
        <f t="shared" si="14"/>
        <v>0</v>
      </c>
      <c r="R35" s="93">
        <f t="shared" si="15"/>
        <v>0</v>
      </c>
      <c r="S35" s="94"/>
      <c r="T35" s="94"/>
      <c r="U35" s="93">
        <f t="shared" si="1"/>
        <v>0</v>
      </c>
      <c r="V35" s="94"/>
      <c r="W35" s="94"/>
      <c r="X35" s="93">
        <f t="shared" si="2"/>
        <v>0</v>
      </c>
      <c r="Y35" s="94"/>
      <c r="Z35" s="94"/>
      <c r="AA35" s="93">
        <f t="shared" si="16"/>
        <v>0</v>
      </c>
      <c r="AB35" s="93">
        <f t="shared" si="17"/>
        <v>0</v>
      </c>
      <c r="AC35" s="235" t="e">
        <f t="shared" si="3"/>
        <v>#DIV/0!</v>
      </c>
      <c r="AD35" s="93">
        <f t="shared" si="4"/>
        <v>0</v>
      </c>
      <c r="AE35" s="94"/>
      <c r="AF35" s="235">
        <f t="shared" si="5"/>
        <v>0</v>
      </c>
      <c r="AG35" s="94"/>
      <c r="AH35" s="94"/>
      <c r="AI35" s="94"/>
      <c r="AJ35" s="94"/>
      <c r="AK35" s="94"/>
      <c r="AL35" s="123">
        <f t="shared" si="6"/>
        <v>0</v>
      </c>
      <c r="AM35" s="94"/>
      <c r="AN35" s="95">
        <f t="shared" si="18"/>
        <v>0</v>
      </c>
      <c r="AO35" s="96">
        <f t="shared" si="20"/>
        <v>0</v>
      </c>
      <c r="AP35" s="97"/>
      <c r="AQ35" s="98">
        <f t="shared" si="7"/>
        <v>0</v>
      </c>
      <c r="AR35" s="99">
        <f t="shared" si="30"/>
        <v>128.94</v>
      </c>
      <c r="AS35" s="99">
        <f t="shared" si="9"/>
        <v>0</v>
      </c>
      <c r="AT35" s="99">
        <f t="shared" si="10"/>
        <v>0</v>
      </c>
      <c r="AU35" s="99">
        <f t="shared" si="19"/>
        <v>0</v>
      </c>
      <c r="AV35" s="99">
        <f t="array" ref="AV35">_xlfn.IFS(U35=0,AO35,U35&lt;0,AO35/-U35,U35&gt;0,AO35/U35)</f>
        <v>0</v>
      </c>
      <c r="AW35" s="235">
        <f t="shared" ref="AW35:AW98" si="38">IF(AQ35=0,0,AV35/AQ35)</f>
        <v>0</v>
      </c>
      <c r="AX35" s="235">
        <f t="shared" ref="AX35:AX98" si="39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6"/>
        <v>0</v>
      </c>
      <c r="F36" s="94"/>
      <c r="G36" s="94"/>
      <c r="H36" s="94"/>
      <c r="I36" s="94"/>
      <c r="J36" s="94"/>
      <c r="K36" s="94">
        <v>169.89</v>
      </c>
      <c r="L36" s="93">
        <f t="shared" si="37"/>
        <v>0</v>
      </c>
      <c r="M36" s="90"/>
      <c r="N36" s="90"/>
      <c r="O36" s="90"/>
      <c r="P36" s="90"/>
      <c r="Q36" s="234">
        <f t="shared" si="14"/>
        <v>0</v>
      </c>
      <c r="R36" s="93">
        <f t="shared" si="15"/>
        <v>0</v>
      </c>
      <c r="S36" s="94"/>
      <c r="T36" s="94"/>
      <c r="U36" s="93">
        <f t="shared" si="1"/>
        <v>0</v>
      </c>
      <c r="V36" s="94"/>
      <c r="W36" s="94"/>
      <c r="X36" s="93">
        <f t="shared" si="2"/>
        <v>0</v>
      </c>
      <c r="Y36" s="94"/>
      <c r="Z36" s="94"/>
      <c r="AA36" s="93">
        <f t="shared" si="16"/>
        <v>0</v>
      </c>
      <c r="AB36" s="93">
        <f t="shared" si="17"/>
        <v>0</v>
      </c>
      <c r="AC36" s="235" t="e">
        <f t="shared" si="3"/>
        <v>#DIV/0!</v>
      </c>
      <c r="AD36" s="93">
        <f t="shared" si="4"/>
        <v>0</v>
      </c>
      <c r="AE36" s="94"/>
      <c r="AF36" s="235">
        <f t="shared" si="5"/>
        <v>0</v>
      </c>
      <c r="AG36" s="94"/>
      <c r="AH36" s="94"/>
      <c r="AI36" s="94"/>
      <c r="AJ36" s="94"/>
      <c r="AK36" s="94"/>
      <c r="AL36" s="123">
        <f t="shared" si="6"/>
        <v>0</v>
      </c>
      <c r="AM36" s="94"/>
      <c r="AN36" s="95">
        <f t="shared" si="18"/>
        <v>0</v>
      </c>
      <c r="AO36" s="96">
        <f t="shared" si="20"/>
        <v>0</v>
      </c>
      <c r="AP36" s="97"/>
      <c r="AQ36" s="98">
        <f t="shared" si="7"/>
        <v>0</v>
      </c>
      <c r="AR36" s="99">
        <f t="shared" si="30"/>
        <v>169.89</v>
      </c>
      <c r="AS36" s="99">
        <f t="shared" si="9"/>
        <v>0</v>
      </c>
      <c r="AT36" s="99">
        <f t="shared" si="10"/>
        <v>0</v>
      </c>
      <c r="AU36" s="99">
        <f t="shared" si="19"/>
        <v>0</v>
      </c>
      <c r="AV36" s="99">
        <f t="array" ref="AV36">_xlfn.IFS(U36=0,AO36,U36&lt;0,AO36/-U36,U36&gt;0,AO36/U36)</f>
        <v>0</v>
      </c>
      <c r="AW36" s="235">
        <f t="shared" si="38"/>
        <v>0</v>
      </c>
      <c r="AX36" s="235">
        <f t="shared" si="39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6"/>
        <v>0</v>
      </c>
      <c r="F37" s="94"/>
      <c r="G37" s="94"/>
      <c r="H37" s="94"/>
      <c r="I37" s="94"/>
      <c r="J37" s="94"/>
      <c r="K37" s="94">
        <v>169.89</v>
      </c>
      <c r="L37" s="93">
        <f t="shared" si="37"/>
        <v>0</v>
      </c>
      <c r="M37" s="90"/>
      <c r="N37" s="90"/>
      <c r="O37" s="90"/>
      <c r="P37" s="90"/>
      <c r="Q37" s="234">
        <f t="shared" si="14"/>
        <v>0</v>
      </c>
      <c r="R37" s="93">
        <f t="shared" si="15"/>
        <v>0</v>
      </c>
      <c r="S37" s="94"/>
      <c r="T37" s="94"/>
      <c r="U37" s="93">
        <f t="shared" si="1"/>
        <v>0</v>
      </c>
      <c r="V37" s="94"/>
      <c r="W37" s="94"/>
      <c r="X37" s="93">
        <f t="shared" si="2"/>
        <v>0</v>
      </c>
      <c r="Y37" s="94"/>
      <c r="Z37" s="94"/>
      <c r="AA37" s="93">
        <f t="shared" si="16"/>
        <v>0</v>
      </c>
      <c r="AB37" s="93">
        <f t="shared" si="17"/>
        <v>0</v>
      </c>
      <c r="AC37" s="235" t="e">
        <f t="shared" si="3"/>
        <v>#DIV/0!</v>
      </c>
      <c r="AD37" s="93">
        <f t="shared" si="4"/>
        <v>0</v>
      </c>
      <c r="AE37" s="94"/>
      <c r="AF37" s="235">
        <f t="shared" si="5"/>
        <v>0</v>
      </c>
      <c r="AG37" s="94"/>
      <c r="AH37" s="94"/>
      <c r="AI37" s="94"/>
      <c r="AJ37" s="94"/>
      <c r="AK37" s="94"/>
      <c r="AL37" s="123">
        <f t="shared" si="6"/>
        <v>0</v>
      </c>
      <c r="AM37" s="94"/>
      <c r="AN37" s="95">
        <f t="shared" si="18"/>
        <v>0</v>
      </c>
      <c r="AO37" s="96">
        <f t="shared" si="20"/>
        <v>0</v>
      </c>
      <c r="AP37" s="97"/>
      <c r="AQ37" s="98">
        <f t="shared" si="7"/>
        <v>0</v>
      </c>
      <c r="AR37" s="99">
        <f t="shared" si="30"/>
        <v>169.89</v>
      </c>
      <c r="AS37" s="99">
        <f t="shared" si="9"/>
        <v>0</v>
      </c>
      <c r="AT37" s="99">
        <f t="shared" si="10"/>
        <v>0</v>
      </c>
      <c r="AU37" s="99">
        <f t="shared" si="19"/>
        <v>0</v>
      </c>
      <c r="AV37" s="99">
        <f t="array" ref="AV37">_xlfn.IFS(U37=0,AO37,U37&lt;0,AO37/-U37,U37&gt;0,AO37/U37)</f>
        <v>0</v>
      </c>
      <c r="AW37" s="235">
        <f t="shared" si="38"/>
        <v>0</v>
      </c>
      <c r="AX37" s="235">
        <f t="shared" si="39"/>
        <v>0</v>
      </c>
      <c r="AY37" s="100"/>
      <c r="AZ37" s="95">
        <f t="shared" si="13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6"/>
        <v>0</v>
      </c>
      <c r="F38" s="94"/>
      <c r="G38" s="94"/>
      <c r="H38" s="94"/>
      <c r="I38" s="94"/>
      <c r="J38" s="94"/>
      <c r="K38" s="93">
        <v>105.54</v>
      </c>
      <c r="L38" s="93">
        <f t="shared" si="37"/>
        <v>0</v>
      </c>
      <c r="M38" s="90"/>
      <c r="N38" s="90"/>
      <c r="O38" s="90"/>
      <c r="P38" s="90"/>
      <c r="Q38" s="234">
        <f t="shared" si="14"/>
        <v>0</v>
      </c>
      <c r="R38" s="93">
        <f t="shared" si="15"/>
        <v>0</v>
      </c>
      <c r="S38" s="94"/>
      <c r="T38" s="94"/>
      <c r="U38" s="93">
        <f t="shared" si="1"/>
        <v>0</v>
      </c>
      <c r="V38" s="94"/>
      <c r="W38" s="94"/>
      <c r="X38" s="93">
        <f t="shared" si="2"/>
        <v>0</v>
      </c>
      <c r="Y38" s="94"/>
      <c r="Z38" s="94"/>
      <c r="AA38" s="93">
        <f t="shared" si="16"/>
        <v>0</v>
      </c>
      <c r="AB38" s="93">
        <f t="shared" si="17"/>
        <v>0</v>
      </c>
      <c r="AC38" s="235" t="e">
        <f t="shared" si="3"/>
        <v>#DIV/0!</v>
      </c>
      <c r="AD38" s="93">
        <f t="shared" si="4"/>
        <v>0</v>
      </c>
      <c r="AE38" s="94"/>
      <c r="AF38" s="235">
        <f t="shared" si="5"/>
        <v>0</v>
      </c>
      <c r="AG38" s="94"/>
      <c r="AH38" s="94"/>
      <c r="AI38" s="94"/>
      <c r="AJ38" s="94"/>
      <c r="AK38" s="94"/>
      <c r="AL38" s="123">
        <f t="shared" si="6"/>
        <v>0</v>
      </c>
      <c r="AM38" s="94"/>
      <c r="AN38" s="95">
        <f t="shared" si="18"/>
        <v>0</v>
      </c>
      <c r="AO38" s="96">
        <f t="shared" si="20"/>
        <v>0</v>
      </c>
      <c r="AP38" s="97"/>
      <c r="AQ38" s="98">
        <f t="shared" si="7"/>
        <v>0</v>
      </c>
      <c r="AR38" s="99">
        <f t="shared" si="30"/>
        <v>105.54</v>
      </c>
      <c r="AS38" s="99">
        <f t="shared" si="9"/>
        <v>0</v>
      </c>
      <c r="AT38" s="99">
        <f t="shared" si="10"/>
        <v>0</v>
      </c>
      <c r="AU38" s="99">
        <f t="shared" si="19"/>
        <v>0</v>
      </c>
      <c r="AV38" s="99">
        <f t="array" ref="AV38">_xlfn.IFS(U38=0,AO38,U38&lt;0,AO38/-U38,U38&gt;0,AO38/U38)</f>
        <v>0</v>
      </c>
      <c r="AW38" s="235">
        <f t="shared" si="38"/>
        <v>0</v>
      </c>
      <c r="AX38" s="235">
        <f t="shared" si="39"/>
        <v>0</v>
      </c>
      <c r="AY38" s="100"/>
      <c r="AZ38" s="95">
        <f t="shared" si="13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6"/>
        <v>0</v>
      </c>
      <c r="F39" s="94"/>
      <c r="G39" s="94"/>
      <c r="H39" s="94"/>
      <c r="I39" s="94"/>
      <c r="J39" s="94"/>
      <c r="K39" s="93">
        <v>105.54</v>
      </c>
      <c r="L39" s="93">
        <f t="shared" si="37"/>
        <v>0</v>
      </c>
      <c r="M39" s="90"/>
      <c r="N39" s="90"/>
      <c r="O39" s="90"/>
      <c r="P39" s="90"/>
      <c r="Q39" s="234">
        <f t="shared" si="14"/>
        <v>0</v>
      </c>
      <c r="R39" s="93">
        <f t="shared" si="15"/>
        <v>0</v>
      </c>
      <c r="S39" s="94"/>
      <c r="T39" s="94"/>
      <c r="U39" s="93">
        <f t="shared" si="1"/>
        <v>0</v>
      </c>
      <c r="V39" s="94"/>
      <c r="W39" s="94"/>
      <c r="X39" s="93">
        <f t="shared" si="2"/>
        <v>0</v>
      </c>
      <c r="Y39" s="94"/>
      <c r="Z39" s="94"/>
      <c r="AA39" s="93">
        <f t="shared" si="16"/>
        <v>0</v>
      </c>
      <c r="AB39" s="93">
        <f t="shared" si="17"/>
        <v>0</v>
      </c>
      <c r="AC39" s="235" t="e">
        <f t="shared" si="3"/>
        <v>#DIV/0!</v>
      </c>
      <c r="AD39" s="93">
        <f t="shared" si="4"/>
        <v>0</v>
      </c>
      <c r="AE39" s="94"/>
      <c r="AF39" s="235">
        <f t="shared" si="5"/>
        <v>0</v>
      </c>
      <c r="AG39" s="94"/>
      <c r="AH39" s="94"/>
      <c r="AI39" s="94"/>
      <c r="AJ39" s="94"/>
      <c r="AK39" s="94"/>
      <c r="AL39" s="123">
        <f t="shared" si="6"/>
        <v>0</v>
      </c>
      <c r="AM39" s="94"/>
      <c r="AN39" s="95">
        <f t="shared" si="18"/>
        <v>0</v>
      </c>
      <c r="AO39" s="96">
        <f t="shared" si="20"/>
        <v>0</v>
      </c>
      <c r="AP39" s="97"/>
      <c r="AQ39" s="98">
        <f t="shared" si="7"/>
        <v>0</v>
      </c>
      <c r="AR39" s="99">
        <f t="shared" si="30"/>
        <v>105.54</v>
      </c>
      <c r="AS39" s="99">
        <f t="shared" si="9"/>
        <v>0</v>
      </c>
      <c r="AT39" s="99">
        <f t="shared" si="10"/>
        <v>0</v>
      </c>
      <c r="AU39" s="99">
        <f t="shared" si="19"/>
        <v>0</v>
      </c>
      <c r="AV39" s="99">
        <f t="array" ref="AV39">_xlfn.IFS(U39=0,AO39,U39&lt;0,AO39/-U39,U39&gt;0,AO39/U39)</f>
        <v>0</v>
      </c>
      <c r="AW39" s="235">
        <f t="shared" si="38"/>
        <v>0</v>
      </c>
      <c r="AX39" s="235">
        <f t="shared" si="39"/>
        <v>0</v>
      </c>
      <c r="AY39" s="100"/>
      <c r="AZ39" s="95">
        <f t="shared" si="13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6"/>
        <v>0</v>
      </c>
      <c r="F40" s="94"/>
      <c r="G40" s="94"/>
      <c r="H40" s="94"/>
      <c r="I40" s="94"/>
      <c r="J40" s="94"/>
      <c r="K40" s="93">
        <v>105.54</v>
      </c>
      <c r="L40" s="93">
        <f t="shared" si="37"/>
        <v>0</v>
      </c>
      <c r="M40" s="90"/>
      <c r="N40" s="90"/>
      <c r="O40" s="90"/>
      <c r="P40" s="90"/>
      <c r="Q40" s="234">
        <f t="shared" si="14"/>
        <v>0</v>
      </c>
      <c r="R40" s="93">
        <f t="shared" si="15"/>
        <v>0</v>
      </c>
      <c r="S40" s="94"/>
      <c r="T40" s="94"/>
      <c r="U40" s="93">
        <f t="shared" si="1"/>
        <v>0</v>
      </c>
      <c r="V40" s="94"/>
      <c r="W40" s="94"/>
      <c r="X40" s="93">
        <f t="shared" si="2"/>
        <v>0</v>
      </c>
      <c r="Y40" s="94"/>
      <c r="Z40" s="94"/>
      <c r="AA40" s="93">
        <f t="shared" si="16"/>
        <v>0</v>
      </c>
      <c r="AB40" s="93">
        <f t="shared" si="17"/>
        <v>0</v>
      </c>
      <c r="AC40" s="235" t="e">
        <f t="shared" si="3"/>
        <v>#DIV/0!</v>
      </c>
      <c r="AD40" s="93">
        <f t="shared" si="4"/>
        <v>0</v>
      </c>
      <c r="AE40" s="94"/>
      <c r="AF40" s="235">
        <f t="shared" si="5"/>
        <v>0</v>
      </c>
      <c r="AG40" s="94"/>
      <c r="AH40" s="94"/>
      <c r="AI40" s="94"/>
      <c r="AJ40" s="94"/>
      <c r="AK40" s="94"/>
      <c r="AL40" s="123">
        <f t="shared" si="6"/>
        <v>0</v>
      </c>
      <c r="AM40" s="94"/>
      <c r="AN40" s="95">
        <f t="shared" si="18"/>
        <v>0</v>
      </c>
      <c r="AO40" s="96">
        <f t="shared" si="20"/>
        <v>0</v>
      </c>
      <c r="AP40" s="97"/>
      <c r="AQ40" s="98">
        <f t="shared" si="7"/>
        <v>0</v>
      </c>
      <c r="AR40" s="99">
        <f t="shared" si="30"/>
        <v>105.54</v>
      </c>
      <c r="AS40" s="99">
        <f t="shared" si="9"/>
        <v>0</v>
      </c>
      <c r="AT40" s="99">
        <f t="shared" si="10"/>
        <v>0</v>
      </c>
      <c r="AU40" s="99">
        <f t="shared" si="19"/>
        <v>0</v>
      </c>
      <c r="AV40" s="99">
        <f t="array" ref="AV40">_xlfn.IFS(U40=0,AO40,U40&lt;0,AO40/-U40,U40&gt;0,AO40/U40)</f>
        <v>0</v>
      </c>
      <c r="AW40" s="235">
        <f t="shared" si="38"/>
        <v>0</v>
      </c>
      <c r="AX40" s="235">
        <f t="shared" si="39"/>
        <v>0</v>
      </c>
      <c r="AY40" s="100"/>
      <c r="AZ40" s="95">
        <f t="shared" si="13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6"/>
        <v>0</v>
      </c>
      <c r="F41" s="94"/>
      <c r="G41" s="94"/>
      <c r="H41" s="94"/>
      <c r="I41" s="94"/>
      <c r="J41" s="94"/>
      <c r="K41" s="93">
        <v>123.09</v>
      </c>
      <c r="L41" s="93">
        <f t="shared" si="37"/>
        <v>0</v>
      </c>
      <c r="M41" s="90"/>
      <c r="N41" s="90"/>
      <c r="O41" s="90"/>
      <c r="P41" s="90"/>
      <c r="Q41" s="234">
        <f t="shared" si="14"/>
        <v>0</v>
      </c>
      <c r="R41" s="93">
        <f t="shared" si="15"/>
        <v>0</v>
      </c>
      <c r="S41" s="94"/>
      <c r="T41" s="94"/>
      <c r="U41" s="93">
        <f t="shared" si="1"/>
        <v>0</v>
      </c>
      <c r="V41" s="94"/>
      <c r="W41" s="94"/>
      <c r="X41" s="93">
        <f t="shared" si="2"/>
        <v>0</v>
      </c>
      <c r="Y41" s="94"/>
      <c r="Z41" s="94"/>
      <c r="AA41" s="93">
        <f t="shared" si="16"/>
        <v>0</v>
      </c>
      <c r="AB41" s="93">
        <f t="shared" si="17"/>
        <v>0</v>
      </c>
      <c r="AC41" s="235" t="e">
        <f t="shared" si="3"/>
        <v>#DIV/0!</v>
      </c>
      <c r="AD41" s="93">
        <f t="shared" si="4"/>
        <v>0</v>
      </c>
      <c r="AE41" s="94"/>
      <c r="AF41" s="235">
        <f t="shared" si="5"/>
        <v>0</v>
      </c>
      <c r="AG41" s="94"/>
      <c r="AH41" s="94"/>
      <c r="AI41" s="94"/>
      <c r="AJ41" s="94"/>
      <c r="AK41" s="94"/>
      <c r="AL41" s="123">
        <f t="shared" si="6"/>
        <v>0</v>
      </c>
      <c r="AM41" s="94"/>
      <c r="AN41" s="95">
        <f t="shared" si="18"/>
        <v>0</v>
      </c>
      <c r="AO41" s="96">
        <f t="shared" si="20"/>
        <v>0</v>
      </c>
      <c r="AP41" s="97"/>
      <c r="AQ41" s="98">
        <f t="shared" si="7"/>
        <v>0</v>
      </c>
      <c r="AR41" s="99">
        <f t="shared" si="30"/>
        <v>123.09</v>
      </c>
      <c r="AS41" s="99">
        <f t="shared" si="9"/>
        <v>0</v>
      </c>
      <c r="AT41" s="99">
        <f t="shared" si="10"/>
        <v>0</v>
      </c>
      <c r="AU41" s="99">
        <f t="shared" si="19"/>
        <v>0</v>
      </c>
      <c r="AV41" s="99">
        <f t="array" ref="AV41">_xlfn.IFS(U41=0,AO41,U41&lt;0,AO41/-U41,U41&gt;0,AO41/U41)</f>
        <v>0</v>
      </c>
      <c r="AW41" s="235">
        <f t="shared" si="38"/>
        <v>0</v>
      </c>
      <c r="AX41" s="235">
        <f t="shared" si="39"/>
        <v>0</v>
      </c>
      <c r="AY41" s="100"/>
      <c r="AZ41" s="95">
        <f t="shared" si="13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6"/>
        <v>0</v>
      </c>
      <c r="F42" s="94"/>
      <c r="G42" s="94"/>
      <c r="H42" s="94"/>
      <c r="I42" s="94"/>
      <c r="J42" s="94"/>
      <c r="K42" s="93">
        <v>123.09</v>
      </c>
      <c r="L42" s="93">
        <f t="shared" si="37"/>
        <v>0</v>
      </c>
      <c r="M42" s="90"/>
      <c r="N42" s="90"/>
      <c r="O42" s="90"/>
      <c r="P42" s="90"/>
      <c r="Q42" s="234">
        <f t="shared" si="14"/>
        <v>0</v>
      </c>
      <c r="R42" s="93">
        <f t="shared" si="15"/>
        <v>0</v>
      </c>
      <c r="S42" s="94"/>
      <c r="T42" s="94"/>
      <c r="U42" s="93">
        <f t="shared" si="1"/>
        <v>0</v>
      </c>
      <c r="V42" s="94"/>
      <c r="W42" s="94"/>
      <c r="X42" s="93">
        <f t="shared" si="2"/>
        <v>0</v>
      </c>
      <c r="Y42" s="94"/>
      <c r="Z42" s="94"/>
      <c r="AA42" s="93">
        <f t="shared" si="16"/>
        <v>0</v>
      </c>
      <c r="AB42" s="93">
        <f t="shared" si="17"/>
        <v>0</v>
      </c>
      <c r="AC42" s="235" t="e">
        <f t="shared" si="3"/>
        <v>#DIV/0!</v>
      </c>
      <c r="AD42" s="93">
        <f t="shared" si="4"/>
        <v>0</v>
      </c>
      <c r="AE42" s="94"/>
      <c r="AF42" s="235">
        <f t="shared" si="5"/>
        <v>0</v>
      </c>
      <c r="AG42" s="94"/>
      <c r="AH42" s="94"/>
      <c r="AI42" s="94"/>
      <c r="AJ42" s="94"/>
      <c r="AK42" s="94"/>
      <c r="AL42" s="123">
        <f t="shared" si="6"/>
        <v>0</v>
      </c>
      <c r="AM42" s="94"/>
      <c r="AN42" s="95">
        <f t="shared" si="18"/>
        <v>0</v>
      </c>
      <c r="AO42" s="96">
        <f t="shared" si="20"/>
        <v>0</v>
      </c>
      <c r="AP42" s="97"/>
      <c r="AQ42" s="98">
        <f t="shared" si="7"/>
        <v>0</v>
      </c>
      <c r="AR42" s="99">
        <f t="shared" si="30"/>
        <v>123.09</v>
      </c>
      <c r="AS42" s="99">
        <f t="shared" si="9"/>
        <v>0</v>
      </c>
      <c r="AT42" s="99">
        <f t="shared" si="10"/>
        <v>0</v>
      </c>
      <c r="AU42" s="99">
        <f t="shared" si="19"/>
        <v>0</v>
      </c>
      <c r="AV42" s="99">
        <f t="array" ref="AV42">_xlfn.IFS(U42=0,AO42,U42&lt;0,AO42/-U42,U42&gt;0,AO42/U42)</f>
        <v>0</v>
      </c>
      <c r="AW42" s="235">
        <f t="shared" si="38"/>
        <v>0</v>
      </c>
      <c r="AX42" s="235">
        <f t="shared" si="39"/>
        <v>0</v>
      </c>
      <c r="AY42" s="100"/>
      <c r="AZ42" s="95">
        <f t="shared" si="13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6"/>
        <v>0</v>
      </c>
      <c r="F43" s="94"/>
      <c r="G43" s="94"/>
      <c r="H43" s="94"/>
      <c r="I43" s="94"/>
      <c r="J43" s="94"/>
      <c r="K43" s="93">
        <v>123.09</v>
      </c>
      <c r="L43" s="93">
        <f t="shared" si="37"/>
        <v>0</v>
      </c>
      <c r="M43" s="90"/>
      <c r="N43" s="90"/>
      <c r="O43" s="90"/>
      <c r="P43" s="90"/>
      <c r="Q43" s="234">
        <f t="shared" si="14"/>
        <v>0</v>
      </c>
      <c r="R43" s="93">
        <f t="shared" si="15"/>
        <v>0</v>
      </c>
      <c r="S43" s="94"/>
      <c r="T43" s="94"/>
      <c r="U43" s="93">
        <f t="shared" si="1"/>
        <v>0</v>
      </c>
      <c r="V43" s="94"/>
      <c r="W43" s="94"/>
      <c r="X43" s="93">
        <f t="shared" si="2"/>
        <v>0</v>
      </c>
      <c r="Y43" s="94"/>
      <c r="Z43" s="94"/>
      <c r="AA43" s="93">
        <f t="shared" si="16"/>
        <v>0</v>
      </c>
      <c r="AB43" s="93">
        <f t="shared" si="17"/>
        <v>0</v>
      </c>
      <c r="AC43" s="235" t="e">
        <f t="shared" si="3"/>
        <v>#DIV/0!</v>
      </c>
      <c r="AD43" s="93">
        <f t="shared" si="4"/>
        <v>0</v>
      </c>
      <c r="AE43" s="94"/>
      <c r="AF43" s="235">
        <f t="shared" si="5"/>
        <v>0</v>
      </c>
      <c r="AG43" s="94"/>
      <c r="AH43" s="94"/>
      <c r="AI43" s="94"/>
      <c r="AJ43" s="94"/>
      <c r="AK43" s="94"/>
      <c r="AL43" s="123">
        <f t="shared" si="6"/>
        <v>0</v>
      </c>
      <c r="AM43" s="94"/>
      <c r="AN43" s="95">
        <f t="shared" si="18"/>
        <v>0</v>
      </c>
      <c r="AO43" s="96">
        <f t="shared" si="20"/>
        <v>0</v>
      </c>
      <c r="AP43" s="97"/>
      <c r="AQ43" s="98">
        <f t="shared" si="7"/>
        <v>0</v>
      </c>
      <c r="AR43" s="99">
        <f t="shared" si="30"/>
        <v>123.09</v>
      </c>
      <c r="AS43" s="99">
        <f t="shared" si="9"/>
        <v>0</v>
      </c>
      <c r="AT43" s="99">
        <f t="shared" si="10"/>
        <v>0</v>
      </c>
      <c r="AU43" s="99">
        <f t="shared" si="19"/>
        <v>0</v>
      </c>
      <c r="AV43" s="99">
        <f t="array" ref="AV43">_xlfn.IFS(U43=0,AO43,U43&lt;0,AO43/-U43,U43&gt;0,AO43/U43)</f>
        <v>0</v>
      </c>
      <c r="AW43" s="235">
        <f t="shared" si="38"/>
        <v>0</v>
      </c>
      <c r="AX43" s="235">
        <f t="shared" si="39"/>
        <v>0</v>
      </c>
      <c r="AY43" s="100"/>
      <c r="AZ43" s="95">
        <f t="shared" si="13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6"/>
        <v>0</v>
      </c>
      <c r="F44" s="94"/>
      <c r="G44" s="94"/>
      <c r="H44" s="94"/>
      <c r="I44" s="94"/>
      <c r="J44" s="94"/>
      <c r="K44" s="93">
        <v>111.39</v>
      </c>
      <c r="L44" s="93">
        <f t="shared" si="37"/>
        <v>0</v>
      </c>
      <c r="M44" s="90"/>
      <c r="N44" s="90"/>
      <c r="O44" s="90"/>
      <c r="P44" s="90"/>
      <c r="Q44" s="234">
        <f t="shared" si="14"/>
        <v>0</v>
      </c>
      <c r="R44" s="93">
        <f t="shared" si="15"/>
        <v>0</v>
      </c>
      <c r="S44" s="94"/>
      <c r="T44" s="94"/>
      <c r="U44" s="93">
        <f t="shared" si="1"/>
        <v>0</v>
      </c>
      <c r="V44" s="94"/>
      <c r="W44" s="94"/>
      <c r="X44" s="93">
        <f t="shared" si="2"/>
        <v>0</v>
      </c>
      <c r="Y44" s="94"/>
      <c r="Z44" s="94"/>
      <c r="AA44" s="93">
        <f t="shared" si="16"/>
        <v>0</v>
      </c>
      <c r="AB44" s="93">
        <f t="shared" si="17"/>
        <v>0</v>
      </c>
      <c r="AC44" s="235" t="e">
        <f t="shared" si="3"/>
        <v>#DIV/0!</v>
      </c>
      <c r="AD44" s="93">
        <f t="shared" si="4"/>
        <v>0</v>
      </c>
      <c r="AE44" s="94"/>
      <c r="AF44" s="235">
        <f t="shared" si="5"/>
        <v>0</v>
      </c>
      <c r="AG44" s="94"/>
      <c r="AH44" s="94"/>
      <c r="AI44" s="94"/>
      <c r="AJ44" s="94"/>
      <c r="AK44" s="94"/>
      <c r="AL44" s="123">
        <f t="shared" si="6"/>
        <v>0</v>
      </c>
      <c r="AM44" s="94"/>
      <c r="AN44" s="95">
        <f t="shared" si="18"/>
        <v>0</v>
      </c>
      <c r="AO44" s="96">
        <f t="shared" si="20"/>
        <v>0</v>
      </c>
      <c r="AP44" s="97"/>
      <c r="AQ44" s="98">
        <f t="shared" si="7"/>
        <v>0</v>
      </c>
      <c r="AR44" s="99">
        <f t="shared" si="30"/>
        <v>111.39</v>
      </c>
      <c r="AS44" s="99">
        <f t="shared" si="9"/>
        <v>0</v>
      </c>
      <c r="AT44" s="99">
        <f t="shared" si="10"/>
        <v>0</v>
      </c>
      <c r="AU44" s="99">
        <f t="shared" si="19"/>
        <v>0</v>
      </c>
      <c r="AV44" s="99">
        <f t="array" ref="AV44">_xlfn.IFS(U44=0,AO44,U44&lt;0,AO44/-U44,U44&gt;0,AO44/U44)</f>
        <v>0</v>
      </c>
      <c r="AW44" s="235">
        <f t="shared" si="38"/>
        <v>0</v>
      </c>
      <c r="AX44" s="235">
        <f t="shared" si="39"/>
        <v>0</v>
      </c>
      <c r="AY44" s="100"/>
      <c r="AZ44" s="95">
        <f t="shared" si="13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6"/>
        <v>0</v>
      </c>
      <c r="F45" s="94"/>
      <c r="G45" s="94"/>
      <c r="H45" s="94"/>
      <c r="I45" s="94"/>
      <c r="J45" s="94"/>
      <c r="K45" s="93">
        <v>107.88</v>
      </c>
      <c r="L45" s="93">
        <f t="shared" si="37"/>
        <v>0</v>
      </c>
      <c r="M45" s="90"/>
      <c r="N45" s="90"/>
      <c r="O45" s="90"/>
      <c r="P45" s="90"/>
      <c r="Q45" s="234">
        <f t="shared" si="14"/>
        <v>0</v>
      </c>
      <c r="R45" s="93">
        <f t="shared" si="15"/>
        <v>0</v>
      </c>
      <c r="S45" s="94"/>
      <c r="T45" s="94"/>
      <c r="U45" s="93">
        <f t="shared" si="1"/>
        <v>0</v>
      </c>
      <c r="V45" s="94"/>
      <c r="W45" s="94"/>
      <c r="X45" s="93">
        <f t="shared" si="2"/>
        <v>0</v>
      </c>
      <c r="Y45" s="94"/>
      <c r="Z45" s="94"/>
      <c r="AA45" s="93">
        <f t="shared" si="16"/>
        <v>0</v>
      </c>
      <c r="AB45" s="93">
        <f t="shared" si="17"/>
        <v>0</v>
      </c>
      <c r="AC45" s="235" t="e">
        <f t="shared" si="3"/>
        <v>#DIV/0!</v>
      </c>
      <c r="AD45" s="93">
        <f t="shared" si="4"/>
        <v>0</v>
      </c>
      <c r="AE45" s="94"/>
      <c r="AF45" s="235">
        <f t="shared" si="5"/>
        <v>0</v>
      </c>
      <c r="AG45" s="94"/>
      <c r="AH45" s="94"/>
      <c r="AI45" s="94"/>
      <c r="AJ45" s="94"/>
      <c r="AK45" s="94"/>
      <c r="AL45" s="123">
        <f t="shared" si="6"/>
        <v>0</v>
      </c>
      <c r="AM45" s="94"/>
      <c r="AN45" s="95">
        <f t="shared" si="18"/>
        <v>0</v>
      </c>
      <c r="AO45" s="96">
        <f t="shared" si="20"/>
        <v>0</v>
      </c>
      <c r="AP45" s="97"/>
      <c r="AQ45" s="98">
        <f t="shared" si="7"/>
        <v>0</v>
      </c>
      <c r="AR45" s="99">
        <f t="shared" si="30"/>
        <v>107.88</v>
      </c>
      <c r="AS45" s="99">
        <f t="shared" si="9"/>
        <v>0</v>
      </c>
      <c r="AT45" s="99">
        <f t="shared" si="10"/>
        <v>0</v>
      </c>
      <c r="AU45" s="99">
        <f t="shared" si="19"/>
        <v>0</v>
      </c>
      <c r="AV45" s="99">
        <f t="array" ref="AV45">_xlfn.IFS(U45=0,AO45,U45&lt;0,AO45/-U45,U45&gt;0,AO45/U45)</f>
        <v>0</v>
      </c>
      <c r="AW45" s="235">
        <f t="shared" si="38"/>
        <v>0</v>
      </c>
      <c r="AX45" s="235">
        <f t="shared" si="39"/>
        <v>0</v>
      </c>
      <c r="AY45" s="100"/>
      <c r="AZ45" s="95">
        <f t="shared" si="13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6"/>
        <v>0</v>
      </c>
      <c r="F46" s="94"/>
      <c r="G46" s="94"/>
      <c r="H46" s="94"/>
      <c r="I46" s="94"/>
      <c r="J46" s="94"/>
      <c r="K46" s="93">
        <v>107.88</v>
      </c>
      <c r="L46" s="93">
        <f t="shared" si="37"/>
        <v>0</v>
      </c>
      <c r="M46" s="90"/>
      <c r="N46" s="90"/>
      <c r="O46" s="90"/>
      <c r="P46" s="90"/>
      <c r="Q46" s="234">
        <f t="shared" si="14"/>
        <v>0</v>
      </c>
      <c r="R46" s="93">
        <f t="shared" si="15"/>
        <v>0</v>
      </c>
      <c r="S46" s="94"/>
      <c r="T46" s="94"/>
      <c r="U46" s="93">
        <f t="shared" si="1"/>
        <v>0</v>
      </c>
      <c r="V46" s="94"/>
      <c r="W46" s="94"/>
      <c r="X46" s="93">
        <f t="shared" si="2"/>
        <v>0</v>
      </c>
      <c r="Y46" s="94"/>
      <c r="Z46" s="94"/>
      <c r="AA46" s="93">
        <f t="shared" si="16"/>
        <v>0</v>
      </c>
      <c r="AB46" s="93">
        <f t="shared" si="17"/>
        <v>0</v>
      </c>
      <c r="AC46" s="235" t="e">
        <f t="shared" si="3"/>
        <v>#DIV/0!</v>
      </c>
      <c r="AD46" s="93">
        <f t="shared" si="4"/>
        <v>0</v>
      </c>
      <c r="AE46" s="94"/>
      <c r="AF46" s="235">
        <f t="shared" si="5"/>
        <v>0</v>
      </c>
      <c r="AG46" s="94"/>
      <c r="AH46" s="94"/>
      <c r="AI46" s="94"/>
      <c r="AJ46" s="94"/>
      <c r="AK46" s="94"/>
      <c r="AL46" s="123">
        <f t="shared" si="6"/>
        <v>0</v>
      </c>
      <c r="AM46" s="94"/>
      <c r="AN46" s="95">
        <f t="shared" si="18"/>
        <v>0</v>
      </c>
      <c r="AO46" s="96">
        <f t="shared" si="20"/>
        <v>0</v>
      </c>
      <c r="AP46" s="97"/>
      <c r="AQ46" s="98">
        <f t="shared" si="7"/>
        <v>0</v>
      </c>
      <c r="AR46" s="99">
        <f t="shared" si="30"/>
        <v>107.88</v>
      </c>
      <c r="AS46" s="99">
        <f t="shared" si="9"/>
        <v>0</v>
      </c>
      <c r="AT46" s="99">
        <f t="shared" si="10"/>
        <v>0</v>
      </c>
      <c r="AU46" s="99">
        <f t="shared" si="19"/>
        <v>0</v>
      </c>
      <c r="AV46" s="99">
        <f t="array" ref="AV46">_xlfn.IFS(U46=0,AO46,U46&lt;0,AO46/-U46,U46&gt;0,AO46/U46)</f>
        <v>0</v>
      </c>
      <c r="AW46" s="235">
        <f t="shared" si="38"/>
        <v>0</v>
      </c>
      <c r="AX46" s="235">
        <f t="shared" si="39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6"/>
        <v>0</v>
      </c>
      <c r="F47" s="94"/>
      <c r="G47" s="94"/>
      <c r="H47" s="94"/>
      <c r="I47" s="94"/>
      <c r="J47" s="94"/>
      <c r="K47" s="93">
        <v>123.09</v>
      </c>
      <c r="L47" s="93">
        <f t="shared" si="37"/>
        <v>0</v>
      </c>
      <c r="M47" s="90"/>
      <c r="N47" s="90"/>
      <c r="O47" s="90"/>
      <c r="P47" s="90"/>
      <c r="Q47" s="234">
        <f t="shared" si="14"/>
        <v>0</v>
      </c>
      <c r="R47" s="93">
        <f t="shared" si="15"/>
        <v>0</v>
      </c>
      <c r="S47" s="94"/>
      <c r="T47" s="94"/>
      <c r="U47" s="93">
        <f t="shared" si="1"/>
        <v>0</v>
      </c>
      <c r="V47" s="94"/>
      <c r="W47" s="94"/>
      <c r="X47" s="93">
        <f t="shared" si="2"/>
        <v>0</v>
      </c>
      <c r="Y47" s="94"/>
      <c r="Z47" s="94"/>
      <c r="AA47" s="93">
        <f t="shared" si="16"/>
        <v>0</v>
      </c>
      <c r="AB47" s="93">
        <f t="shared" si="17"/>
        <v>0</v>
      </c>
      <c r="AC47" s="235" t="e">
        <f t="shared" si="3"/>
        <v>#DIV/0!</v>
      </c>
      <c r="AD47" s="93">
        <f t="shared" si="4"/>
        <v>0</v>
      </c>
      <c r="AE47" s="94"/>
      <c r="AF47" s="235">
        <f t="shared" si="5"/>
        <v>0</v>
      </c>
      <c r="AG47" s="94"/>
      <c r="AH47" s="94"/>
      <c r="AI47" s="94"/>
      <c r="AJ47" s="94"/>
      <c r="AK47" s="94"/>
      <c r="AL47" s="123">
        <f t="shared" si="6"/>
        <v>0</v>
      </c>
      <c r="AM47" s="94"/>
      <c r="AN47" s="95">
        <f t="shared" si="18"/>
        <v>0</v>
      </c>
      <c r="AO47" s="96">
        <f t="shared" si="20"/>
        <v>0</v>
      </c>
      <c r="AP47" s="97"/>
      <c r="AQ47" s="98">
        <f t="shared" si="7"/>
        <v>0</v>
      </c>
      <c r="AR47" s="99">
        <f t="shared" si="30"/>
        <v>123.09</v>
      </c>
      <c r="AS47" s="99">
        <f t="shared" si="9"/>
        <v>0</v>
      </c>
      <c r="AT47" s="99">
        <f t="shared" si="10"/>
        <v>0</v>
      </c>
      <c r="AU47" s="99">
        <f t="shared" si="19"/>
        <v>0</v>
      </c>
      <c r="AV47" s="99">
        <f t="array" ref="AV47">_xlfn.IFS(U47=0,AO47,U47&lt;0,AO47/-U47,U47&gt;0,AO47/U47)</f>
        <v>0</v>
      </c>
      <c r="AW47" s="235">
        <f t="shared" si="38"/>
        <v>0</v>
      </c>
      <c r="AX47" s="235">
        <f t="shared" si="39"/>
        <v>0</v>
      </c>
      <c r="AY47" s="100"/>
      <c r="AZ47" s="95">
        <f t="shared" si="13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6"/>
        <v>0</v>
      </c>
      <c r="F48" s="94"/>
      <c r="G48" s="94"/>
      <c r="H48" s="94"/>
      <c r="I48" s="94"/>
      <c r="J48" s="94"/>
      <c r="K48" s="93">
        <v>107.88</v>
      </c>
      <c r="L48" s="93">
        <f t="shared" si="37"/>
        <v>0</v>
      </c>
      <c r="M48" s="90"/>
      <c r="N48" s="90"/>
      <c r="O48" s="90"/>
      <c r="P48" s="90"/>
      <c r="Q48" s="234">
        <f t="shared" si="14"/>
        <v>0</v>
      </c>
      <c r="R48" s="93">
        <f t="shared" si="15"/>
        <v>0</v>
      </c>
      <c r="S48" s="94"/>
      <c r="T48" s="94"/>
      <c r="U48" s="93">
        <f t="shared" si="1"/>
        <v>0</v>
      </c>
      <c r="V48" s="94"/>
      <c r="W48" s="94"/>
      <c r="X48" s="93">
        <f t="shared" si="2"/>
        <v>0</v>
      </c>
      <c r="Y48" s="94"/>
      <c r="Z48" s="94"/>
      <c r="AA48" s="93">
        <f t="shared" si="16"/>
        <v>0</v>
      </c>
      <c r="AB48" s="93">
        <f t="shared" si="17"/>
        <v>0</v>
      </c>
      <c r="AC48" s="235" t="e">
        <f t="shared" si="3"/>
        <v>#DIV/0!</v>
      </c>
      <c r="AD48" s="93">
        <f t="shared" si="4"/>
        <v>0</v>
      </c>
      <c r="AE48" s="94"/>
      <c r="AF48" s="235">
        <f t="shared" si="5"/>
        <v>0</v>
      </c>
      <c r="AG48" s="94"/>
      <c r="AH48" s="94"/>
      <c r="AI48" s="94"/>
      <c r="AJ48" s="94"/>
      <c r="AK48" s="94"/>
      <c r="AL48" s="123">
        <f t="shared" si="6"/>
        <v>0</v>
      </c>
      <c r="AM48" s="94"/>
      <c r="AN48" s="95">
        <f t="shared" si="18"/>
        <v>0</v>
      </c>
      <c r="AO48" s="96">
        <f t="shared" si="20"/>
        <v>0</v>
      </c>
      <c r="AP48" s="97"/>
      <c r="AQ48" s="98">
        <f t="shared" si="7"/>
        <v>0</v>
      </c>
      <c r="AR48" s="99">
        <f t="shared" si="30"/>
        <v>107.88</v>
      </c>
      <c r="AS48" s="99">
        <f t="shared" si="9"/>
        <v>0</v>
      </c>
      <c r="AT48" s="99">
        <f t="shared" si="10"/>
        <v>0</v>
      </c>
      <c r="AU48" s="99">
        <f t="shared" si="19"/>
        <v>0</v>
      </c>
      <c r="AV48" s="99">
        <f t="array" ref="AV48">_xlfn.IFS(U48=0,AO48,U48&lt;0,AO48/-U48,U48&gt;0,AO48/U48)</f>
        <v>0</v>
      </c>
      <c r="AW48" s="235">
        <f t="shared" si="38"/>
        <v>0</v>
      </c>
      <c r="AX48" s="235">
        <f t="shared" si="39"/>
        <v>0</v>
      </c>
      <c r="AY48" s="100"/>
      <c r="AZ48" s="95">
        <f t="shared" si="13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6"/>
        <v>0</v>
      </c>
      <c r="F49" s="94"/>
      <c r="G49" s="94"/>
      <c r="H49" s="94"/>
      <c r="I49" s="94"/>
      <c r="J49" s="94"/>
      <c r="K49" s="93">
        <v>123.09</v>
      </c>
      <c r="L49" s="93">
        <f t="shared" si="37"/>
        <v>0</v>
      </c>
      <c r="M49" s="90"/>
      <c r="N49" s="90"/>
      <c r="O49" s="90"/>
      <c r="P49" s="90"/>
      <c r="Q49" s="234">
        <f t="shared" si="14"/>
        <v>0</v>
      </c>
      <c r="R49" s="93">
        <f t="shared" si="15"/>
        <v>0</v>
      </c>
      <c r="S49" s="94"/>
      <c r="T49" s="94"/>
      <c r="U49" s="93">
        <f t="shared" si="1"/>
        <v>0</v>
      </c>
      <c r="V49" s="94"/>
      <c r="W49" s="94"/>
      <c r="X49" s="93">
        <f t="shared" si="2"/>
        <v>0</v>
      </c>
      <c r="Y49" s="94"/>
      <c r="Z49" s="94"/>
      <c r="AA49" s="93">
        <f t="shared" si="16"/>
        <v>0</v>
      </c>
      <c r="AB49" s="93">
        <f t="shared" si="17"/>
        <v>0</v>
      </c>
      <c r="AC49" s="235" t="e">
        <f t="shared" si="3"/>
        <v>#DIV/0!</v>
      </c>
      <c r="AD49" s="93">
        <f t="shared" si="4"/>
        <v>0</v>
      </c>
      <c r="AE49" s="94"/>
      <c r="AF49" s="235">
        <f t="shared" si="5"/>
        <v>0</v>
      </c>
      <c r="AG49" s="94"/>
      <c r="AH49" s="94"/>
      <c r="AI49" s="94"/>
      <c r="AJ49" s="94"/>
      <c r="AK49" s="94"/>
      <c r="AL49" s="123">
        <f t="shared" si="6"/>
        <v>0</v>
      </c>
      <c r="AM49" s="94"/>
      <c r="AN49" s="95">
        <f t="shared" si="18"/>
        <v>0</v>
      </c>
      <c r="AO49" s="96">
        <f t="shared" si="20"/>
        <v>0</v>
      </c>
      <c r="AP49" s="97"/>
      <c r="AQ49" s="98">
        <f t="shared" si="7"/>
        <v>0</v>
      </c>
      <c r="AR49" s="99">
        <f t="shared" si="30"/>
        <v>123.09</v>
      </c>
      <c r="AS49" s="99">
        <f t="shared" si="9"/>
        <v>0</v>
      </c>
      <c r="AT49" s="99">
        <f t="shared" si="10"/>
        <v>0</v>
      </c>
      <c r="AU49" s="99">
        <f t="shared" si="19"/>
        <v>0</v>
      </c>
      <c r="AV49" s="99">
        <f t="array" ref="AV49">_xlfn.IFS(U49=0,AO49,U49&lt;0,AO49/-U49,U49&gt;0,AO49/U49)</f>
        <v>0</v>
      </c>
      <c r="AW49" s="235">
        <f t="shared" si="38"/>
        <v>0</v>
      </c>
      <c r="AX49" s="235">
        <f t="shared" si="39"/>
        <v>0</v>
      </c>
      <c r="AY49" s="100"/>
      <c r="AZ49" s="95">
        <f t="shared" si="13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6"/>
        <v>0</v>
      </c>
      <c r="F50" s="94"/>
      <c r="G50" s="94"/>
      <c r="H50" s="94"/>
      <c r="I50" s="94"/>
      <c r="J50" s="94"/>
      <c r="K50" s="93">
        <v>134.79</v>
      </c>
      <c r="L50" s="93">
        <f t="shared" si="37"/>
        <v>0</v>
      </c>
      <c r="M50" s="90"/>
      <c r="N50" s="90"/>
      <c r="O50" s="90"/>
      <c r="P50" s="90"/>
      <c r="Q50" s="234">
        <f t="shared" si="14"/>
        <v>0</v>
      </c>
      <c r="R50" s="93">
        <f t="shared" si="15"/>
        <v>0</v>
      </c>
      <c r="S50" s="94"/>
      <c r="T50" s="94"/>
      <c r="U50" s="93">
        <f t="shared" si="1"/>
        <v>0</v>
      </c>
      <c r="V50" s="94"/>
      <c r="W50" s="94"/>
      <c r="X50" s="93">
        <f t="shared" si="2"/>
        <v>0</v>
      </c>
      <c r="Y50" s="94"/>
      <c r="Z50" s="94"/>
      <c r="AA50" s="93">
        <f t="shared" si="16"/>
        <v>0</v>
      </c>
      <c r="AB50" s="93">
        <f t="shared" si="17"/>
        <v>0</v>
      </c>
      <c r="AC50" s="235" t="e">
        <f t="shared" si="3"/>
        <v>#DIV/0!</v>
      </c>
      <c r="AD50" s="93">
        <f t="shared" si="4"/>
        <v>0</v>
      </c>
      <c r="AE50" s="94"/>
      <c r="AF50" s="235">
        <f t="shared" si="5"/>
        <v>0</v>
      </c>
      <c r="AG50" s="94"/>
      <c r="AH50" s="94"/>
      <c r="AI50" s="94"/>
      <c r="AJ50" s="94"/>
      <c r="AK50" s="94"/>
      <c r="AL50" s="123">
        <f t="shared" si="6"/>
        <v>0</v>
      </c>
      <c r="AM50" s="94"/>
      <c r="AN50" s="95">
        <f t="shared" si="18"/>
        <v>0</v>
      </c>
      <c r="AO50" s="96">
        <f t="shared" si="20"/>
        <v>0</v>
      </c>
      <c r="AP50" s="97"/>
      <c r="AQ50" s="98">
        <f t="shared" si="7"/>
        <v>0</v>
      </c>
      <c r="AR50" s="99">
        <f t="shared" si="30"/>
        <v>134.79</v>
      </c>
      <c r="AS50" s="99">
        <f t="shared" si="9"/>
        <v>0</v>
      </c>
      <c r="AT50" s="99">
        <f t="shared" si="10"/>
        <v>0</v>
      </c>
      <c r="AU50" s="99">
        <f t="shared" si="19"/>
        <v>0</v>
      </c>
      <c r="AV50" s="99">
        <f t="array" ref="AV50">_xlfn.IFS(U50=0,AO50,U50&lt;0,AO50/-U50,U50&gt;0,AO50/U50)</f>
        <v>0</v>
      </c>
      <c r="AW50" s="235">
        <f t="shared" si="38"/>
        <v>0</v>
      </c>
      <c r="AX50" s="235">
        <f t="shared" si="39"/>
        <v>0</v>
      </c>
      <c r="AY50" s="100"/>
      <c r="AZ50" s="95">
        <f t="shared" si="13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6"/>
        <v>0</v>
      </c>
      <c r="F51" s="94"/>
      <c r="G51" s="94"/>
      <c r="H51" s="94"/>
      <c r="I51" s="94"/>
      <c r="J51" s="94"/>
      <c r="K51" s="93">
        <v>144.15</v>
      </c>
      <c r="L51" s="93">
        <f t="shared" si="37"/>
        <v>0</v>
      </c>
      <c r="M51" s="90"/>
      <c r="N51" s="90"/>
      <c r="O51" s="90"/>
      <c r="P51" s="90"/>
      <c r="Q51" s="234">
        <f t="shared" si="14"/>
        <v>0</v>
      </c>
      <c r="R51" s="93">
        <f t="shared" si="15"/>
        <v>0</v>
      </c>
      <c r="S51" s="94"/>
      <c r="T51" s="94"/>
      <c r="U51" s="93">
        <f t="shared" si="1"/>
        <v>0</v>
      </c>
      <c r="V51" s="94"/>
      <c r="W51" s="94"/>
      <c r="X51" s="93">
        <f t="shared" si="2"/>
        <v>0</v>
      </c>
      <c r="Y51" s="94"/>
      <c r="Z51" s="94"/>
      <c r="AA51" s="93">
        <f t="shared" si="16"/>
        <v>0</v>
      </c>
      <c r="AB51" s="93">
        <f t="shared" si="17"/>
        <v>0</v>
      </c>
      <c r="AC51" s="235" t="e">
        <f t="shared" si="3"/>
        <v>#DIV/0!</v>
      </c>
      <c r="AD51" s="93">
        <f t="shared" si="4"/>
        <v>0</v>
      </c>
      <c r="AE51" s="94"/>
      <c r="AF51" s="235">
        <f t="shared" si="5"/>
        <v>0</v>
      </c>
      <c r="AG51" s="94"/>
      <c r="AH51" s="94"/>
      <c r="AI51" s="94"/>
      <c r="AJ51" s="94"/>
      <c r="AK51" s="94"/>
      <c r="AL51" s="123">
        <f t="shared" si="6"/>
        <v>0</v>
      </c>
      <c r="AM51" s="94"/>
      <c r="AN51" s="95">
        <f t="shared" si="18"/>
        <v>0</v>
      </c>
      <c r="AO51" s="96">
        <f t="shared" si="20"/>
        <v>0</v>
      </c>
      <c r="AP51" s="97"/>
      <c r="AQ51" s="98">
        <f t="shared" si="7"/>
        <v>0</v>
      </c>
      <c r="AR51" s="99">
        <f t="shared" si="30"/>
        <v>144.15</v>
      </c>
      <c r="AS51" s="99">
        <f t="shared" si="9"/>
        <v>0</v>
      </c>
      <c r="AT51" s="99">
        <f t="shared" si="10"/>
        <v>0</v>
      </c>
      <c r="AU51" s="99">
        <f t="shared" si="19"/>
        <v>0</v>
      </c>
      <c r="AV51" s="99">
        <f t="array" ref="AV51">_xlfn.IFS(U51=0,AO51,U51&lt;0,AO51/-U51,U51&gt;0,AO51/U51)</f>
        <v>0</v>
      </c>
      <c r="AW51" s="235">
        <f t="shared" si="38"/>
        <v>0</v>
      </c>
      <c r="AX51" s="235">
        <f t="shared" si="39"/>
        <v>0</v>
      </c>
      <c r="AY51" s="100"/>
      <c r="AZ51" s="95">
        <f t="shared" si="13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6"/>
        <v>0</v>
      </c>
      <c r="F52" s="94"/>
      <c r="G52" s="94"/>
      <c r="H52" s="94"/>
      <c r="I52" s="94"/>
      <c r="J52" s="94"/>
      <c r="K52" s="93">
        <v>96.18</v>
      </c>
      <c r="L52" s="93">
        <f t="shared" si="37"/>
        <v>0</v>
      </c>
      <c r="M52" s="90"/>
      <c r="N52" s="90"/>
      <c r="O52" s="90"/>
      <c r="P52" s="90"/>
      <c r="Q52" s="234">
        <f t="shared" si="14"/>
        <v>0</v>
      </c>
      <c r="R52" s="93">
        <f t="shared" si="15"/>
        <v>0</v>
      </c>
      <c r="S52" s="94"/>
      <c r="T52" s="94"/>
      <c r="U52" s="93">
        <f t="shared" si="1"/>
        <v>0</v>
      </c>
      <c r="V52" s="94"/>
      <c r="W52" s="94"/>
      <c r="X52" s="93">
        <f t="shared" si="2"/>
        <v>0</v>
      </c>
      <c r="Y52" s="94"/>
      <c r="Z52" s="94"/>
      <c r="AA52" s="93">
        <f t="shared" si="16"/>
        <v>0</v>
      </c>
      <c r="AB52" s="93">
        <f t="shared" si="17"/>
        <v>0</v>
      </c>
      <c r="AC52" s="235" t="e">
        <f t="shared" si="3"/>
        <v>#DIV/0!</v>
      </c>
      <c r="AD52" s="93">
        <f t="shared" si="4"/>
        <v>0</v>
      </c>
      <c r="AE52" s="94"/>
      <c r="AF52" s="235">
        <f t="shared" si="5"/>
        <v>0</v>
      </c>
      <c r="AG52" s="94"/>
      <c r="AH52" s="94"/>
      <c r="AI52" s="94"/>
      <c r="AJ52" s="94"/>
      <c r="AK52" s="94"/>
      <c r="AL52" s="123">
        <f t="shared" si="6"/>
        <v>0</v>
      </c>
      <c r="AM52" s="94"/>
      <c r="AN52" s="95">
        <f t="shared" si="18"/>
        <v>0</v>
      </c>
      <c r="AO52" s="96">
        <f t="shared" si="20"/>
        <v>0</v>
      </c>
      <c r="AP52" s="97"/>
      <c r="AQ52" s="98">
        <f t="shared" si="7"/>
        <v>0</v>
      </c>
      <c r="AR52" s="99">
        <f t="shared" si="30"/>
        <v>96.18</v>
      </c>
      <c r="AS52" s="99">
        <f t="shared" si="9"/>
        <v>0</v>
      </c>
      <c r="AT52" s="99">
        <f t="shared" si="10"/>
        <v>0</v>
      </c>
      <c r="AU52" s="99">
        <f t="shared" si="19"/>
        <v>0</v>
      </c>
      <c r="AV52" s="99">
        <f t="array" ref="AV52">_xlfn.IFS(U52=0,AO52,U52&lt;0,AO52/-U52,U52&gt;0,AO52/U52)</f>
        <v>0</v>
      </c>
      <c r="AW52" s="235">
        <f t="shared" si="38"/>
        <v>0</v>
      </c>
      <c r="AX52" s="235">
        <f t="shared" si="39"/>
        <v>0</v>
      </c>
      <c r="AY52" s="100"/>
      <c r="AZ52" s="95">
        <f t="shared" si="13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6"/>
        <v>0</v>
      </c>
      <c r="F53" s="94"/>
      <c r="G53" s="94"/>
      <c r="H53" s="94"/>
      <c r="I53" s="94"/>
      <c r="J53" s="94"/>
      <c r="K53" s="93">
        <v>96.18</v>
      </c>
      <c r="L53" s="93">
        <f t="shared" si="37"/>
        <v>0</v>
      </c>
      <c r="M53" s="90"/>
      <c r="N53" s="90"/>
      <c r="O53" s="90"/>
      <c r="P53" s="90"/>
      <c r="Q53" s="234">
        <f t="shared" si="14"/>
        <v>0</v>
      </c>
      <c r="R53" s="93">
        <f t="shared" si="15"/>
        <v>0</v>
      </c>
      <c r="S53" s="94"/>
      <c r="T53" s="94"/>
      <c r="U53" s="93">
        <f t="shared" si="1"/>
        <v>0</v>
      </c>
      <c r="V53" s="94"/>
      <c r="W53" s="94"/>
      <c r="X53" s="93">
        <f t="shared" si="2"/>
        <v>0</v>
      </c>
      <c r="Y53" s="94"/>
      <c r="Z53" s="94"/>
      <c r="AA53" s="93">
        <f t="shared" si="16"/>
        <v>0</v>
      </c>
      <c r="AB53" s="93">
        <f t="shared" si="17"/>
        <v>0</v>
      </c>
      <c r="AC53" s="235" t="e">
        <f t="shared" si="3"/>
        <v>#DIV/0!</v>
      </c>
      <c r="AD53" s="93">
        <f t="shared" si="4"/>
        <v>0</v>
      </c>
      <c r="AE53" s="94"/>
      <c r="AF53" s="235">
        <f t="shared" si="5"/>
        <v>0</v>
      </c>
      <c r="AG53" s="94"/>
      <c r="AH53" s="94"/>
      <c r="AI53" s="94"/>
      <c r="AJ53" s="94"/>
      <c r="AK53" s="94"/>
      <c r="AL53" s="123">
        <f t="shared" si="6"/>
        <v>0</v>
      </c>
      <c r="AM53" s="94"/>
      <c r="AN53" s="95">
        <f t="shared" si="18"/>
        <v>0</v>
      </c>
      <c r="AO53" s="96">
        <f t="shared" si="20"/>
        <v>0</v>
      </c>
      <c r="AP53" s="97"/>
      <c r="AQ53" s="98">
        <f t="shared" si="7"/>
        <v>0</v>
      </c>
      <c r="AR53" s="99">
        <f t="shared" si="30"/>
        <v>96.18</v>
      </c>
      <c r="AS53" s="99">
        <f t="shared" si="9"/>
        <v>0</v>
      </c>
      <c r="AT53" s="99">
        <f t="shared" si="10"/>
        <v>0</v>
      </c>
      <c r="AU53" s="99">
        <f t="shared" si="19"/>
        <v>0</v>
      </c>
      <c r="AV53" s="99">
        <f t="array" ref="AV53">_xlfn.IFS(U53=0,AO53,U53&lt;0,AO53/-U53,U53&gt;0,AO53/U53)</f>
        <v>0</v>
      </c>
      <c r="AW53" s="235">
        <f t="shared" si="38"/>
        <v>0</v>
      </c>
      <c r="AX53" s="235">
        <f t="shared" si="39"/>
        <v>0</v>
      </c>
      <c r="AY53" s="100"/>
      <c r="AZ53" s="95">
        <f t="shared" si="13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0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7"/>
        <v>0</v>
      </c>
      <c r="M54" s="90"/>
      <c r="N54" s="90"/>
      <c r="O54" s="90"/>
      <c r="P54" s="90"/>
      <c r="Q54" s="234">
        <f t="shared" si="14"/>
        <v>0</v>
      </c>
      <c r="R54" s="93">
        <f t="shared" si="15"/>
        <v>0</v>
      </c>
      <c r="S54" s="94"/>
      <c r="T54" s="94"/>
      <c r="U54" s="93">
        <f t="shared" si="1"/>
        <v>0</v>
      </c>
      <c r="V54" s="94"/>
      <c r="W54" s="94"/>
      <c r="X54" s="93">
        <f t="shared" si="2"/>
        <v>0</v>
      </c>
      <c r="Y54" s="94"/>
      <c r="Z54" s="94"/>
      <c r="AA54" s="93">
        <f t="shared" si="16"/>
        <v>0</v>
      </c>
      <c r="AB54" s="93">
        <f t="shared" si="17"/>
        <v>0</v>
      </c>
      <c r="AC54" s="235" t="e">
        <f t="shared" si="3"/>
        <v>#DIV/0!</v>
      </c>
      <c r="AD54" s="93">
        <f t="shared" si="4"/>
        <v>0</v>
      </c>
      <c r="AE54" s="94"/>
      <c r="AF54" s="235">
        <f t="shared" si="5"/>
        <v>0</v>
      </c>
      <c r="AG54" s="94"/>
      <c r="AH54" s="94"/>
      <c r="AI54" s="94"/>
      <c r="AJ54" s="94"/>
      <c r="AK54" s="94"/>
      <c r="AL54" s="123">
        <f t="shared" si="6"/>
        <v>0</v>
      </c>
      <c r="AM54" s="94"/>
      <c r="AN54" s="95">
        <f t="shared" si="18"/>
        <v>0</v>
      </c>
      <c r="AO54" s="96">
        <f t="shared" si="20"/>
        <v>0</v>
      </c>
      <c r="AP54" s="97"/>
      <c r="AQ54" s="98">
        <f t="shared" si="7"/>
        <v>0</v>
      </c>
      <c r="AR54" s="99">
        <f t="shared" si="30"/>
        <v>123.09</v>
      </c>
      <c r="AS54" s="99">
        <f t="shared" si="9"/>
        <v>0</v>
      </c>
      <c r="AT54" s="99">
        <f t="shared" si="10"/>
        <v>0</v>
      </c>
      <c r="AU54" s="99">
        <f t="shared" si="19"/>
        <v>0</v>
      </c>
      <c r="AV54" s="99">
        <f t="array" ref="AV54">_xlfn.IFS(U54=0,AO54,U54&lt;0,AO54/-U54,U54&gt;0,AO54/U54)</f>
        <v>0</v>
      </c>
      <c r="AW54" s="235">
        <f t="shared" si="38"/>
        <v>0</v>
      </c>
      <c r="AX54" s="235">
        <f t="shared" si="39"/>
        <v>0</v>
      </c>
      <c r="AY54" s="100"/>
      <c r="AZ54" s="95">
        <f t="shared" si="13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0"/>
        <v>0</v>
      </c>
      <c r="F55" s="94"/>
      <c r="G55" s="94"/>
      <c r="H55" s="94"/>
      <c r="I55" s="94"/>
      <c r="J55" s="94"/>
      <c r="K55" s="94">
        <v>158.19</v>
      </c>
      <c r="L55" s="93">
        <f t="shared" si="37"/>
        <v>0</v>
      </c>
      <c r="M55" s="90"/>
      <c r="N55" s="90"/>
      <c r="O55" s="90"/>
      <c r="P55" s="90"/>
      <c r="Q55" s="234">
        <f t="shared" si="14"/>
        <v>0</v>
      </c>
      <c r="R55" s="93">
        <f t="shared" si="15"/>
        <v>0</v>
      </c>
      <c r="S55" s="94"/>
      <c r="T55" s="94"/>
      <c r="U55" s="93">
        <f t="shared" si="1"/>
        <v>0</v>
      </c>
      <c r="V55" s="94"/>
      <c r="W55" s="94"/>
      <c r="X55" s="93">
        <f t="shared" si="2"/>
        <v>0</v>
      </c>
      <c r="Y55" s="94"/>
      <c r="Z55" s="94"/>
      <c r="AA55" s="93">
        <f t="shared" si="16"/>
        <v>0</v>
      </c>
      <c r="AB55" s="93">
        <f t="shared" si="17"/>
        <v>0</v>
      </c>
      <c r="AC55" s="235" t="e">
        <f t="shared" si="3"/>
        <v>#DIV/0!</v>
      </c>
      <c r="AD55" s="93">
        <f t="shared" si="4"/>
        <v>0</v>
      </c>
      <c r="AE55" s="94"/>
      <c r="AF55" s="235">
        <f t="shared" si="5"/>
        <v>0</v>
      </c>
      <c r="AG55" s="94"/>
      <c r="AH55" s="94"/>
      <c r="AI55" s="94"/>
      <c r="AJ55" s="94"/>
      <c r="AK55" s="94"/>
      <c r="AL55" s="123">
        <f t="shared" si="6"/>
        <v>0</v>
      </c>
      <c r="AM55" s="94"/>
      <c r="AN55" s="95">
        <f t="shared" si="18"/>
        <v>0</v>
      </c>
      <c r="AO55" s="96">
        <f t="shared" si="20"/>
        <v>0</v>
      </c>
      <c r="AP55" s="97"/>
      <c r="AQ55" s="98">
        <f t="shared" si="7"/>
        <v>0</v>
      </c>
      <c r="AR55" s="99">
        <f t="shared" si="30"/>
        <v>158.19</v>
      </c>
      <c r="AS55" s="99">
        <f t="shared" si="9"/>
        <v>0</v>
      </c>
      <c r="AT55" s="99">
        <f t="shared" si="10"/>
        <v>0</v>
      </c>
      <c r="AU55" s="99">
        <f t="shared" si="19"/>
        <v>0</v>
      </c>
      <c r="AV55" s="99">
        <f t="array" ref="AV55">_xlfn.IFS(U55=0,AO55,U55&lt;0,AO55/-U55,U55&gt;0,AO55/U55)</f>
        <v>0</v>
      </c>
      <c r="AW55" s="235">
        <f t="shared" si="38"/>
        <v>0</v>
      </c>
      <c r="AX55" s="235">
        <f t="shared" si="39"/>
        <v>0</v>
      </c>
      <c r="AY55" s="100"/>
      <c r="AZ55" s="95">
        <f t="shared" si="13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0"/>
        <v>0</v>
      </c>
      <c r="F56" s="94"/>
      <c r="G56" s="94"/>
      <c r="H56" s="94"/>
      <c r="I56" s="94"/>
      <c r="J56" s="94"/>
      <c r="K56" s="94">
        <v>152.34</v>
      </c>
      <c r="L56" s="93">
        <f t="shared" si="37"/>
        <v>0</v>
      </c>
      <c r="M56" s="90"/>
      <c r="N56" s="90"/>
      <c r="O56" s="90"/>
      <c r="P56" s="90"/>
      <c r="Q56" s="234">
        <f t="shared" si="14"/>
        <v>0</v>
      </c>
      <c r="R56" s="93">
        <f t="shared" si="15"/>
        <v>0</v>
      </c>
      <c r="S56" s="94"/>
      <c r="T56" s="94"/>
      <c r="U56" s="93">
        <f t="shared" si="1"/>
        <v>0</v>
      </c>
      <c r="V56" s="94"/>
      <c r="W56" s="94"/>
      <c r="X56" s="93">
        <f t="shared" si="2"/>
        <v>0</v>
      </c>
      <c r="Y56" s="94"/>
      <c r="Z56" s="94"/>
      <c r="AA56" s="93">
        <f t="shared" si="16"/>
        <v>0</v>
      </c>
      <c r="AB56" s="93">
        <f t="shared" si="17"/>
        <v>0</v>
      </c>
      <c r="AC56" s="235" t="e">
        <f t="shared" si="3"/>
        <v>#DIV/0!</v>
      </c>
      <c r="AD56" s="93">
        <f t="shared" si="4"/>
        <v>0</v>
      </c>
      <c r="AE56" s="94"/>
      <c r="AF56" s="235">
        <f t="shared" si="5"/>
        <v>0</v>
      </c>
      <c r="AG56" s="94"/>
      <c r="AH56" s="94"/>
      <c r="AI56" s="94"/>
      <c r="AJ56" s="94"/>
      <c r="AK56" s="94"/>
      <c r="AL56" s="123">
        <f t="shared" si="6"/>
        <v>0</v>
      </c>
      <c r="AM56" s="94"/>
      <c r="AN56" s="95">
        <f t="shared" si="18"/>
        <v>0</v>
      </c>
      <c r="AO56" s="96">
        <f t="shared" si="20"/>
        <v>0</v>
      </c>
      <c r="AP56" s="97"/>
      <c r="AQ56" s="98">
        <f t="shared" si="7"/>
        <v>0</v>
      </c>
      <c r="AR56" s="99">
        <f t="shared" si="30"/>
        <v>152.34</v>
      </c>
      <c r="AS56" s="99">
        <f t="shared" si="9"/>
        <v>0</v>
      </c>
      <c r="AT56" s="99">
        <f t="shared" si="10"/>
        <v>0</v>
      </c>
      <c r="AU56" s="99">
        <f t="shared" si="19"/>
        <v>0</v>
      </c>
      <c r="AV56" s="99">
        <f t="array" ref="AV56">_xlfn.IFS(U56=0,AO56,U56&lt;0,AO56/-U56,U56&gt;0,AO56/U56)</f>
        <v>0</v>
      </c>
      <c r="AW56" s="235">
        <f t="shared" si="38"/>
        <v>0</v>
      </c>
      <c r="AX56" s="235">
        <f t="shared" si="39"/>
        <v>0</v>
      </c>
      <c r="AY56" s="100"/>
      <c r="AZ56" s="95">
        <f t="shared" si="13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0"/>
        <v>0</v>
      </c>
      <c r="F57" s="94"/>
      <c r="G57" s="94"/>
      <c r="H57" s="94"/>
      <c r="I57" s="94"/>
      <c r="J57" s="94"/>
      <c r="K57" s="94">
        <v>93.84</v>
      </c>
      <c r="L57" s="93">
        <f t="shared" si="37"/>
        <v>0</v>
      </c>
      <c r="M57" s="90"/>
      <c r="N57" s="90"/>
      <c r="O57" s="90"/>
      <c r="P57" s="90"/>
      <c r="Q57" s="234">
        <f t="shared" si="14"/>
        <v>0</v>
      </c>
      <c r="R57" s="93">
        <f t="shared" si="15"/>
        <v>0</v>
      </c>
      <c r="S57" s="94"/>
      <c r="T57" s="94"/>
      <c r="U57" s="93">
        <f t="shared" si="1"/>
        <v>0</v>
      </c>
      <c r="V57" s="94"/>
      <c r="W57" s="94"/>
      <c r="X57" s="93">
        <f t="shared" si="2"/>
        <v>0</v>
      </c>
      <c r="Y57" s="94"/>
      <c r="Z57" s="94"/>
      <c r="AA57" s="93">
        <f t="shared" si="16"/>
        <v>0</v>
      </c>
      <c r="AB57" s="93">
        <f t="shared" si="17"/>
        <v>0</v>
      </c>
      <c r="AC57" s="235" t="e">
        <f t="shared" si="3"/>
        <v>#DIV/0!</v>
      </c>
      <c r="AD57" s="93">
        <f t="shared" si="4"/>
        <v>0</v>
      </c>
      <c r="AE57" s="94"/>
      <c r="AF57" s="235">
        <f t="shared" si="5"/>
        <v>0</v>
      </c>
      <c r="AG57" s="94"/>
      <c r="AH57" s="94"/>
      <c r="AI57" s="94"/>
      <c r="AJ57" s="94"/>
      <c r="AK57" s="94"/>
      <c r="AL57" s="123">
        <f t="shared" si="6"/>
        <v>0</v>
      </c>
      <c r="AM57" s="94"/>
      <c r="AN57" s="95">
        <f t="shared" si="18"/>
        <v>0</v>
      </c>
      <c r="AO57" s="96">
        <f t="shared" si="20"/>
        <v>0</v>
      </c>
      <c r="AP57" s="97"/>
      <c r="AQ57" s="98">
        <f t="shared" si="7"/>
        <v>0</v>
      </c>
      <c r="AR57" s="99">
        <f t="shared" si="30"/>
        <v>93.84</v>
      </c>
      <c r="AS57" s="99">
        <f t="shared" si="9"/>
        <v>0</v>
      </c>
      <c r="AT57" s="99">
        <f t="shared" si="10"/>
        <v>0</v>
      </c>
      <c r="AU57" s="99">
        <f t="shared" si="19"/>
        <v>0</v>
      </c>
      <c r="AV57" s="99">
        <f t="array" ref="AV57">_xlfn.IFS(U57=0,AO57,U57&lt;0,AO57/-U57,U57&gt;0,AO57/U57)</f>
        <v>0</v>
      </c>
      <c r="AW57" s="235">
        <f t="shared" si="38"/>
        <v>0</v>
      </c>
      <c r="AX57" s="235">
        <f t="shared" si="39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0"/>
        <v>0</v>
      </c>
      <c r="F58" s="94"/>
      <c r="G58" s="94"/>
      <c r="H58" s="94"/>
      <c r="I58" s="94"/>
      <c r="J58" s="94"/>
      <c r="K58" s="94">
        <v>169.89</v>
      </c>
      <c r="L58" s="93">
        <f t="shared" si="37"/>
        <v>0</v>
      </c>
      <c r="M58" s="90"/>
      <c r="N58" s="90"/>
      <c r="O58" s="90"/>
      <c r="P58" s="90"/>
      <c r="Q58" s="234">
        <f t="shared" si="14"/>
        <v>0</v>
      </c>
      <c r="R58" s="93">
        <f t="shared" si="15"/>
        <v>0</v>
      </c>
      <c r="S58" s="94"/>
      <c r="T58" s="94"/>
      <c r="U58" s="93">
        <f t="shared" si="1"/>
        <v>0</v>
      </c>
      <c r="V58" s="94"/>
      <c r="W58" s="94"/>
      <c r="X58" s="93">
        <f t="shared" si="2"/>
        <v>0</v>
      </c>
      <c r="Y58" s="94"/>
      <c r="Z58" s="94"/>
      <c r="AA58" s="93">
        <f t="shared" si="16"/>
        <v>0</v>
      </c>
      <c r="AB58" s="93">
        <f t="shared" si="17"/>
        <v>0</v>
      </c>
      <c r="AC58" s="235" t="e">
        <f t="shared" si="3"/>
        <v>#DIV/0!</v>
      </c>
      <c r="AD58" s="93">
        <f t="shared" si="4"/>
        <v>0</v>
      </c>
      <c r="AE58" s="94"/>
      <c r="AF58" s="235">
        <f t="shared" si="5"/>
        <v>0</v>
      </c>
      <c r="AG58" s="94"/>
      <c r="AH58" s="94"/>
      <c r="AI58" s="94"/>
      <c r="AJ58" s="94"/>
      <c r="AK58" s="94"/>
      <c r="AL58" s="123">
        <f t="shared" si="6"/>
        <v>0</v>
      </c>
      <c r="AM58" s="94"/>
      <c r="AN58" s="95">
        <f t="shared" si="18"/>
        <v>0</v>
      </c>
      <c r="AO58" s="96">
        <f t="shared" si="20"/>
        <v>0</v>
      </c>
      <c r="AP58" s="97"/>
      <c r="AQ58" s="98">
        <f t="shared" si="7"/>
        <v>0</v>
      </c>
      <c r="AR58" s="99">
        <f t="shared" si="30"/>
        <v>169.89</v>
      </c>
      <c r="AS58" s="99">
        <f t="shared" si="9"/>
        <v>0</v>
      </c>
      <c r="AT58" s="99">
        <f t="shared" si="10"/>
        <v>0</v>
      </c>
      <c r="AU58" s="99">
        <f t="shared" si="19"/>
        <v>0</v>
      </c>
      <c r="AV58" s="99">
        <f t="array" ref="AV58">_xlfn.IFS(U58=0,AO58,U58&lt;0,AO58/-U58,U58&gt;0,AO58/U58)</f>
        <v>0</v>
      </c>
      <c r="AW58" s="235">
        <f t="shared" si="38"/>
        <v>0</v>
      </c>
      <c r="AX58" s="235">
        <f t="shared" si="39"/>
        <v>0</v>
      </c>
      <c r="AY58" s="100"/>
      <c r="AZ58" s="95">
        <f t="shared" si="13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0"/>
        <v>0</v>
      </c>
      <c r="F59" s="94"/>
      <c r="G59" s="94"/>
      <c r="H59" s="94"/>
      <c r="I59" s="94"/>
      <c r="J59" s="94"/>
      <c r="K59" s="94">
        <v>158.19</v>
      </c>
      <c r="L59" s="93">
        <f t="shared" si="37"/>
        <v>0</v>
      </c>
      <c r="M59" s="90"/>
      <c r="N59" s="90"/>
      <c r="O59" s="90"/>
      <c r="P59" s="90"/>
      <c r="Q59" s="234">
        <f t="shared" si="14"/>
        <v>0</v>
      </c>
      <c r="R59" s="93">
        <f t="shared" si="15"/>
        <v>0</v>
      </c>
      <c r="S59" s="94"/>
      <c r="T59" s="94"/>
      <c r="U59" s="93">
        <f t="shared" si="1"/>
        <v>0</v>
      </c>
      <c r="V59" s="94"/>
      <c r="W59" s="94"/>
      <c r="X59" s="93">
        <f t="shared" si="2"/>
        <v>0</v>
      </c>
      <c r="Y59" s="94"/>
      <c r="Z59" s="94"/>
      <c r="AA59" s="93">
        <f t="shared" si="16"/>
        <v>0</v>
      </c>
      <c r="AB59" s="93">
        <f t="shared" si="17"/>
        <v>0</v>
      </c>
      <c r="AC59" s="235" t="e">
        <f t="shared" si="3"/>
        <v>#DIV/0!</v>
      </c>
      <c r="AD59" s="93">
        <f t="shared" si="4"/>
        <v>0</v>
      </c>
      <c r="AE59" s="94"/>
      <c r="AF59" s="235">
        <f t="shared" si="5"/>
        <v>0</v>
      </c>
      <c r="AG59" s="94"/>
      <c r="AH59" s="94"/>
      <c r="AI59" s="94"/>
      <c r="AJ59" s="94"/>
      <c r="AK59" s="94"/>
      <c r="AL59" s="123">
        <f t="shared" si="6"/>
        <v>0</v>
      </c>
      <c r="AM59" s="94"/>
      <c r="AN59" s="95">
        <f t="shared" si="18"/>
        <v>0</v>
      </c>
      <c r="AO59" s="96">
        <f t="shared" si="20"/>
        <v>0</v>
      </c>
      <c r="AP59" s="97"/>
      <c r="AQ59" s="98">
        <f t="shared" si="7"/>
        <v>0</v>
      </c>
      <c r="AR59" s="99">
        <f t="shared" si="30"/>
        <v>158.19</v>
      </c>
      <c r="AS59" s="99">
        <f t="shared" si="9"/>
        <v>0</v>
      </c>
      <c r="AT59" s="99">
        <f t="shared" si="10"/>
        <v>0</v>
      </c>
      <c r="AU59" s="99">
        <f t="shared" si="19"/>
        <v>0</v>
      </c>
      <c r="AV59" s="99">
        <f t="array" ref="AV59">_xlfn.IFS(U59=0,AO59,U59&lt;0,AO59/-U59,U59&gt;0,AO59/U59)</f>
        <v>0</v>
      </c>
      <c r="AW59" s="235">
        <f t="shared" si="38"/>
        <v>0</v>
      </c>
      <c r="AX59" s="235">
        <f t="shared" si="39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0"/>
        <v>0</v>
      </c>
      <c r="F60" s="94"/>
      <c r="G60" s="94"/>
      <c r="H60" s="94"/>
      <c r="I60" s="94"/>
      <c r="J60" s="94"/>
      <c r="K60" s="94">
        <v>158.19</v>
      </c>
      <c r="L60" s="93">
        <f t="shared" si="37"/>
        <v>0</v>
      </c>
      <c r="M60" s="90"/>
      <c r="N60" s="90"/>
      <c r="O60" s="90"/>
      <c r="P60" s="90"/>
      <c r="Q60" s="234">
        <f t="shared" si="14"/>
        <v>0</v>
      </c>
      <c r="R60" s="93">
        <f t="shared" si="15"/>
        <v>0</v>
      </c>
      <c r="S60" s="94"/>
      <c r="T60" s="94"/>
      <c r="U60" s="93">
        <f t="shared" si="1"/>
        <v>0</v>
      </c>
      <c r="V60" s="94"/>
      <c r="W60" s="94"/>
      <c r="X60" s="93">
        <f t="shared" si="2"/>
        <v>0</v>
      </c>
      <c r="Y60" s="94"/>
      <c r="Z60" s="94"/>
      <c r="AA60" s="93">
        <f t="shared" si="16"/>
        <v>0</v>
      </c>
      <c r="AB60" s="93">
        <f t="shared" si="17"/>
        <v>0</v>
      </c>
      <c r="AC60" s="235" t="e">
        <f t="shared" si="3"/>
        <v>#DIV/0!</v>
      </c>
      <c r="AD60" s="93">
        <f t="shared" si="4"/>
        <v>0</v>
      </c>
      <c r="AE60" s="94"/>
      <c r="AF60" s="235">
        <f t="shared" si="5"/>
        <v>0</v>
      </c>
      <c r="AG60" s="94"/>
      <c r="AH60" s="94"/>
      <c r="AI60" s="94"/>
      <c r="AJ60" s="94"/>
      <c r="AK60" s="94"/>
      <c r="AL60" s="123">
        <f t="shared" si="6"/>
        <v>0</v>
      </c>
      <c r="AM60" s="94"/>
      <c r="AN60" s="95">
        <f t="shared" si="18"/>
        <v>0</v>
      </c>
      <c r="AO60" s="96">
        <f t="shared" si="20"/>
        <v>0</v>
      </c>
      <c r="AP60" s="97"/>
      <c r="AQ60" s="98">
        <f t="shared" si="7"/>
        <v>0</v>
      </c>
      <c r="AR60" s="99">
        <f t="shared" si="30"/>
        <v>158.19</v>
      </c>
      <c r="AS60" s="99">
        <f t="shared" si="9"/>
        <v>0</v>
      </c>
      <c r="AT60" s="99">
        <f t="shared" si="10"/>
        <v>0</v>
      </c>
      <c r="AU60" s="99">
        <f t="shared" si="19"/>
        <v>0</v>
      </c>
      <c r="AV60" s="99">
        <f t="array" ref="AV60">_xlfn.IFS(U60=0,AO60,U60&lt;0,AO60/-U60,U60&gt;0,AO60/U60)</f>
        <v>0</v>
      </c>
      <c r="AW60" s="235">
        <f t="shared" si="38"/>
        <v>0</v>
      </c>
      <c r="AX60" s="235">
        <f t="shared" si="39"/>
        <v>0</v>
      </c>
      <c r="AY60" s="100"/>
      <c r="AZ60" s="95">
        <f t="shared" si="13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0"/>
        <v>0</v>
      </c>
      <c r="F61" s="94"/>
      <c r="G61" s="94"/>
      <c r="H61" s="94"/>
      <c r="I61" s="94"/>
      <c r="J61" s="94"/>
      <c r="K61" s="94">
        <v>128.94</v>
      </c>
      <c r="L61" s="93">
        <f t="shared" si="37"/>
        <v>0</v>
      </c>
      <c r="M61" s="90"/>
      <c r="N61" s="90"/>
      <c r="O61" s="90"/>
      <c r="P61" s="90"/>
      <c r="Q61" s="234">
        <f t="shared" si="14"/>
        <v>0</v>
      </c>
      <c r="R61" s="93">
        <f t="shared" si="15"/>
        <v>0</v>
      </c>
      <c r="S61" s="94"/>
      <c r="T61" s="94"/>
      <c r="U61" s="93">
        <f t="shared" si="1"/>
        <v>0</v>
      </c>
      <c r="V61" s="94"/>
      <c r="W61" s="94"/>
      <c r="X61" s="93">
        <f t="shared" si="2"/>
        <v>0</v>
      </c>
      <c r="Y61" s="94"/>
      <c r="Z61" s="94"/>
      <c r="AA61" s="93">
        <f t="shared" si="16"/>
        <v>0</v>
      </c>
      <c r="AB61" s="93">
        <f t="shared" si="17"/>
        <v>0</v>
      </c>
      <c r="AC61" s="235" t="e">
        <f t="shared" si="3"/>
        <v>#DIV/0!</v>
      </c>
      <c r="AD61" s="93">
        <f t="shared" si="4"/>
        <v>0</v>
      </c>
      <c r="AE61" s="94"/>
      <c r="AF61" s="235">
        <f t="shared" si="5"/>
        <v>0</v>
      </c>
      <c r="AG61" s="94"/>
      <c r="AH61" s="94"/>
      <c r="AI61" s="94"/>
      <c r="AJ61" s="94"/>
      <c r="AK61" s="94"/>
      <c r="AL61" s="123">
        <f t="shared" si="6"/>
        <v>0</v>
      </c>
      <c r="AM61" s="94"/>
      <c r="AN61" s="95">
        <f t="shared" si="18"/>
        <v>0</v>
      </c>
      <c r="AO61" s="96">
        <f t="shared" si="20"/>
        <v>0</v>
      </c>
      <c r="AP61" s="97"/>
      <c r="AQ61" s="98">
        <f t="shared" si="7"/>
        <v>0</v>
      </c>
      <c r="AR61" s="99">
        <f t="shared" si="30"/>
        <v>128.94</v>
      </c>
      <c r="AS61" s="99">
        <f t="shared" si="9"/>
        <v>0</v>
      </c>
      <c r="AT61" s="99">
        <f t="shared" si="10"/>
        <v>0</v>
      </c>
      <c r="AU61" s="99">
        <f t="shared" si="19"/>
        <v>0</v>
      </c>
      <c r="AV61" s="99">
        <f t="array" ref="AV61">_xlfn.IFS(U61=0,AO61,U61&lt;0,AO61/-U61,U61&gt;0,AO61/U61)</f>
        <v>0</v>
      </c>
      <c r="AW61" s="235">
        <f t="shared" si="38"/>
        <v>0</v>
      </c>
      <c r="AX61" s="235">
        <f t="shared" si="39"/>
        <v>0</v>
      </c>
      <c r="AY61" s="100"/>
      <c r="AZ61" s="95">
        <f t="shared" si="13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0"/>
        <v>0</v>
      </c>
      <c r="F62" s="94"/>
      <c r="G62" s="94"/>
      <c r="H62" s="94"/>
      <c r="I62" s="94"/>
      <c r="J62" s="94"/>
      <c r="K62" s="94">
        <v>175.74</v>
      </c>
      <c r="L62" s="93">
        <f t="shared" si="37"/>
        <v>0</v>
      </c>
      <c r="M62" s="90"/>
      <c r="N62" s="90"/>
      <c r="O62" s="90"/>
      <c r="P62" s="90"/>
      <c r="Q62" s="234">
        <f t="shared" si="14"/>
        <v>0</v>
      </c>
      <c r="R62" s="93">
        <f t="shared" si="15"/>
        <v>0</v>
      </c>
      <c r="S62" s="94"/>
      <c r="T62" s="94"/>
      <c r="U62" s="93">
        <f t="shared" si="1"/>
        <v>0</v>
      </c>
      <c r="V62" s="94"/>
      <c r="W62" s="94"/>
      <c r="X62" s="93">
        <f t="shared" si="2"/>
        <v>0</v>
      </c>
      <c r="Y62" s="94"/>
      <c r="Z62" s="94"/>
      <c r="AA62" s="93">
        <f t="shared" si="16"/>
        <v>0</v>
      </c>
      <c r="AB62" s="93">
        <f t="shared" si="17"/>
        <v>0</v>
      </c>
      <c r="AC62" s="235" t="e">
        <f t="shared" si="3"/>
        <v>#DIV/0!</v>
      </c>
      <c r="AD62" s="93">
        <f t="shared" si="4"/>
        <v>0</v>
      </c>
      <c r="AE62" s="94"/>
      <c r="AF62" s="235">
        <f t="shared" si="5"/>
        <v>0</v>
      </c>
      <c r="AG62" s="94"/>
      <c r="AH62" s="94"/>
      <c r="AI62" s="94"/>
      <c r="AJ62" s="94"/>
      <c r="AK62" s="94"/>
      <c r="AL62" s="123">
        <f t="shared" si="6"/>
        <v>0</v>
      </c>
      <c r="AM62" s="94"/>
      <c r="AN62" s="95">
        <f t="shared" si="18"/>
        <v>0</v>
      </c>
      <c r="AO62" s="96">
        <f t="shared" si="20"/>
        <v>0</v>
      </c>
      <c r="AP62" s="97"/>
      <c r="AQ62" s="98">
        <f t="shared" si="7"/>
        <v>0</v>
      </c>
      <c r="AR62" s="99">
        <f t="shared" si="30"/>
        <v>175.74</v>
      </c>
      <c r="AS62" s="99">
        <f t="shared" si="9"/>
        <v>0</v>
      </c>
      <c r="AT62" s="99">
        <f t="shared" si="10"/>
        <v>0</v>
      </c>
      <c r="AU62" s="99">
        <f t="shared" si="19"/>
        <v>0</v>
      </c>
      <c r="AV62" s="99">
        <f t="array" ref="AV62">_xlfn.IFS(U62=0,AO62,U62&lt;0,AO62/-U62,U62&gt;0,AO62/U62)</f>
        <v>0</v>
      </c>
      <c r="AW62" s="235">
        <f t="shared" si="38"/>
        <v>0</v>
      </c>
      <c r="AX62" s="235">
        <f t="shared" si="39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0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7"/>
        <v>0</v>
      </c>
      <c r="M63" s="90"/>
      <c r="N63" s="90"/>
      <c r="O63" s="90"/>
      <c r="P63" s="90"/>
      <c r="Q63" s="234">
        <f t="shared" si="14"/>
        <v>0</v>
      </c>
      <c r="R63" s="93">
        <f t="shared" si="15"/>
        <v>0</v>
      </c>
      <c r="S63" s="94"/>
      <c r="T63" s="94"/>
      <c r="U63" s="93">
        <f t="shared" si="1"/>
        <v>0</v>
      </c>
      <c r="V63" s="94"/>
      <c r="W63" s="94"/>
      <c r="X63" s="93">
        <f t="shared" si="2"/>
        <v>0</v>
      </c>
      <c r="Y63" s="94"/>
      <c r="Z63" s="94"/>
      <c r="AA63" s="93">
        <f t="shared" si="16"/>
        <v>0</v>
      </c>
      <c r="AB63" s="93">
        <f t="shared" si="17"/>
        <v>0</v>
      </c>
      <c r="AC63" s="235" t="e">
        <f t="shared" si="3"/>
        <v>#DIV/0!</v>
      </c>
      <c r="AD63" s="93">
        <f t="shared" si="4"/>
        <v>0</v>
      </c>
      <c r="AE63" s="94"/>
      <c r="AF63" s="235">
        <f t="shared" si="5"/>
        <v>0</v>
      </c>
      <c r="AG63" s="94"/>
      <c r="AH63" s="94"/>
      <c r="AI63" s="94"/>
      <c r="AJ63" s="94"/>
      <c r="AK63" s="94"/>
      <c r="AL63" s="123">
        <f t="shared" si="6"/>
        <v>0</v>
      </c>
      <c r="AM63" s="94"/>
      <c r="AN63" s="95">
        <f t="shared" si="18"/>
        <v>0</v>
      </c>
      <c r="AO63" s="96">
        <f t="shared" si="20"/>
        <v>0</v>
      </c>
      <c r="AP63" s="97"/>
      <c r="AQ63" s="98">
        <f t="shared" si="7"/>
        <v>0</v>
      </c>
      <c r="AR63" s="99">
        <f t="shared" si="30"/>
        <v>140.63999999999999</v>
      </c>
      <c r="AS63" s="99">
        <f t="shared" si="9"/>
        <v>0</v>
      </c>
      <c r="AT63" s="99">
        <f t="shared" si="10"/>
        <v>0</v>
      </c>
      <c r="AU63" s="99">
        <f t="shared" si="19"/>
        <v>0</v>
      </c>
      <c r="AV63" s="99">
        <f t="array" ref="AV63">_xlfn.IFS(U63=0,AO63,U63&lt;0,AO63/-U63,U63&gt;0,AO63/U63)</f>
        <v>0</v>
      </c>
      <c r="AW63" s="235">
        <f t="shared" si="38"/>
        <v>0</v>
      </c>
      <c r="AX63" s="235">
        <f t="shared" si="39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0"/>
        <v>0</v>
      </c>
      <c r="F64" s="94"/>
      <c r="G64" s="94"/>
      <c r="H64" s="94"/>
      <c r="I64" s="94"/>
      <c r="J64" s="94"/>
      <c r="K64" s="94">
        <v>99.69</v>
      </c>
      <c r="L64" s="93">
        <f t="shared" si="37"/>
        <v>0</v>
      </c>
      <c r="M64" s="90"/>
      <c r="N64" s="90"/>
      <c r="O64" s="90"/>
      <c r="P64" s="90"/>
      <c r="Q64" s="234">
        <f t="shared" si="14"/>
        <v>0</v>
      </c>
      <c r="R64" s="93">
        <f t="shared" si="15"/>
        <v>0</v>
      </c>
      <c r="S64" s="94"/>
      <c r="T64" s="94"/>
      <c r="U64" s="93">
        <f t="shared" si="1"/>
        <v>0</v>
      </c>
      <c r="V64" s="94"/>
      <c r="W64" s="94"/>
      <c r="X64" s="93">
        <f t="shared" si="2"/>
        <v>0</v>
      </c>
      <c r="Y64" s="94"/>
      <c r="Z64" s="94"/>
      <c r="AA64" s="93">
        <f t="shared" si="16"/>
        <v>0</v>
      </c>
      <c r="AB64" s="93">
        <f t="shared" si="17"/>
        <v>0</v>
      </c>
      <c r="AC64" s="235" t="e">
        <f t="shared" si="3"/>
        <v>#DIV/0!</v>
      </c>
      <c r="AD64" s="93">
        <f t="shared" si="4"/>
        <v>0</v>
      </c>
      <c r="AE64" s="94"/>
      <c r="AF64" s="235">
        <f t="shared" si="5"/>
        <v>0</v>
      </c>
      <c r="AG64" s="94"/>
      <c r="AH64" s="94"/>
      <c r="AI64" s="94"/>
      <c r="AJ64" s="94"/>
      <c r="AK64" s="94"/>
      <c r="AL64" s="123">
        <f t="shared" si="6"/>
        <v>0</v>
      </c>
      <c r="AM64" s="94"/>
      <c r="AN64" s="95">
        <f t="shared" si="18"/>
        <v>0</v>
      </c>
      <c r="AO64" s="96">
        <f t="shared" si="20"/>
        <v>0</v>
      </c>
      <c r="AP64" s="97"/>
      <c r="AQ64" s="98">
        <f t="shared" si="7"/>
        <v>0</v>
      </c>
      <c r="AR64" s="99">
        <f t="shared" si="30"/>
        <v>99.69</v>
      </c>
      <c r="AS64" s="99">
        <f t="shared" si="9"/>
        <v>0</v>
      </c>
      <c r="AT64" s="99">
        <f t="shared" si="10"/>
        <v>0</v>
      </c>
      <c r="AU64" s="99">
        <f t="shared" si="19"/>
        <v>0</v>
      </c>
      <c r="AV64" s="99">
        <f t="array" ref="AV64">_xlfn.IFS(U64=0,AO64,U64&lt;0,AO64/-U64,U64&gt;0,AO64/U64)</f>
        <v>0</v>
      </c>
      <c r="AW64" s="235">
        <f t="shared" si="38"/>
        <v>0</v>
      </c>
      <c r="AX64" s="235">
        <f t="shared" si="39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0"/>
        <v>0</v>
      </c>
      <c r="F65" s="94"/>
      <c r="G65" s="94"/>
      <c r="H65" s="94"/>
      <c r="I65" s="94"/>
      <c r="J65" s="94"/>
      <c r="K65" s="94">
        <v>99.69</v>
      </c>
      <c r="L65" s="93">
        <f t="shared" si="37"/>
        <v>0</v>
      </c>
      <c r="M65" s="90"/>
      <c r="N65" s="90"/>
      <c r="O65" s="90"/>
      <c r="P65" s="90"/>
      <c r="Q65" s="234">
        <f t="shared" si="14"/>
        <v>0</v>
      </c>
      <c r="R65" s="93">
        <f t="shared" si="15"/>
        <v>0</v>
      </c>
      <c r="S65" s="94"/>
      <c r="T65" s="94"/>
      <c r="U65" s="93">
        <f t="shared" si="1"/>
        <v>0</v>
      </c>
      <c r="V65" s="94"/>
      <c r="W65" s="94"/>
      <c r="X65" s="93">
        <f t="shared" si="2"/>
        <v>0</v>
      </c>
      <c r="Y65" s="94"/>
      <c r="Z65" s="94"/>
      <c r="AA65" s="93">
        <f t="shared" si="16"/>
        <v>0</v>
      </c>
      <c r="AB65" s="93">
        <f t="shared" si="17"/>
        <v>0</v>
      </c>
      <c r="AC65" s="235" t="e">
        <f t="shared" si="3"/>
        <v>#DIV/0!</v>
      </c>
      <c r="AD65" s="93">
        <f t="shared" si="4"/>
        <v>0</v>
      </c>
      <c r="AE65" s="94"/>
      <c r="AF65" s="235">
        <f t="shared" si="5"/>
        <v>0</v>
      </c>
      <c r="AG65" s="94"/>
      <c r="AH65" s="94"/>
      <c r="AI65" s="94"/>
      <c r="AJ65" s="94"/>
      <c r="AK65" s="94"/>
      <c r="AL65" s="123">
        <f t="shared" si="6"/>
        <v>0</v>
      </c>
      <c r="AM65" s="94"/>
      <c r="AN65" s="95">
        <f t="shared" si="18"/>
        <v>0</v>
      </c>
      <c r="AO65" s="96">
        <f t="shared" si="20"/>
        <v>0</v>
      </c>
      <c r="AP65" s="97"/>
      <c r="AQ65" s="98">
        <f t="shared" si="7"/>
        <v>0</v>
      </c>
      <c r="AR65" s="99">
        <f t="shared" si="30"/>
        <v>99.69</v>
      </c>
      <c r="AS65" s="99">
        <f t="shared" si="9"/>
        <v>0</v>
      </c>
      <c r="AT65" s="99">
        <f t="shared" si="10"/>
        <v>0</v>
      </c>
      <c r="AU65" s="99">
        <f t="shared" si="19"/>
        <v>0</v>
      </c>
      <c r="AV65" s="99">
        <f t="array" ref="AV65">_xlfn.IFS(U65=0,AO65,U65&lt;0,AO65/-U65,U65&gt;0,AO65/U65)</f>
        <v>0</v>
      </c>
      <c r="AW65" s="235">
        <f t="shared" si="38"/>
        <v>0</v>
      </c>
      <c r="AX65" s="235">
        <f t="shared" si="39"/>
        <v>0</v>
      </c>
      <c r="AY65" s="100"/>
      <c r="AZ65" s="95">
        <f t="shared" si="13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0"/>
        <v>0</v>
      </c>
      <c r="F66" s="94"/>
      <c r="G66" s="94"/>
      <c r="H66" s="94"/>
      <c r="I66" s="94"/>
      <c r="J66" s="94"/>
      <c r="K66" s="94">
        <v>97.35</v>
      </c>
      <c r="L66" s="93">
        <f t="shared" si="37"/>
        <v>0</v>
      </c>
      <c r="M66" s="90"/>
      <c r="N66" s="90"/>
      <c r="O66" s="90"/>
      <c r="P66" s="90"/>
      <c r="Q66" s="234">
        <f t="shared" si="14"/>
        <v>0</v>
      </c>
      <c r="R66" s="93">
        <f t="shared" si="15"/>
        <v>0</v>
      </c>
      <c r="S66" s="94"/>
      <c r="T66" s="94"/>
      <c r="U66" s="93">
        <f t="shared" si="1"/>
        <v>0</v>
      </c>
      <c r="V66" s="94"/>
      <c r="W66" s="94"/>
      <c r="X66" s="93">
        <f t="shared" si="2"/>
        <v>0</v>
      </c>
      <c r="Y66" s="94"/>
      <c r="Z66" s="94"/>
      <c r="AA66" s="93">
        <f t="shared" si="16"/>
        <v>0</v>
      </c>
      <c r="AB66" s="93">
        <f t="shared" si="17"/>
        <v>0</v>
      </c>
      <c r="AC66" s="235" t="e">
        <f t="shared" si="3"/>
        <v>#DIV/0!</v>
      </c>
      <c r="AD66" s="93">
        <f t="shared" si="4"/>
        <v>0</v>
      </c>
      <c r="AE66" s="94"/>
      <c r="AF66" s="235">
        <f t="shared" si="5"/>
        <v>0</v>
      </c>
      <c r="AG66" s="94"/>
      <c r="AH66" s="94"/>
      <c r="AI66" s="94"/>
      <c r="AJ66" s="94"/>
      <c r="AK66" s="94"/>
      <c r="AL66" s="123">
        <f t="shared" si="6"/>
        <v>0</v>
      </c>
      <c r="AM66" s="94"/>
      <c r="AN66" s="95">
        <f t="shared" si="18"/>
        <v>0</v>
      </c>
      <c r="AO66" s="96">
        <f t="shared" si="20"/>
        <v>0</v>
      </c>
      <c r="AP66" s="97"/>
      <c r="AQ66" s="98">
        <f t="shared" si="7"/>
        <v>0</v>
      </c>
      <c r="AR66" s="99">
        <f t="shared" si="30"/>
        <v>97.35</v>
      </c>
      <c r="AS66" s="99">
        <f t="shared" si="9"/>
        <v>0</v>
      </c>
      <c r="AT66" s="99">
        <f t="shared" si="10"/>
        <v>0</v>
      </c>
      <c r="AU66" s="99">
        <f t="shared" si="19"/>
        <v>0</v>
      </c>
      <c r="AV66" s="99">
        <f t="array" ref="AV66">_xlfn.IFS(U66=0,AO66,U66&lt;0,AO66/-U66,U66&gt;0,AO66/U66)</f>
        <v>0</v>
      </c>
      <c r="AW66" s="235">
        <f t="shared" si="38"/>
        <v>0</v>
      </c>
      <c r="AX66" s="235">
        <f t="shared" si="39"/>
        <v>0</v>
      </c>
      <c r="AY66" s="100"/>
      <c r="AZ66" s="95">
        <f t="shared" si="13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0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7"/>
        <v>0</v>
      </c>
      <c r="M67" s="90"/>
      <c r="N67" s="90"/>
      <c r="O67" s="90"/>
      <c r="P67" s="90"/>
      <c r="Q67" s="234">
        <f t="shared" si="14"/>
        <v>0</v>
      </c>
      <c r="R67" s="93">
        <f t="shared" si="15"/>
        <v>0</v>
      </c>
      <c r="S67" s="94"/>
      <c r="T67" s="94"/>
      <c r="U67" s="93">
        <f t="shared" ref="U67:U103" si="41">S67+T67</f>
        <v>0</v>
      </c>
      <c r="V67" s="94"/>
      <c r="W67" s="94"/>
      <c r="X67" s="93">
        <f t="shared" ref="X67:X103" si="42">V67+W67</f>
        <v>0</v>
      </c>
      <c r="Y67" s="94"/>
      <c r="Z67" s="94"/>
      <c r="AA67" s="93">
        <f t="shared" si="16"/>
        <v>0</v>
      </c>
      <c r="AB67" s="93">
        <f t="shared" si="17"/>
        <v>0</v>
      </c>
      <c r="AC67" s="235" t="e">
        <f t="shared" ref="AC67:AC103" si="43">AA67/$AA$126</f>
        <v>#DIV/0!</v>
      </c>
      <c r="AD67" s="93">
        <f t="shared" ref="AD67:AD103" si="44">U67*K67</f>
        <v>0</v>
      </c>
      <c r="AE67" s="94"/>
      <c r="AF67" s="235">
        <f t="shared" ref="AF67:AF103" si="45">IF(AA67=0,0,AE67/AA67)</f>
        <v>0</v>
      </c>
      <c r="AG67" s="94"/>
      <c r="AH67" s="94"/>
      <c r="AI67" s="94"/>
      <c r="AJ67" s="94"/>
      <c r="AK67" s="94"/>
      <c r="AL67" s="123">
        <f t="shared" ref="AL67:AL103" si="46">IFERROR($AL$126*H67/$H$126,0)</f>
        <v>0</v>
      </c>
      <c r="AM67" s="94"/>
      <c r="AN67" s="95">
        <f t="shared" si="18"/>
        <v>0</v>
      </c>
      <c r="AO67" s="96">
        <f t="shared" si="20"/>
        <v>0</v>
      </c>
      <c r="AP67" s="97"/>
      <c r="AQ67" s="98">
        <f t="shared" si="7"/>
        <v>0</v>
      </c>
      <c r="AR67" s="99">
        <f t="shared" si="30"/>
        <v>161.69999999999999</v>
      </c>
      <c r="AS67" s="99">
        <f t="shared" si="9"/>
        <v>0</v>
      </c>
      <c r="AT67" s="99">
        <f t="shared" si="10"/>
        <v>0</v>
      </c>
      <c r="AU67" s="99">
        <f t="shared" si="19"/>
        <v>0</v>
      </c>
      <c r="AV67" s="99">
        <f t="array" ref="AV67">_xlfn.IFS(U67=0,AO67,U67&lt;0,AO67/-U67,U67&gt;0,AO67/U67)</f>
        <v>0</v>
      </c>
      <c r="AW67" s="235">
        <f t="shared" si="38"/>
        <v>0</v>
      </c>
      <c r="AX67" s="235">
        <f t="shared" si="39"/>
        <v>0</v>
      </c>
      <c r="AY67" s="100"/>
      <c r="AZ67" s="95">
        <f t="shared" si="13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0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7"/>
        <v>0</v>
      </c>
      <c r="M68" s="90"/>
      <c r="N68" s="90"/>
      <c r="O68" s="90"/>
      <c r="P68" s="90"/>
      <c r="Q68" s="234">
        <f t="shared" ref="Q68:Q103" si="47">N68/7</f>
        <v>0</v>
      </c>
      <c r="R68" s="93">
        <f t="shared" ref="R68:R103" si="48">U68/7</f>
        <v>0</v>
      </c>
      <c r="S68" s="94"/>
      <c r="T68" s="94"/>
      <c r="U68" s="93">
        <f t="shared" si="41"/>
        <v>0</v>
      </c>
      <c r="V68" s="94"/>
      <c r="W68" s="94"/>
      <c r="X68" s="93">
        <f t="shared" si="42"/>
        <v>0</v>
      </c>
      <c r="Y68" s="94"/>
      <c r="Z68" s="94"/>
      <c r="AA68" s="93">
        <f t="shared" ref="AA68:AA103" si="49">Y68+Z68</f>
        <v>0</v>
      </c>
      <c r="AB68" s="93">
        <f t="shared" ref="AB68:AB103" si="50">N68*O68*P68/100</f>
        <v>0</v>
      </c>
      <c r="AC68" s="235" t="e">
        <f t="shared" si="43"/>
        <v>#DIV/0!</v>
      </c>
      <c r="AD68" s="93">
        <f t="shared" si="44"/>
        <v>0</v>
      </c>
      <c r="AE68" s="94"/>
      <c r="AF68" s="235">
        <f t="shared" si="45"/>
        <v>0</v>
      </c>
      <c r="AG68" s="94"/>
      <c r="AH68" s="94"/>
      <c r="AI68" s="94"/>
      <c r="AJ68" s="94"/>
      <c r="AK68" s="94"/>
      <c r="AL68" s="123">
        <f t="shared" si="46"/>
        <v>0</v>
      </c>
      <c r="AM68" s="94"/>
      <c r="AN68" s="95">
        <f t="shared" ref="AN68:AN103" si="51">X68*5.71%</f>
        <v>0</v>
      </c>
      <c r="AO68" s="96">
        <f t="shared" si="20"/>
        <v>0</v>
      </c>
      <c r="AP68" s="97"/>
      <c r="AQ68" s="98">
        <f t="shared" si="7"/>
        <v>0</v>
      </c>
      <c r="AR68" s="99">
        <f t="shared" si="30"/>
        <v>161.69999999999999</v>
      </c>
      <c r="AS68" s="99">
        <f t="shared" si="9"/>
        <v>0</v>
      </c>
      <c r="AT68" s="99">
        <f t="shared" si="10"/>
        <v>0</v>
      </c>
      <c r="AU68" s="99">
        <f t="shared" si="19"/>
        <v>0</v>
      </c>
      <c r="AV68" s="99">
        <f t="array" ref="AV68">_xlfn.IFS(U68=0,AO68,U68&lt;0,AO68/-U68,U68&gt;0,AO68/U68)</f>
        <v>0</v>
      </c>
      <c r="AW68" s="235">
        <f t="shared" si="38"/>
        <v>0</v>
      </c>
      <c r="AX68" s="235">
        <f t="shared" si="39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0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7"/>
        <v>0</v>
      </c>
      <c r="M69" s="90"/>
      <c r="N69" s="90"/>
      <c r="O69" s="90"/>
      <c r="P69" s="90"/>
      <c r="Q69" s="234">
        <f t="shared" si="47"/>
        <v>0</v>
      </c>
      <c r="R69" s="93">
        <f t="shared" si="48"/>
        <v>0</v>
      </c>
      <c r="S69" s="94"/>
      <c r="T69" s="94"/>
      <c r="U69" s="93">
        <f t="shared" si="41"/>
        <v>0</v>
      </c>
      <c r="V69" s="94"/>
      <c r="W69" s="94"/>
      <c r="X69" s="93">
        <f t="shared" si="42"/>
        <v>0</v>
      </c>
      <c r="Y69" s="94"/>
      <c r="Z69" s="94"/>
      <c r="AA69" s="93">
        <f t="shared" si="49"/>
        <v>0</v>
      </c>
      <c r="AB69" s="93">
        <f t="shared" si="50"/>
        <v>0</v>
      </c>
      <c r="AC69" s="235" t="e">
        <f t="shared" si="43"/>
        <v>#DIV/0!</v>
      </c>
      <c r="AD69" s="93">
        <f t="shared" si="44"/>
        <v>0</v>
      </c>
      <c r="AE69" s="94"/>
      <c r="AF69" s="235">
        <f t="shared" si="45"/>
        <v>0</v>
      </c>
      <c r="AG69" s="94"/>
      <c r="AH69" s="94"/>
      <c r="AI69" s="94"/>
      <c r="AJ69" s="94"/>
      <c r="AK69" s="94"/>
      <c r="AL69" s="123">
        <f t="shared" si="46"/>
        <v>0</v>
      </c>
      <c r="AM69" s="94"/>
      <c r="AN69" s="95">
        <f t="shared" si="51"/>
        <v>0</v>
      </c>
      <c r="AO69" s="96">
        <f t="shared" ref="AO69:AO103" si="52">AA69-AD69-AE69-AG69-AH69-AI69-AK69-AL69-AN69-AM69</f>
        <v>0</v>
      </c>
      <c r="AP69" s="97"/>
      <c r="AQ69" s="98">
        <f t="shared" si="7"/>
        <v>0</v>
      </c>
      <c r="AR69" s="99">
        <f t="shared" si="30"/>
        <v>140.63999999999999</v>
      </c>
      <c r="AS69" s="99">
        <f t="shared" si="9"/>
        <v>0</v>
      </c>
      <c r="AT69" s="99">
        <f t="shared" si="10"/>
        <v>0</v>
      </c>
      <c r="AU69" s="99">
        <f t="shared" si="19"/>
        <v>0</v>
      </c>
      <c r="AV69" s="99">
        <f t="array" ref="AV69">_xlfn.IFS(U69=0,AO69,U69&lt;0,AO69/-U69,U69&gt;0,AO69/U69)</f>
        <v>0</v>
      </c>
      <c r="AW69" s="235">
        <f t="shared" si="38"/>
        <v>0</v>
      </c>
      <c r="AX69" s="235">
        <f t="shared" si="39"/>
        <v>0</v>
      </c>
      <c r="AY69" s="100"/>
      <c r="AZ69" s="95">
        <f t="shared" si="13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0"/>
        <v>0</v>
      </c>
      <c r="F70" s="94"/>
      <c r="G70" s="94"/>
      <c r="H70" s="94"/>
      <c r="I70" s="94"/>
      <c r="J70" s="94"/>
      <c r="K70" s="94">
        <v>117.24</v>
      </c>
      <c r="L70" s="93">
        <f t="shared" si="37"/>
        <v>0</v>
      </c>
      <c r="M70" s="90"/>
      <c r="N70" s="90"/>
      <c r="O70" s="90"/>
      <c r="P70" s="90"/>
      <c r="Q70" s="234">
        <f t="shared" si="47"/>
        <v>0</v>
      </c>
      <c r="R70" s="93">
        <f t="shared" si="48"/>
        <v>0</v>
      </c>
      <c r="S70" s="94"/>
      <c r="T70" s="94"/>
      <c r="U70" s="93">
        <f t="shared" si="41"/>
        <v>0</v>
      </c>
      <c r="V70" s="94"/>
      <c r="W70" s="94"/>
      <c r="X70" s="93">
        <f t="shared" si="42"/>
        <v>0</v>
      </c>
      <c r="Y70" s="94"/>
      <c r="Z70" s="94"/>
      <c r="AA70" s="93">
        <f t="shared" si="49"/>
        <v>0</v>
      </c>
      <c r="AB70" s="93">
        <f t="shared" si="50"/>
        <v>0</v>
      </c>
      <c r="AC70" s="235" t="e">
        <f t="shared" si="43"/>
        <v>#DIV/0!</v>
      </c>
      <c r="AD70" s="93">
        <f t="shared" si="44"/>
        <v>0</v>
      </c>
      <c r="AE70" s="94"/>
      <c r="AF70" s="235">
        <f t="shared" si="45"/>
        <v>0</v>
      </c>
      <c r="AG70" s="94"/>
      <c r="AH70" s="94"/>
      <c r="AI70" s="94"/>
      <c r="AJ70" s="94"/>
      <c r="AK70" s="94"/>
      <c r="AL70" s="123">
        <f t="shared" si="46"/>
        <v>0</v>
      </c>
      <c r="AM70" s="94"/>
      <c r="AN70" s="95">
        <f t="shared" si="51"/>
        <v>0</v>
      </c>
      <c r="AO70" s="96">
        <f t="shared" si="52"/>
        <v>0</v>
      </c>
      <c r="AP70" s="97"/>
      <c r="AQ70" s="98">
        <f t="shared" si="7"/>
        <v>0</v>
      </c>
      <c r="AR70" s="99">
        <f t="shared" si="30"/>
        <v>117.24</v>
      </c>
      <c r="AS70" s="99">
        <f t="shared" si="9"/>
        <v>0</v>
      </c>
      <c r="AT70" s="99">
        <f t="shared" si="10"/>
        <v>0</v>
      </c>
      <c r="AU70" s="99">
        <f t="shared" si="19"/>
        <v>0</v>
      </c>
      <c r="AV70" s="99">
        <f t="array" ref="AV70">_xlfn.IFS(U70=0,AO70,U70&lt;0,AO70/-U70,U70&gt;0,AO70/U70)</f>
        <v>0</v>
      </c>
      <c r="AW70" s="235">
        <f t="shared" si="38"/>
        <v>0</v>
      </c>
      <c r="AX70" s="235">
        <f t="shared" si="39"/>
        <v>0</v>
      </c>
      <c r="AY70" s="100"/>
      <c r="AZ70" s="95">
        <f t="shared" si="13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0"/>
        <v>0</v>
      </c>
      <c r="F71" s="94"/>
      <c r="G71" s="94"/>
      <c r="H71" s="94"/>
      <c r="I71" s="94"/>
      <c r="J71" s="94"/>
      <c r="K71" s="94">
        <v>123.09</v>
      </c>
      <c r="L71" s="93">
        <f t="shared" si="37"/>
        <v>0</v>
      </c>
      <c r="M71" s="90"/>
      <c r="N71" s="90"/>
      <c r="O71" s="90"/>
      <c r="P71" s="90"/>
      <c r="Q71" s="234">
        <f t="shared" si="47"/>
        <v>0</v>
      </c>
      <c r="R71" s="93">
        <f t="shared" si="48"/>
        <v>0</v>
      </c>
      <c r="S71" s="94"/>
      <c r="T71" s="94"/>
      <c r="U71" s="93">
        <f t="shared" si="41"/>
        <v>0</v>
      </c>
      <c r="V71" s="94"/>
      <c r="W71" s="94"/>
      <c r="X71" s="93">
        <f t="shared" si="42"/>
        <v>0</v>
      </c>
      <c r="Y71" s="94"/>
      <c r="Z71" s="94"/>
      <c r="AA71" s="93">
        <f t="shared" si="49"/>
        <v>0</v>
      </c>
      <c r="AB71" s="93">
        <f t="shared" si="50"/>
        <v>0</v>
      </c>
      <c r="AC71" s="235" t="e">
        <f t="shared" si="43"/>
        <v>#DIV/0!</v>
      </c>
      <c r="AD71" s="93">
        <f t="shared" si="44"/>
        <v>0</v>
      </c>
      <c r="AE71" s="94"/>
      <c r="AF71" s="235">
        <f t="shared" si="45"/>
        <v>0</v>
      </c>
      <c r="AG71" s="94"/>
      <c r="AH71" s="94"/>
      <c r="AI71" s="94"/>
      <c r="AJ71" s="94"/>
      <c r="AK71" s="94"/>
      <c r="AL71" s="123">
        <f t="shared" si="46"/>
        <v>0</v>
      </c>
      <c r="AM71" s="94"/>
      <c r="AN71" s="95">
        <f t="shared" si="51"/>
        <v>0</v>
      </c>
      <c r="AO71" s="96">
        <f t="shared" si="52"/>
        <v>0</v>
      </c>
      <c r="AP71" s="97"/>
      <c r="AQ71" s="98">
        <f t="shared" si="7"/>
        <v>0</v>
      </c>
      <c r="AR71" s="99">
        <f t="shared" si="30"/>
        <v>123.09</v>
      </c>
      <c r="AS71" s="99">
        <f t="shared" si="9"/>
        <v>0</v>
      </c>
      <c r="AT71" s="99">
        <f t="shared" si="10"/>
        <v>0</v>
      </c>
      <c r="AU71" s="99">
        <f t="shared" ref="AU71:AU103" si="53">IF(S71=0,0,(AH71+AI71+AJ71)/S71)</f>
        <v>0</v>
      </c>
      <c r="AV71" s="99">
        <f t="array" ref="AV71">_xlfn.IFS(U71=0,AO71,U71&lt;0,AO71/-U71,U71&gt;0,AO71/U71)</f>
        <v>0</v>
      </c>
      <c r="AW71" s="235">
        <f t="shared" si="38"/>
        <v>0</v>
      </c>
      <c r="AX71" s="235">
        <f t="shared" si="39"/>
        <v>0</v>
      </c>
      <c r="AY71" s="100"/>
      <c r="AZ71" s="95">
        <f t="shared" si="13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0"/>
        <v>0</v>
      </c>
      <c r="F72" s="94"/>
      <c r="G72" s="94"/>
      <c r="H72" s="94"/>
      <c r="I72" s="94"/>
      <c r="J72" s="94"/>
      <c r="K72" s="94">
        <v>123.09</v>
      </c>
      <c r="L72" s="93">
        <f t="shared" si="37"/>
        <v>0</v>
      </c>
      <c r="M72" s="90"/>
      <c r="N72" s="90"/>
      <c r="O72" s="90"/>
      <c r="P72" s="90"/>
      <c r="Q72" s="234">
        <f t="shared" si="47"/>
        <v>0</v>
      </c>
      <c r="R72" s="93">
        <f t="shared" si="48"/>
        <v>0</v>
      </c>
      <c r="S72" s="94"/>
      <c r="T72" s="94"/>
      <c r="U72" s="93">
        <f t="shared" si="41"/>
        <v>0</v>
      </c>
      <c r="V72" s="94"/>
      <c r="W72" s="94"/>
      <c r="X72" s="93">
        <f t="shared" si="42"/>
        <v>0</v>
      </c>
      <c r="Y72" s="94"/>
      <c r="Z72" s="94"/>
      <c r="AA72" s="93">
        <f t="shared" si="49"/>
        <v>0</v>
      </c>
      <c r="AB72" s="93">
        <f t="shared" si="50"/>
        <v>0</v>
      </c>
      <c r="AC72" s="235" t="e">
        <f t="shared" si="43"/>
        <v>#DIV/0!</v>
      </c>
      <c r="AD72" s="93">
        <f t="shared" si="44"/>
        <v>0</v>
      </c>
      <c r="AE72" s="94"/>
      <c r="AF72" s="235">
        <f t="shared" si="45"/>
        <v>0</v>
      </c>
      <c r="AG72" s="94"/>
      <c r="AH72" s="94"/>
      <c r="AI72" s="94"/>
      <c r="AJ72" s="94"/>
      <c r="AK72" s="94"/>
      <c r="AL72" s="123">
        <f t="shared" si="46"/>
        <v>0</v>
      </c>
      <c r="AM72" s="94"/>
      <c r="AN72" s="95">
        <f t="shared" si="51"/>
        <v>0</v>
      </c>
      <c r="AO72" s="96">
        <f t="shared" si="52"/>
        <v>0</v>
      </c>
      <c r="AP72" s="97"/>
      <c r="AQ72" s="98">
        <f t="shared" si="7"/>
        <v>0</v>
      </c>
      <c r="AR72" s="99">
        <f t="shared" si="30"/>
        <v>123.09</v>
      </c>
      <c r="AS72" s="99">
        <f t="shared" si="9"/>
        <v>0</v>
      </c>
      <c r="AT72" s="99">
        <f t="shared" si="10"/>
        <v>0</v>
      </c>
      <c r="AU72" s="99">
        <f t="shared" si="53"/>
        <v>0</v>
      </c>
      <c r="AV72" s="99">
        <f t="array" ref="AV72">_xlfn.IFS(U72=0,AO72,U72&lt;0,AO72/-U72,U72&gt;0,AO72/U72)</f>
        <v>0</v>
      </c>
      <c r="AW72" s="235">
        <f t="shared" si="38"/>
        <v>0</v>
      </c>
      <c r="AX72" s="235">
        <f t="shared" si="39"/>
        <v>0</v>
      </c>
      <c r="AY72" s="100"/>
      <c r="AZ72" s="95">
        <f t="shared" si="13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0"/>
        <v>0</v>
      </c>
      <c r="F73" s="94"/>
      <c r="G73" s="94"/>
      <c r="H73" s="94"/>
      <c r="I73" s="94"/>
      <c r="J73" s="94"/>
      <c r="K73" s="94">
        <v>123.09</v>
      </c>
      <c r="L73" s="93">
        <f t="shared" si="37"/>
        <v>0</v>
      </c>
      <c r="M73" s="90"/>
      <c r="N73" s="90"/>
      <c r="O73" s="90"/>
      <c r="P73" s="90"/>
      <c r="Q73" s="234">
        <f t="shared" si="47"/>
        <v>0</v>
      </c>
      <c r="R73" s="93">
        <f t="shared" si="48"/>
        <v>0</v>
      </c>
      <c r="S73" s="94"/>
      <c r="T73" s="94"/>
      <c r="U73" s="93">
        <f t="shared" si="41"/>
        <v>0</v>
      </c>
      <c r="V73" s="94"/>
      <c r="W73" s="94"/>
      <c r="X73" s="93">
        <f t="shared" si="42"/>
        <v>0</v>
      </c>
      <c r="Y73" s="94"/>
      <c r="Z73" s="94"/>
      <c r="AA73" s="93">
        <f t="shared" si="49"/>
        <v>0</v>
      </c>
      <c r="AB73" s="93">
        <f t="shared" si="50"/>
        <v>0</v>
      </c>
      <c r="AC73" s="235" t="e">
        <f t="shared" si="43"/>
        <v>#DIV/0!</v>
      </c>
      <c r="AD73" s="93">
        <f t="shared" si="44"/>
        <v>0</v>
      </c>
      <c r="AE73" s="94"/>
      <c r="AF73" s="235">
        <f t="shared" si="45"/>
        <v>0</v>
      </c>
      <c r="AG73" s="94"/>
      <c r="AH73" s="94"/>
      <c r="AI73" s="94"/>
      <c r="AJ73" s="94"/>
      <c r="AK73" s="94"/>
      <c r="AL73" s="123">
        <f t="shared" si="46"/>
        <v>0</v>
      </c>
      <c r="AM73" s="94"/>
      <c r="AN73" s="95">
        <f t="shared" si="51"/>
        <v>0</v>
      </c>
      <c r="AO73" s="96">
        <f t="shared" si="52"/>
        <v>0</v>
      </c>
      <c r="AP73" s="97"/>
      <c r="AQ73" s="98">
        <f t="shared" si="7"/>
        <v>0</v>
      </c>
      <c r="AR73" s="99">
        <f t="shared" si="30"/>
        <v>123.09</v>
      </c>
      <c r="AS73" s="99">
        <f t="shared" si="9"/>
        <v>0</v>
      </c>
      <c r="AT73" s="99">
        <f t="shared" si="10"/>
        <v>0</v>
      </c>
      <c r="AU73" s="99">
        <f t="shared" si="53"/>
        <v>0</v>
      </c>
      <c r="AV73" s="99">
        <f t="array" ref="AV73">_xlfn.IFS(U73=0,AO73,U73&lt;0,AO73/-U73,U73&gt;0,AO73/U73)</f>
        <v>0</v>
      </c>
      <c r="AW73" s="235">
        <f t="shared" si="38"/>
        <v>0</v>
      </c>
      <c r="AX73" s="235">
        <f t="shared" si="39"/>
        <v>0</v>
      </c>
      <c r="AY73" s="100"/>
      <c r="AZ73" s="95">
        <f t="shared" si="13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0"/>
        <v>0</v>
      </c>
      <c r="F74" s="94"/>
      <c r="G74" s="94"/>
      <c r="H74" s="94"/>
      <c r="I74" s="94"/>
      <c r="J74" s="94"/>
      <c r="K74" s="94">
        <v>134.79</v>
      </c>
      <c r="L74" s="93">
        <f t="shared" si="37"/>
        <v>0</v>
      </c>
      <c r="M74" s="90"/>
      <c r="N74" s="90"/>
      <c r="O74" s="90"/>
      <c r="P74" s="90"/>
      <c r="Q74" s="234">
        <f t="shared" si="47"/>
        <v>0</v>
      </c>
      <c r="R74" s="93">
        <f t="shared" si="48"/>
        <v>0</v>
      </c>
      <c r="S74" s="94"/>
      <c r="T74" s="94"/>
      <c r="U74" s="93">
        <f t="shared" si="41"/>
        <v>0</v>
      </c>
      <c r="V74" s="94"/>
      <c r="W74" s="94"/>
      <c r="X74" s="93">
        <f t="shared" si="42"/>
        <v>0</v>
      </c>
      <c r="Y74" s="94"/>
      <c r="Z74" s="94"/>
      <c r="AA74" s="93">
        <f t="shared" si="49"/>
        <v>0</v>
      </c>
      <c r="AB74" s="93">
        <f t="shared" si="50"/>
        <v>0</v>
      </c>
      <c r="AC74" s="235" t="e">
        <f t="shared" si="43"/>
        <v>#DIV/0!</v>
      </c>
      <c r="AD74" s="93">
        <f t="shared" si="44"/>
        <v>0</v>
      </c>
      <c r="AE74" s="94"/>
      <c r="AF74" s="235">
        <f t="shared" si="45"/>
        <v>0</v>
      </c>
      <c r="AG74" s="94"/>
      <c r="AH74" s="94"/>
      <c r="AI74" s="94"/>
      <c r="AJ74" s="94"/>
      <c r="AK74" s="94"/>
      <c r="AL74" s="123">
        <f t="shared" si="46"/>
        <v>0</v>
      </c>
      <c r="AM74" s="94"/>
      <c r="AN74" s="95">
        <f t="shared" si="51"/>
        <v>0</v>
      </c>
      <c r="AO74" s="96">
        <f t="shared" si="52"/>
        <v>0</v>
      </c>
      <c r="AP74" s="97"/>
      <c r="AQ74" s="98">
        <f t="shared" si="7"/>
        <v>0</v>
      </c>
      <c r="AR74" s="99">
        <f t="shared" si="30"/>
        <v>134.79</v>
      </c>
      <c r="AS74" s="99">
        <f t="shared" si="9"/>
        <v>0</v>
      </c>
      <c r="AT74" s="99">
        <f t="shared" si="10"/>
        <v>0</v>
      </c>
      <c r="AU74" s="99">
        <f t="shared" si="53"/>
        <v>0</v>
      </c>
      <c r="AV74" s="99">
        <f t="array" ref="AV74">_xlfn.IFS(U74=0,AO74,U74&lt;0,AO74/-U74,U74&gt;0,AO74/U74)</f>
        <v>0</v>
      </c>
      <c r="AW74" s="235">
        <f t="shared" si="38"/>
        <v>0</v>
      </c>
      <c r="AX74" s="235">
        <f t="shared" si="39"/>
        <v>0</v>
      </c>
      <c r="AY74" s="100"/>
      <c r="AZ74" s="95">
        <f t="shared" si="13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0"/>
        <v>0</v>
      </c>
      <c r="F75" s="94"/>
      <c r="G75" s="94"/>
      <c r="H75" s="94"/>
      <c r="I75" s="94"/>
      <c r="J75" s="94"/>
      <c r="K75" s="94">
        <v>134.79</v>
      </c>
      <c r="L75" s="93">
        <f t="shared" si="37"/>
        <v>0</v>
      </c>
      <c r="M75" s="90"/>
      <c r="N75" s="90"/>
      <c r="O75" s="90"/>
      <c r="P75" s="90"/>
      <c r="Q75" s="234">
        <f t="shared" si="47"/>
        <v>0</v>
      </c>
      <c r="R75" s="93">
        <f t="shared" si="48"/>
        <v>0</v>
      </c>
      <c r="S75" s="94"/>
      <c r="T75" s="94"/>
      <c r="U75" s="93">
        <f t="shared" si="41"/>
        <v>0</v>
      </c>
      <c r="V75" s="94"/>
      <c r="W75" s="94"/>
      <c r="X75" s="93">
        <f t="shared" si="42"/>
        <v>0</v>
      </c>
      <c r="Y75" s="94"/>
      <c r="Z75" s="94"/>
      <c r="AA75" s="93">
        <f t="shared" si="49"/>
        <v>0</v>
      </c>
      <c r="AB75" s="93">
        <f t="shared" si="50"/>
        <v>0</v>
      </c>
      <c r="AC75" s="235" t="e">
        <f t="shared" si="43"/>
        <v>#DIV/0!</v>
      </c>
      <c r="AD75" s="93">
        <f t="shared" si="44"/>
        <v>0</v>
      </c>
      <c r="AE75" s="94"/>
      <c r="AF75" s="235">
        <f t="shared" si="45"/>
        <v>0</v>
      </c>
      <c r="AG75" s="94"/>
      <c r="AH75" s="94"/>
      <c r="AI75" s="94"/>
      <c r="AJ75" s="94"/>
      <c r="AK75" s="94"/>
      <c r="AL75" s="123">
        <f t="shared" si="46"/>
        <v>0</v>
      </c>
      <c r="AM75" s="94"/>
      <c r="AN75" s="95">
        <f t="shared" si="51"/>
        <v>0</v>
      </c>
      <c r="AO75" s="96">
        <f t="shared" si="52"/>
        <v>0</v>
      </c>
      <c r="AP75" s="97"/>
      <c r="AQ75" s="98">
        <f t="shared" si="7"/>
        <v>0</v>
      </c>
      <c r="AR75" s="99">
        <f t="shared" si="30"/>
        <v>134.79</v>
      </c>
      <c r="AS75" s="99">
        <f t="shared" si="9"/>
        <v>0</v>
      </c>
      <c r="AT75" s="99">
        <f t="shared" si="10"/>
        <v>0</v>
      </c>
      <c r="AU75" s="99">
        <f t="shared" si="53"/>
        <v>0</v>
      </c>
      <c r="AV75" s="99">
        <f t="array" ref="AV75">_xlfn.IFS(U75=0,AO75,U75&lt;0,AO75/-U75,U75&gt;0,AO75/U75)</f>
        <v>0</v>
      </c>
      <c r="AW75" s="235">
        <f t="shared" si="38"/>
        <v>0</v>
      </c>
      <c r="AX75" s="235">
        <f t="shared" si="39"/>
        <v>0</v>
      </c>
      <c r="AY75" s="100"/>
      <c r="AZ75" s="95">
        <f t="shared" si="13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0"/>
        <v>0</v>
      </c>
      <c r="F76" s="94"/>
      <c r="G76" s="94"/>
      <c r="H76" s="94"/>
      <c r="I76" s="94"/>
      <c r="J76" s="94"/>
      <c r="K76" s="94">
        <v>123.09</v>
      </c>
      <c r="L76" s="93">
        <f t="shared" si="37"/>
        <v>0</v>
      </c>
      <c r="M76" s="90"/>
      <c r="N76" s="90"/>
      <c r="O76" s="90"/>
      <c r="P76" s="90"/>
      <c r="Q76" s="234">
        <f t="shared" si="47"/>
        <v>0</v>
      </c>
      <c r="R76" s="93">
        <f t="shared" si="48"/>
        <v>0</v>
      </c>
      <c r="S76" s="94"/>
      <c r="T76" s="94"/>
      <c r="U76" s="93">
        <f t="shared" si="41"/>
        <v>0</v>
      </c>
      <c r="V76" s="94"/>
      <c r="W76" s="94"/>
      <c r="X76" s="93">
        <f t="shared" si="42"/>
        <v>0</v>
      </c>
      <c r="Y76" s="94"/>
      <c r="Z76" s="94"/>
      <c r="AA76" s="93">
        <f t="shared" si="49"/>
        <v>0</v>
      </c>
      <c r="AB76" s="93">
        <f t="shared" si="50"/>
        <v>0</v>
      </c>
      <c r="AC76" s="235" t="e">
        <f t="shared" si="43"/>
        <v>#DIV/0!</v>
      </c>
      <c r="AD76" s="93">
        <f t="shared" si="44"/>
        <v>0</v>
      </c>
      <c r="AE76" s="94"/>
      <c r="AF76" s="235">
        <f t="shared" si="45"/>
        <v>0</v>
      </c>
      <c r="AG76" s="94"/>
      <c r="AH76" s="94"/>
      <c r="AI76" s="94"/>
      <c r="AJ76" s="94"/>
      <c r="AK76" s="94"/>
      <c r="AL76" s="123">
        <f t="shared" si="46"/>
        <v>0</v>
      </c>
      <c r="AM76" s="94"/>
      <c r="AN76" s="95">
        <f t="shared" si="51"/>
        <v>0</v>
      </c>
      <c r="AO76" s="96">
        <f t="shared" si="52"/>
        <v>0</v>
      </c>
      <c r="AP76" s="97"/>
      <c r="AQ76" s="98">
        <f t="shared" si="7"/>
        <v>0</v>
      </c>
      <c r="AR76" s="99">
        <f t="shared" si="30"/>
        <v>123.09</v>
      </c>
      <c r="AS76" s="99">
        <f t="shared" si="9"/>
        <v>0</v>
      </c>
      <c r="AT76" s="99">
        <f t="shared" si="10"/>
        <v>0</v>
      </c>
      <c r="AU76" s="99">
        <f t="shared" si="53"/>
        <v>0</v>
      </c>
      <c r="AV76" s="99">
        <f t="array" ref="AV76">_xlfn.IFS(U76=0,AO76,U76&lt;0,AO76/-U76,U76&gt;0,AO76/U76)</f>
        <v>0</v>
      </c>
      <c r="AW76" s="235">
        <f t="shared" si="38"/>
        <v>0</v>
      </c>
      <c r="AX76" s="235">
        <f t="shared" si="39"/>
        <v>0</v>
      </c>
      <c r="AY76" s="100"/>
      <c r="AZ76" s="95">
        <f t="shared" si="13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0"/>
        <v>0</v>
      </c>
      <c r="F77" s="94"/>
      <c r="G77" s="94"/>
      <c r="H77" s="94"/>
      <c r="I77" s="94"/>
      <c r="J77" s="94"/>
      <c r="K77" s="94">
        <v>123.09</v>
      </c>
      <c r="L77" s="93">
        <f t="shared" si="37"/>
        <v>0</v>
      </c>
      <c r="M77" s="90"/>
      <c r="N77" s="90"/>
      <c r="O77" s="90"/>
      <c r="P77" s="90"/>
      <c r="Q77" s="234">
        <f t="shared" si="47"/>
        <v>0</v>
      </c>
      <c r="R77" s="93">
        <f t="shared" si="48"/>
        <v>0</v>
      </c>
      <c r="S77" s="94"/>
      <c r="T77" s="94"/>
      <c r="U77" s="93">
        <f t="shared" si="41"/>
        <v>0</v>
      </c>
      <c r="V77" s="94"/>
      <c r="W77" s="94"/>
      <c r="X77" s="93">
        <f t="shared" si="42"/>
        <v>0</v>
      </c>
      <c r="Y77" s="94"/>
      <c r="Z77" s="94"/>
      <c r="AA77" s="93">
        <f t="shared" si="49"/>
        <v>0</v>
      </c>
      <c r="AB77" s="93">
        <f t="shared" si="50"/>
        <v>0</v>
      </c>
      <c r="AC77" s="235" t="e">
        <f t="shared" si="43"/>
        <v>#DIV/0!</v>
      </c>
      <c r="AD77" s="93">
        <f t="shared" si="44"/>
        <v>0</v>
      </c>
      <c r="AE77" s="94"/>
      <c r="AF77" s="235">
        <f t="shared" si="45"/>
        <v>0</v>
      </c>
      <c r="AG77" s="94"/>
      <c r="AH77" s="94"/>
      <c r="AI77" s="94"/>
      <c r="AJ77" s="94"/>
      <c r="AK77" s="94"/>
      <c r="AL77" s="123">
        <f t="shared" si="46"/>
        <v>0</v>
      </c>
      <c r="AM77" s="94"/>
      <c r="AN77" s="95">
        <f t="shared" si="51"/>
        <v>0</v>
      </c>
      <c r="AO77" s="96">
        <f t="shared" si="52"/>
        <v>0</v>
      </c>
      <c r="AP77" s="97"/>
      <c r="AQ77" s="98">
        <f t="shared" si="7"/>
        <v>0</v>
      </c>
      <c r="AR77" s="99">
        <f t="shared" si="30"/>
        <v>123.09</v>
      </c>
      <c r="AS77" s="99">
        <f t="shared" si="9"/>
        <v>0</v>
      </c>
      <c r="AT77" s="99">
        <f t="shared" si="10"/>
        <v>0</v>
      </c>
      <c r="AU77" s="99">
        <f t="shared" si="53"/>
        <v>0</v>
      </c>
      <c r="AV77" s="99">
        <f t="array" ref="AV77">_xlfn.IFS(U77=0,AO77,U77&lt;0,AO77/-U77,U77&gt;0,AO77/U77)</f>
        <v>0</v>
      </c>
      <c r="AW77" s="235">
        <f t="shared" si="38"/>
        <v>0</v>
      </c>
      <c r="AX77" s="235">
        <f t="shared" si="39"/>
        <v>0</v>
      </c>
      <c r="AY77" s="100"/>
      <c r="AZ77" s="95">
        <f t="shared" si="13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0"/>
        <v>0</v>
      </c>
      <c r="F78" s="94"/>
      <c r="G78" s="94"/>
      <c r="H78" s="94"/>
      <c r="I78" s="94"/>
      <c r="J78" s="94"/>
      <c r="K78" s="94">
        <v>123.09</v>
      </c>
      <c r="L78" s="93">
        <f t="shared" si="37"/>
        <v>0</v>
      </c>
      <c r="M78" s="90"/>
      <c r="N78" s="90"/>
      <c r="O78" s="90"/>
      <c r="P78" s="90"/>
      <c r="Q78" s="234">
        <f t="shared" si="47"/>
        <v>0</v>
      </c>
      <c r="R78" s="93">
        <f t="shared" si="48"/>
        <v>0</v>
      </c>
      <c r="S78" s="94"/>
      <c r="T78" s="94"/>
      <c r="U78" s="93">
        <f t="shared" si="41"/>
        <v>0</v>
      </c>
      <c r="V78" s="94"/>
      <c r="W78" s="94"/>
      <c r="X78" s="93">
        <f t="shared" si="42"/>
        <v>0</v>
      </c>
      <c r="Y78" s="94"/>
      <c r="Z78" s="94"/>
      <c r="AA78" s="93">
        <f t="shared" si="49"/>
        <v>0</v>
      </c>
      <c r="AB78" s="93">
        <f t="shared" si="50"/>
        <v>0</v>
      </c>
      <c r="AC78" s="235" t="e">
        <f t="shared" si="43"/>
        <v>#DIV/0!</v>
      </c>
      <c r="AD78" s="93">
        <f t="shared" si="44"/>
        <v>0</v>
      </c>
      <c r="AE78" s="94"/>
      <c r="AF78" s="235">
        <f t="shared" si="45"/>
        <v>0</v>
      </c>
      <c r="AG78" s="94"/>
      <c r="AH78" s="94"/>
      <c r="AI78" s="94"/>
      <c r="AJ78" s="94"/>
      <c r="AK78" s="94"/>
      <c r="AL78" s="123">
        <f t="shared" si="46"/>
        <v>0</v>
      </c>
      <c r="AM78" s="94"/>
      <c r="AN78" s="95">
        <f t="shared" si="51"/>
        <v>0</v>
      </c>
      <c r="AO78" s="96">
        <f t="shared" si="52"/>
        <v>0</v>
      </c>
      <c r="AP78" s="97"/>
      <c r="AQ78" s="98">
        <f t="shared" si="7"/>
        <v>0</v>
      </c>
      <c r="AR78" s="99">
        <f t="shared" si="30"/>
        <v>123.09</v>
      </c>
      <c r="AS78" s="99">
        <f t="shared" si="9"/>
        <v>0</v>
      </c>
      <c r="AT78" s="99">
        <f t="shared" si="10"/>
        <v>0</v>
      </c>
      <c r="AU78" s="99">
        <f t="shared" si="53"/>
        <v>0</v>
      </c>
      <c r="AV78" s="99">
        <f t="array" ref="AV78">_xlfn.IFS(U78=0,AO78,U78&lt;0,AO78/-U78,U78&gt;0,AO78/U78)</f>
        <v>0</v>
      </c>
      <c r="AW78" s="235">
        <f t="shared" si="38"/>
        <v>0</v>
      </c>
      <c r="AX78" s="235">
        <f t="shared" si="39"/>
        <v>0</v>
      </c>
      <c r="AY78" s="100"/>
      <c r="AZ78" s="95">
        <f t="shared" si="13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0"/>
        <v>0</v>
      </c>
      <c r="F79" s="94"/>
      <c r="G79" s="94"/>
      <c r="H79" s="94"/>
      <c r="I79" s="94"/>
      <c r="J79" s="94"/>
      <c r="K79" s="94">
        <v>164.04</v>
      </c>
      <c r="L79" s="93">
        <f t="shared" si="37"/>
        <v>0</v>
      </c>
      <c r="M79" s="90"/>
      <c r="N79" s="90"/>
      <c r="O79" s="90"/>
      <c r="P79" s="90"/>
      <c r="Q79" s="234">
        <f t="shared" si="47"/>
        <v>0</v>
      </c>
      <c r="R79" s="93">
        <f t="shared" si="48"/>
        <v>0</v>
      </c>
      <c r="S79" s="94"/>
      <c r="T79" s="94"/>
      <c r="U79" s="93">
        <f t="shared" si="41"/>
        <v>0</v>
      </c>
      <c r="V79" s="94"/>
      <c r="W79" s="94"/>
      <c r="X79" s="93">
        <f t="shared" si="42"/>
        <v>0</v>
      </c>
      <c r="Y79" s="94"/>
      <c r="Z79" s="94"/>
      <c r="AA79" s="93">
        <f t="shared" si="49"/>
        <v>0</v>
      </c>
      <c r="AB79" s="93">
        <f t="shared" si="50"/>
        <v>0</v>
      </c>
      <c r="AC79" s="235" t="e">
        <f t="shared" si="43"/>
        <v>#DIV/0!</v>
      </c>
      <c r="AD79" s="93">
        <f t="shared" si="44"/>
        <v>0</v>
      </c>
      <c r="AE79" s="94"/>
      <c r="AF79" s="235">
        <f t="shared" si="45"/>
        <v>0</v>
      </c>
      <c r="AG79" s="94"/>
      <c r="AH79" s="94"/>
      <c r="AI79" s="94"/>
      <c r="AJ79" s="94"/>
      <c r="AK79" s="94"/>
      <c r="AL79" s="123">
        <f t="shared" si="46"/>
        <v>0</v>
      </c>
      <c r="AM79" s="94"/>
      <c r="AN79" s="95">
        <f t="shared" si="51"/>
        <v>0</v>
      </c>
      <c r="AO79" s="96">
        <f t="shared" si="52"/>
        <v>0</v>
      </c>
      <c r="AP79" s="97"/>
      <c r="AQ79" s="98">
        <f t="shared" si="7"/>
        <v>0</v>
      </c>
      <c r="AR79" s="99">
        <f t="shared" si="30"/>
        <v>164.04</v>
      </c>
      <c r="AS79" s="99">
        <f t="shared" si="9"/>
        <v>0</v>
      </c>
      <c r="AT79" s="99">
        <f t="shared" si="10"/>
        <v>0</v>
      </c>
      <c r="AU79" s="99">
        <f t="shared" si="53"/>
        <v>0</v>
      </c>
      <c r="AV79" s="99">
        <f t="array" ref="AV79">_xlfn.IFS(U79=0,AO79,U79&lt;0,AO79/-U79,U79&gt;0,AO79/U79)</f>
        <v>0</v>
      </c>
      <c r="AW79" s="235">
        <f t="shared" si="38"/>
        <v>0</v>
      </c>
      <c r="AX79" s="235">
        <f t="shared" si="39"/>
        <v>0</v>
      </c>
      <c r="AY79" s="100"/>
      <c r="AZ79" s="95">
        <f t="shared" si="13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0"/>
        <v>0</v>
      </c>
      <c r="F80" s="94"/>
      <c r="G80" s="94"/>
      <c r="H80" s="94"/>
      <c r="I80" s="94"/>
      <c r="J80" s="94"/>
      <c r="K80" s="94">
        <v>164.04</v>
      </c>
      <c r="L80" s="93">
        <f t="shared" si="37"/>
        <v>0</v>
      </c>
      <c r="M80" s="90"/>
      <c r="N80" s="90"/>
      <c r="O80" s="90"/>
      <c r="P80" s="90"/>
      <c r="Q80" s="234">
        <f t="shared" si="47"/>
        <v>0</v>
      </c>
      <c r="R80" s="93">
        <f t="shared" si="48"/>
        <v>0</v>
      </c>
      <c r="S80" s="94"/>
      <c r="T80" s="94"/>
      <c r="U80" s="93">
        <f t="shared" si="41"/>
        <v>0</v>
      </c>
      <c r="V80" s="94"/>
      <c r="W80" s="94"/>
      <c r="X80" s="93">
        <f t="shared" si="42"/>
        <v>0</v>
      </c>
      <c r="Y80" s="94"/>
      <c r="Z80" s="94"/>
      <c r="AA80" s="93">
        <f t="shared" si="49"/>
        <v>0</v>
      </c>
      <c r="AB80" s="93">
        <f t="shared" si="50"/>
        <v>0</v>
      </c>
      <c r="AC80" s="235" t="e">
        <f t="shared" si="43"/>
        <v>#DIV/0!</v>
      </c>
      <c r="AD80" s="93">
        <f t="shared" si="44"/>
        <v>0</v>
      </c>
      <c r="AE80" s="94"/>
      <c r="AF80" s="235">
        <f t="shared" si="45"/>
        <v>0</v>
      </c>
      <c r="AG80" s="94"/>
      <c r="AH80" s="94"/>
      <c r="AI80" s="94"/>
      <c r="AJ80" s="94"/>
      <c r="AK80" s="94"/>
      <c r="AL80" s="123">
        <f t="shared" si="46"/>
        <v>0</v>
      </c>
      <c r="AM80" s="94"/>
      <c r="AN80" s="95">
        <f t="shared" si="51"/>
        <v>0</v>
      </c>
      <c r="AO80" s="96">
        <f t="shared" si="52"/>
        <v>0</v>
      </c>
      <c r="AP80" s="97"/>
      <c r="AQ80" s="98">
        <f t="shared" si="7"/>
        <v>0</v>
      </c>
      <c r="AR80" s="99">
        <f t="shared" si="30"/>
        <v>164.04</v>
      </c>
      <c r="AS80" s="99">
        <f t="shared" si="9"/>
        <v>0</v>
      </c>
      <c r="AT80" s="99">
        <f t="shared" si="10"/>
        <v>0</v>
      </c>
      <c r="AU80" s="99">
        <f t="shared" si="53"/>
        <v>0</v>
      </c>
      <c r="AV80" s="99">
        <f t="array" ref="AV80">_xlfn.IFS(U80=0,AO80,U80&lt;0,AO80/-U80,U80&gt;0,AO80/U80)</f>
        <v>0</v>
      </c>
      <c r="AW80" s="235">
        <f t="shared" si="38"/>
        <v>0</v>
      </c>
      <c r="AX80" s="235">
        <f t="shared" si="39"/>
        <v>0</v>
      </c>
      <c r="AY80" s="100"/>
      <c r="AZ80" s="95">
        <f t="shared" si="13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0"/>
        <v>0</v>
      </c>
      <c r="F81" s="94"/>
      <c r="G81" s="94"/>
      <c r="H81" s="94"/>
      <c r="I81" s="94"/>
      <c r="J81" s="94"/>
      <c r="K81" s="94">
        <v>128.94</v>
      </c>
      <c r="L81" s="93">
        <f t="shared" si="37"/>
        <v>0</v>
      </c>
      <c r="M81" s="90"/>
      <c r="N81" s="90"/>
      <c r="O81" s="90"/>
      <c r="P81" s="90"/>
      <c r="Q81" s="234">
        <f t="shared" si="47"/>
        <v>0</v>
      </c>
      <c r="R81" s="93">
        <f t="shared" si="48"/>
        <v>0</v>
      </c>
      <c r="S81" s="94"/>
      <c r="T81" s="94"/>
      <c r="U81" s="93">
        <f t="shared" si="41"/>
        <v>0</v>
      </c>
      <c r="V81" s="94"/>
      <c r="W81" s="94"/>
      <c r="X81" s="93">
        <f t="shared" si="42"/>
        <v>0</v>
      </c>
      <c r="Y81" s="94"/>
      <c r="Z81" s="94"/>
      <c r="AA81" s="93">
        <f t="shared" si="49"/>
        <v>0</v>
      </c>
      <c r="AB81" s="93">
        <f t="shared" si="50"/>
        <v>0</v>
      </c>
      <c r="AC81" s="235" t="e">
        <f t="shared" si="43"/>
        <v>#DIV/0!</v>
      </c>
      <c r="AD81" s="93">
        <f t="shared" si="44"/>
        <v>0</v>
      </c>
      <c r="AE81" s="94"/>
      <c r="AF81" s="235">
        <f t="shared" si="45"/>
        <v>0</v>
      </c>
      <c r="AG81" s="94"/>
      <c r="AH81" s="94"/>
      <c r="AI81" s="94"/>
      <c r="AJ81" s="94"/>
      <c r="AK81" s="94"/>
      <c r="AL81" s="123">
        <f t="shared" si="46"/>
        <v>0</v>
      </c>
      <c r="AM81" s="94"/>
      <c r="AN81" s="95">
        <f t="shared" si="51"/>
        <v>0</v>
      </c>
      <c r="AO81" s="96">
        <f t="shared" si="52"/>
        <v>0</v>
      </c>
      <c r="AP81" s="97"/>
      <c r="AQ81" s="98">
        <f t="shared" si="7"/>
        <v>0</v>
      </c>
      <c r="AR81" s="99">
        <f t="shared" si="30"/>
        <v>128.94</v>
      </c>
      <c r="AS81" s="99">
        <f t="shared" si="9"/>
        <v>0</v>
      </c>
      <c r="AT81" s="99">
        <f t="shared" si="10"/>
        <v>0</v>
      </c>
      <c r="AU81" s="99">
        <f t="shared" si="53"/>
        <v>0</v>
      </c>
      <c r="AV81" s="99">
        <f t="array" ref="AV81">_xlfn.IFS(U81=0,AO81,U81&lt;0,AO81/-U81,U81&gt;0,AO81/U81)</f>
        <v>0</v>
      </c>
      <c r="AW81" s="235">
        <f t="shared" si="38"/>
        <v>0</v>
      </c>
      <c r="AX81" s="235">
        <f t="shared" si="39"/>
        <v>0</v>
      </c>
      <c r="AY81" s="100"/>
      <c r="AZ81" s="95">
        <f t="shared" si="13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0"/>
        <v>0</v>
      </c>
      <c r="F82" s="94"/>
      <c r="G82" s="94"/>
      <c r="H82" s="94"/>
      <c r="I82" s="94"/>
      <c r="J82" s="94"/>
      <c r="K82" s="94">
        <v>128.94</v>
      </c>
      <c r="L82" s="93">
        <f t="shared" si="37"/>
        <v>0</v>
      </c>
      <c r="M82" s="90"/>
      <c r="N82" s="90"/>
      <c r="O82" s="90"/>
      <c r="P82" s="90"/>
      <c r="Q82" s="234">
        <f t="shared" si="47"/>
        <v>0</v>
      </c>
      <c r="R82" s="93">
        <f t="shared" si="48"/>
        <v>0</v>
      </c>
      <c r="S82" s="94"/>
      <c r="T82" s="94"/>
      <c r="U82" s="93">
        <f t="shared" si="41"/>
        <v>0</v>
      </c>
      <c r="V82" s="94"/>
      <c r="W82" s="94"/>
      <c r="X82" s="93">
        <f t="shared" si="42"/>
        <v>0</v>
      </c>
      <c r="Y82" s="94"/>
      <c r="Z82" s="94"/>
      <c r="AA82" s="93">
        <f t="shared" si="49"/>
        <v>0</v>
      </c>
      <c r="AB82" s="93">
        <f t="shared" si="50"/>
        <v>0</v>
      </c>
      <c r="AC82" s="235" t="e">
        <f t="shared" si="43"/>
        <v>#DIV/0!</v>
      </c>
      <c r="AD82" s="93">
        <f t="shared" si="44"/>
        <v>0</v>
      </c>
      <c r="AE82" s="94"/>
      <c r="AF82" s="235">
        <f t="shared" si="45"/>
        <v>0</v>
      </c>
      <c r="AG82" s="94"/>
      <c r="AH82" s="94"/>
      <c r="AI82" s="94"/>
      <c r="AJ82" s="94"/>
      <c r="AK82" s="94"/>
      <c r="AL82" s="123">
        <f t="shared" si="46"/>
        <v>0</v>
      </c>
      <c r="AM82" s="94"/>
      <c r="AN82" s="95">
        <f t="shared" si="51"/>
        <v>0</v>
      </c>
      <c r="AO82" s="96">
        <f t="shared" si="52"/>
        <v>0</v>
      </c>
      <c r="AP82" s="97"/>
      <c r="AQ82" s="98">
        <f t="shared" si="7"/>
        <v>0</v>
      </c>
      <c r="AR82" s="99">
        <f t="shared" si="30"/>
        <v>128.94</v>
      </c>
      <c r="AS82" s="99">
        <f t="shared" si="9"/>
        <v>0</v>
      </c>
      <c r="AT82" s="99">
        <f t="shared" si="10"/>
        <v>0</v>
      </c>
      <c r="AU82" s="99">
        <f t="shared" si="53"/>
        <v>0</v>
      </c>
      <c r="AV82" s="99">
        <f t="array" ref="AV82">_xlfn.IFS(U82=0,AO82,U82&lt;0,AO82/-U82,U82&gt;0,AO82/U82)</f>
        <v>0</v>
      </c>
      <c r="AW82" s="235">
        <f t="shared" si="38"/>
        <v>0</v>
      </c>
      <c r="AX82" s="235">
        <f t="shared" si="39"/>
        <v>0</v>
      </c>
      <c r="AY82" s="100"/>
      <c r="AZ82" s="95">
        <f t="shared" si="13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0"/>
        <v>0</v>
      </c>
      <c r="F83" s="94"/>
      <c r="G83" s="94"/>
      <c r="H83" s="94"/>
      <c r="I83" s="94"/>
      <c r="J83" s="94"/>
      <c r="K83" s="94">
        <v>123.09</v>
      </c>
      <c r="L83" s="93">
        <f t="shared" si="37"/>
        <v>0</v>
      </c>
      <c r="M83" s="90"/>
      <c r="N83" s="90"/>
      <c r="O83" s="90"/>
      <c r="P83" s="90"/>
      <c r="Q83" s="234">
        <f t="shared" si="47"/>
        <v>0</v>
      </c>
      <c r="R83" s="93">
        <f t="shared" si="48"/>
        <v>0</v>
      </c>
      <c r="S83" s="94"/>
      <c r="T83" s="94"/>
      <c r="U83" s="93">
        <f t="shared" si="41"/>
        <v>0</v>
      </c>
      <c r="V83" s="94"/>
      <c r="W83" s="94"/>
      <c r="X83" s="93">
        <f t="shared" si="42"/>
        <v>0</v>
      </c>
      <c r="Y83" s="94"/>
      <c r="Z83" s="94"/>
      <c r="AA83" s="93">
        <f t="shared" si="49"/>
        <v>0</v>
      </c>
      <c r="AB83" s="93">
        <f t="shared" si="50"/>
        <v>0</v>
      </c>
      <c r="AC83" s="235" t="e">
        <f t="shared" si="43"/>
        <v>#DIV/0!</v>
      </c>
      <c r="AD83" s="93">
        <f t="shared" si="44"/>
        <v>0</v>
      </c>
      <c r="AE83" s="94"/>
      <c r="AF83" s="235">
        <f t="shared" si="45"/>
        <v>0</v>
      </c>
      <c r="AG83" s="94"/>
      <c r="AH83" s="94"/>
      <c r="AI83" s="94"/>
      <c r="AJ83" s="94"/>
      <c r="AK83" s="94"/>
      <c r="AL83" s="123">
        <f t="shared" si="46"/>
        <v>0</v>
      </c>
      <c r="AM83" s="94"/>
      <c r="AN83" s="95">
        <f t="shared" si="51"/>
        <v>0</v>
      </c>
      <c r="AO83" s="96">
        <f t="shared" si="52"/>
        <v>0</v>
      </c>
      <c r="AP83" s="97"/>
      <c r="AQ83" s="98">
        <f t="shared" si="7"/>
        <v>0</v>
      </c>
      <c r="AR83" s="99">
        <f t="shared" si="30"/>
        <v>123.09</v>
      </c>
      <c r="AS83" s="99">
        <f t="shared" si="9"/>
        <v>0</v>
      </c>
      <c r="AT83" s="99">
        <f t="shared" si="10"/>
        <v>0</v>
      </c>
      <c r="AU83" s="99">
        <f t="shared" si="53"/>
        <v>0</v>
      </c>
      <c r="AV83" s="99">
        <f t="array" ref="AV83">_xlfn.IFS(U83=0,AO83,U83&lt;0,AO83/-U83,U83&gt;0,AO83/U83)</f>
        <v>0</v>
      </c>
      <c r="AW83" s="235">
        <f t="shared" si="38"/>
        <v>0</v>
      </c>
      <c r="AX83" s="235">
        <f t="shared" si="39"/>
        <v>0</v>
      </c>
      <c r="AY83" s="100"/>
      <c r="AZ83" s="95">
        <f t="shared" si="13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0"/>
        <v>0</v>
      </c>
      <c r="F84" s="94"/>
      <c r="G84" s="94"/>
      <c r="H84" s="94"/>
      <c r="I84" s="94"/>
      <c r="J84" s="94"/>
      <c r="K84" s="94">
        <v>146.49</v>
      </c>
      <c r="L84" s="93">
        <f t="shared" si="37"/>
        <v>0</v>
      </c>
      <c r="M84" s="90"/>
      <c r="N84" s="90"/>
      <c r="O84" s="90"/>
      <c r="P84" s="90"/>
      <c r="Q84" s="234">
        <f t="shared" si="47"/>
        <v>0</v>
      </c>
      <c r="R84" s="93">
        <f t="shared" si="48"/>
        <v>0</v>
      </c>
      <c r="S84" s="94"/>
      <c r="T84" s="94"/>
      <c r="U84" s="93">
        <f t="shared" si="41"/>
        <v>0</v>
      </c>
      <c r="V84" s="94"/>
      <c r="W84" s="94"/>
      <c r="X84" s="93">
        <f t="shared" si="42"/>
        <v>0</v>
      </c>
      <c r="Y84" s="94"/>
      <c r="Z84" s="94"/>
      <c r="AA84" s="93">
        <f t="shared" si="49"/>
        <v>0</v>
      </c>
      <c r="AB84" s="93">
        <f t="shared" si="50"/>
        <v>0</v>
      </c>
      <c r="AC84" s="235" t="e">
        <f t="shared" si="43"/>
        <v>#DIV/0!</v>
      </c>
      <c r="AD84" s="93">
        <f t="shared" si="44"/>
        <v>0</v>
      </c>
      <c r="AE84" s="94"/>
      <c r="AF84" s="235">
        <f t="shared" si="45"/>
        <v>0</v>
      </c>
      <c r="AG84" s="94"/>
      <c r="AH84" s="94"/>
      <c r="AI84" s="94"/>
      <c r="AJ84" s="94"/>
      <c r="AK84" s="94"/>
      <c r="AL84" s="123">
        <f t="shared" si="46"/>
        <v>0</v>
      </c>
      <c r="AM84" s="94"/>
      <c r="AN84" s="95">
        <f t="shared" si="51"/>
        <v>0</v>
      </c>
      <c r="AO84" s="96">
        <f t="shared" si="52"/>
        <v>0</v>
      </c>
      <c r="AP84" s="97"/>
      <c r="AQ84" s="98">
        <f t="shared" si="7"/>
        <v>0</v>
      </c>
      <c r="AR84" s="99">
        <f t="shared" si="30"/>
        <v>146.49</v>
      </c>
      <c r="AS84" s="99">
        <f t="shared" si="9"/>
        <v>0</v>
      </c>
      <c r="AT84" s="99">
        <f t="shared" si="10"/>
        <v>0</v>
      </c>
      <c r="AU84" s="99">
        <f t="shared" si="53"/>
        <v>0</v>
      </c>
      <c r="AV84" s="99">
        <f t="array" ref="AV84">_xlfn.IFS(U84=0,AO84,U84&lt;0,AO84/-U84,U84&gt;0,AO84/U84)</f>
        <v>0</v>
      </c>
      <c r="AW84" s="235">
        <f t="shared" si="38"/>
        <v>0</v>
      </c>
      <c r="AX84" s="235">
        <f t="shared" si="39"/>
        <v>0</v>
      </c>
      <c r="AY84" s="100"/>
      <c r="AZ84" s="95">
        <f t="shared" si="13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0"/>
        <v>0</v>
      </c>
      <c r="F85" s="94"/>
      <c r="G85" s="94"/>
      <c r="H85" s="94"/>
      <c r="I85" s="94"/>
      <c r="J85" s="94"/>
      <c r="K85" s="94">
        <v>103.2</v>
      </c>
      <c r="L85" s="93">
        <f t="shared" si="37"/>
        <v>0</v>
      </c>
      <c r="M85" s="90"/>
      <c r="N85" s="90"/>
      <c r="O85" s="90"/>
      <c r="P85" s="90"/>
      <c r="Q85" s="234">
        <f t="shared" si="47"/>
        <v>0</v>
      </c>
      <c r="R85" s="93">
        <f t="shared" si="48"/>
        <v>0</v>
      </c>
      <c r="S85" s="94"/>
      <c r="T85" s="94"/>
      <c r="U85" s="93">
        <f t="shared" si="41"/>
        <v>0</v>
      </c>
      <c r="V85" s="94"/>
      <c r="W85" s="94"/>
      <c r="X85" s="93">
        <f t="shared" si="42"/>
        <v>0</v>
      </c>
      <c r="Y85" s="94"/>
      <c r="Z85" s="94"/>
      <c r="AA85" s="93">
        <f t="shared" si="49"/>
        <v>0</v>
      </c>
      <c r="AB85" s="93">
        <f t="shared" si="50"/>
        <v>0</v>
      </c>
      <c r="AC85" s="235" t="e">
        <f t="shared" si="43"/>
        <v>#DIV/0!</v>
      </c>
      <c r="AD85" s="93">
        <f t="shared" si="44"/>
        <v>0</v>
      </c>
      <c r="AE85" s="94"/>
      <c r="AF85" s="235">
        <f t="shared" si="45"/>
        <v>0</v>
      </c>
      <c r="AG85" s="94"/>
      <c r="AH85" s="94"/>
      <c r="AI85" s="94"/>
      <c r="AJ85" s="94"/>
      <c r="AK85" s="94"/>
      <c r="AL85" s="123">
        <f t="shared" si="46"/>
        <v>0</v>
      </c>
      <c r="AM85" s="94"/>
      <c r="AN85" s="95">
        <f t="shared" si="51"/>
        <v>0</v>
      </c>
      <c r="AO85" s="96">
        <f t="shared" si="52"/>
        <v>0</v>
      </c>
      <c r="AP85" s="97"/>
      <c r="AQ85" s="98">
        <f t="shared" si="7"/>
        <v>0</v>
      </c>
      <c r="AR85" s="99">
        <f t="shared" si="30"/>
        <v>103.2</v>
      </c>
      <c r="AS85" s="99">
        <f t="shared" si="9"/>
        <v>0</v>
      </c>
      <c r="AT85" s="99">
        <f t="shared" si="10"/>
        <v>0</v>
      </c>
      <c r="AU85" s="99">
        <f t="shared" si="53"/>
        <v>0</v>
      </c>
      <c r="AV85" s="99">
        <f t="array" ref="AV85">_xlfn.IFS(U85=0,AO85,U85&lt;0,AO85/-U85,U85&gt;0,AO85/U85)</f>
        <v>0</v>
      </c>
      <c r="AW85" s="235">
        <f t="shared" si="38"/>
        <v>0</v>
      </c>
      <c r="AX85" s="235">
        <f t="shared" si="39"/>
        <v>0</v>
      </c>
      <c r="AY85" s="100"/>
      <c r="AZ85" s="95">
        <f t="shared" si="13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0"/>
        <v>0</v>
      </c>
      <c r="F86" s="94"/>
      <c r="G86" s="94"/>
      <c r="H86" s="94"/>
      <c r="I86" s="94"/>
      <c r="J86" s="94"/>
      <c r="K86" s="94">
        <v>150</v>
      </c>
      <c r="L86" s="93">
        <f t="shared" si="37"/>
        <v>0</v>
      </c>
      <c r="M86" s="90"/>
      <c r="N86" s="90"/>
      <c r="O86" s="90"/>
      <c r="P86" s="90"/>
      <c r="Q86" s="234">
        <f t="shared" si="47"/>
        <v>0</v>
      </c>
      <c r="R86" s="93">
        <f t="shared" si="48"/>
        <v>0</v>
      </c>
      <c r="S86" s="94"/>
      <c r="T86" s="94"/>
      <c r="U86" s="93">
        <f t="shared" si="41"/>
        <v>0</v>
      </c>
      <c r="V86" s="94"/>
      <c r="W86" s="94"/>
      <c r="X86" s="93">
        <f t="shared" si="42"/>
        <v>0</v>
      </c>
      <c r="Y86" s="94"/>
      <c r="Z86" s="94"/>
      <c r="AA86" s="93">
        <f t="shared" si="49"/>
        <v>0</v>
      </c>
      <c r="AB86" s="93">
        <f t="shared" si="50"/>
        <v>0</v>
      </c>
      <c r="AC86" s="235" t="e">
        <f t="shared" si="43"/>
        <v>#DIV/0!</v>
      </c>
      <c r="AD86" s="93">
        <f t="shared" si="44"/>
        <v>0</v>
      </c>
      <c r="AE86" s="94"/>
      <c r="AF86" s="235">
        <f t="shared" si="45"/>
        <v>0</v>
      </c>
      <c r="AG86" s="94"/>
      <c r="AH86" s="94"/>
      <c r="AI86" s="94"/>
      <c r="AJ86" s="94"/>
      <c r="AK86" s="94"/>
      <c r="AL86" s="123">
        <f t="shared" si="46"/>
        <v>0</v>
      </c>
      <c r="AM86" s="94"/>
      <c r="AN86" s="95">
        <f t="shared" si="51"/>
        <v>0</v>
      </c>
      <c r="AO86" s="96">
        <f t="shared" si="52"/>
        <v>0</v>
      </c>
      <c r="AP86" s="97"/>
      <c r="AQ86" s="98">
        <f t="shared" si="7"/>
        <v>0</v>
      </c>
      <c r="AR86" s="99">
        <f t="shared" si="30"/>
        <v>150</v>
      </c>
      <c r="AS86" s="99">
        <f t="shared" si="9"/>
        <v>0</v>
      </c>
      <c r="AT86" s="99">
        <f t="shared" si="10"/>
        <v>0</v>
      </c>
      <c r="AU86" s="99">
        <f t="shared" si="53"/>
        <v>0</v>
      </c>
      <c r="AV86" s="99">
        <f t="array" ref="AV86">_xlfn.IFS(U86=0,AO86,U86&lt;0,AO86/-U86,U86&gt;0,AO86/U86)</f>
        <v>0</v>
      </c>
      <c r="AW86" s="235">
        <f t="shared" si="38"/>
        <v>0</v>
      </c>
      <c r="AX86" s="235">
        <f t="shared" si="39"/>
        <v>0</v>
      </c>
      <c r="AY86" s="100"/>
      <c r="AZ86" s="95">
        <f t="shared" si="13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0"/>
        <v>0</v>
      </c>
      <c r="F87" s="94"/>
      <c r="G87" s="94"/>
      <c r="H87" s="94"/>
      <c r="I87" s="94"/>
      <c r="J87" s="94"/>
      <c r="K87" s="94">
        <v>150</v>
      </c>
      <c r="L87" s="93">
        <f t="shared" si="37"/>
        <v>0</v>
      </c>
      <c r="M87" s="90"/>
      <c r="N87" s="90"/>
      <c r="O87" s="90"/>
      <c r="P87" s="90"/>
      <c r="Q87" s="234">
        <f t="shared" si="47"/>
        <v>0</v>
      </c>
      <c r="R87" s="93">
        <f t="shared" si="48"/>
        <v>0</v>
      </c>
      <c r="S87" s="94"/>
      <c r="T87" s="94"/>
      <c r="U87" s="93">
        <f t="shared" si="41"/>
        <v>0</v>
      </c>
      <c r="V87" s="94"/>
      <c r="W87" s="94"/>
      <c r="X87" s="93">
        <f t="shared" si="42"/>
        <v>0</v>
      </c>
      <c r="Y87" s="94"/>
      <c r="Z87" s="94"/>
      <c r="AA87" s="93">
        <f t="shared" si="49"/>
        <v>0</v>
      </c>
      <c r="AB87" s="93">
        <f t="shared" si="50"/>
        <v>0</v>
      </c>
      <c r="AC87" s="235" t="e">
        <f t="shared" si="43"/>
        <v>#DIV/0!</v>
      </c>
      <c r="AD87" s="93">
        <f t="shared" si="44"/>
        <v>0</v>
      </c>
      <c r="AE87" s="94"/>
      <c r="AF87" s="235">
        <f t="shared" si="45"/>
        <v>0</v>
      </c>
      <c r="AG87" s="94"/>
      <c r="AH87" s="94"/>
      <c r="AI87" s="94"/>
      <c r="AJ87" s="94"/>
      <c r="AK87" s="94"/>
      <c r="AL87" s="123">
        <f t="shared" si="46"/>
        <v>0</v>
      </c>
      <c r="AM87" s="94"/>
      <c r="AN87" s="95">
        <f t="shared" si="51"/>
        <v>0</v>
      </c>
      <c r="AO87" s="96">
        <f t="shared" si="52"/>
        <v>0</v>
      </c>
      <c r="AP87" s="97"/>
      <c r="AQ87" s="98">
        <f t="shared" si="7"/>
        <v>0</v>
      </c>
      <c r="AR87" s="99">
        <f t="shared" si="30"/>
        <v>150</v>
      </c>
      <c r="AS87" s="99">
        <f t="shared" si="9"/>
        <v>0</v>
      </c>
      <c r="AT87" s="99">
        <f t="shared" si="10"/>
        <v>0</v>
      </c>
      <c r="AU87" s="99">
        <f t="shared" si="53"/>
        <v>0</v>
      </c>
      <c r="AV87" s="99">
        <f t="array" ref="AV87">_xlfn.IFS(U87=0,AO87,U87&lt;0,AO87/-U87,U87&gt;0,AO87/U87)</f>
        <v>0</v>
      </c>
      <c r="AW87" s="235">
        <f t="shared" si="38"/>
        <v>0</v>
      </c>
      <c r="AX87" s="235">
        <f t="shared" si="39"/>
        <v>0</v>
      </c>
      <c r="AY87" s="100"/>
      <c r="AZ87" s="95">
        <f t="shared" si="13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0"/>
        <v>0</v>
      </c>
      <c r="F88" s="94"/>
      <c r="G88" s="94"/>
      <c r="H88" s="94"/>
      <c r="I88" s="94"/>
      <c r="J88" s="94"/>
      <c r="K88" s="94">
        <v>150</v>
      </c>
      <c r="L88" s="93">
        <f t="shared" si="37"/>
        <v>0</v>
      </c>
      <c r="M88" s="90"/>
      <c r="N88" s="90"/>
      <c r="O88" s="90"/>
      <c r="P88" s="90"/>
      <c r="Q88" s="234">
        <f t="shared" si="47"/>
        <v>0</v>
      </c>
      <c r="R88" s="93">
        <f t="shared" si="48"/>
        <v>0</v>
      </c>
      <c r="S88" s="94"/>
      <c r="T88" s="94"/>
      <c r="U88" s="93">
        <f t="shared" si="41"/>
        <v>0</v>
      </c>
      <c r="V88" s="94"/>
      <c r="W88" s="94"/>
      <c r="X88" s="93">
        <f t="shared" si="42"/>
        <v>0</v>
      </c>
      <c r="Y88" s="94"/>
      <c r="Z88" s="94"/>
      <c r="AA88" s="93">
        <f t="shared" si="49"/>
        <v>0</v>
      </c>
      <c r="AB88" s="93">
        <f t="shared" si="50"/>
        <v>0</v>
      </c>
      <c r="AC88" s="235" t="e">
        <f t="shared" si="43"/>
        <v>#DIV/0!</v>
      </c>
      <c r="AD88" s="93">
        <f t="shared" si="44"/>
        <v>0</v>
      </c>
      <c r="AE88" s="94"/>
      <c r="AF88" s="235">
        <f t="shared" si="45"/>
        <v>0</v>
      </c>
      <c r="AG88" s="94"/>
      <c r="AH88" s="94"/>
      <c r="AI88" s="94"/>
      <c r="AJ88" s="94"/>
      <c r="AK88" s="94"/>
      <c r="AL88" s="123">
        <f t="shared" si="46"/>
        <v>0</v>
      </c>
      <c r="AM88" s="94"/>
      <c r="AN88" s="95">
        <f t="shared" si="51"/>
        <v>0</v>
      </c>
      <c r="AO88" s="96">
        <f t="shared" si="52"/>
        <v>0</v>
      </c>
      <c r="AP88" s="97"/>
      <c r="AQ88" s="98">
        <f t="shared" si="7"/>
        <v>0</v>
      </c>
      <c r="AR88" s="99">
        <f t="shared" si="30"/>
        <v>150</v>
      </c>
      <c r="AS88" s="99">
        <f t="shared" si="9"/>
        <v>0</v>
      </c>
      <c r="AT88" s="99">
        <f t="shared" si="10"/>
        <v>0</v>
      </c>
      <c r="AU88" s="99">
        <f t="shared" si="53"/>
        <v>0</v>
      </c>
      <c r="AV88" s="99">
        <f t="array" ref="AV88">_xlfn.IFS(U88=0,AO88,U88&lt;0,AO88/-U88,U88&gt;0,AO88/U88)</f>
        <v>0</v>
      </c>
      <c r="AW88" s="235">
        <f t="shared" si="38"/>
        <v>0</v>
      </c>
      <c r="AX88" s="235">
        <f t="shared" si="39"/>
        <v>0</v>
      </c>
      <c r="AY88" s="100"/>
      <c r="AZ88" s="95">
        <f t="shared" si="13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0"/>
        <v>0</v>
      </c>
      <c r="F89" s="94"/>
      <c r="G89" s="94"/>
      <c r="H89" s="94"/>
      <c r="I89" s="94"/>
      <c r="J89" s="94"/>
      <c r="K89" s="94">
        <v>169.89</v>
      </c>
      <c r="L89" s="93">
        <f t="shared" si="37"/>
        <v>0</v>
      </c>
      <c r="M89" s="90"/>
      <c r="N89" s="90"/>
      <c r="O89" s="90"/>
      <c r="P89" s="90"/>
      <c r="Q89" s="234">
        <f t="shared" si="47"/>
        <v>0</v>
      </c>
      <c r="R89" s="93">
        <f t="shared" si="48"/>
        <v>0</v>
      </c>
      <c r="S89" s="94"/>
      <c r="T89" s="94"/>
      <c r="U89" s="93">
        <f t="shared" si="41"/>
        <v>0</v>
      </c>
      <c r="V89" s="94"/>
      <c r="W89" s="94"/>
      <c r="X89" s="93">
        <f t="shared" si="42"/>
        <v>0</v>
      </c>
      <c r="Y89" s="94"/>
      <c r="Z89" s="94"/>
      <c r="AA89" s="93">
        <f t="shared" si="49"/>
        <v>0</v>
      </c>
      <c r="AB89" s="93">
        <f t="shared" si="50"/>
        <v>0</v>
      </c>
      <c r="AC89" s="235" t="e">
        <f t="shared" si="43"/>
        <v>#DIV/0!</v>
      </c>
      <c r="AD89" s="93">
        <f t="shared" si="44"/>
        <v>0</v>
      </c>
      <c r="AE89" s="94"/>
      <c r="AF89" s="235">
        <f t="shared" si="45"/>
        <v>0</v>
      </c>
      <c r="AG89" s="94"/>
      <c r="AH89" s="94"/>
      <c r="AI89" s="94"/>
      <c r="AJ89" s="94"/>
      <c r="AK89" s="94"/>
      <c r="AL89" s="123">
        <f t="shared" si="46"/>
        <v>0</v>
      </c>
      <c r="AM89" s="94"/>
      <c r="AN89" s="95">
        <f t="shared" si="51"/>
        <v>0</v>
      </c>
      <c r="AO89" s="96">
        <f t="shared" si="52"/>
        <v>0</v>
      </c>
      <c r="AP89" s="97"/>
      <c r="AQ89" s="98">
        <f t="shared" si="7"/>
        <v>0</v>
      </c>
      <c r="AR89" s="99">
        <f t="shared" si="30"/>
        <v>169.89</v>
      </c>
      <c r="AS89" s="99">
        <f t="shared" si="9"/>
        <v>0</v>
      </c>
      <c r="AT89" s="99">
        <f t="shared" si="10"/>
        <v>0</v>
      </c>
      <c r="AU89" s="99">
        <f t="shared" si="53"/>
        <v>0</v>
      </c>
      <c r="AV89" s="99">
        <f t="array" ref="AV89">_xlfn.IFS(U89=0,AO89,U89&lt;0,AO89/-U89,U89&gt;0,AO89/U89)</f>
        <v>0</v>
      </c>
      <c r="AW89" s="235">
        <f t="shared" si="38"/>
        <v>0</v>
      </c>
      <c r="AX89" s="235">
        <f t="shared" si="39"/>
        <v>0</v>
      </c>
      <c r="AY89" s="100"/>
      <c r="AZ89" s="95">
        <f t="shared" si="13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0"/>
        <v>0</v>
      </c>
      <c r="F90" s="94"/>
      <c r="G90" s="94"/>
      <c r="H90" s="94"/>
      <c r="I90" s="94"/>
      <c r="J90" s="94"/>
      <c r="K90" s="94">
        <v>107.88</v>
      </c>
      <c r="L90" s="93">
        <f t="shared" si="37"/>
        <v>0</v>
      </c>
      <c r="M90" s="90"/>
      <c r="N90" s="90"/>
      <c r="O90" s="90"/>
      <c r="P90" s="90"/>
      <c r="Q90" s="234">
        <f t="shared" si="47"/>
        <v>0</v>
      </c>
      <c r="R90" s="93">
        <f t="shared" si="48"/>
        <v>0</v>
      </c>
      <c r="S90" s="94"/>
      <c r="T90" s="94"/>
      <c r="U90" s="93">
        <f t="shared" si="41"/>
        <v>0</v>
      </c>
      <c r="V90" s="94"/>
      <c r="W90" s="94"/>
      <c r="X90" s="93">
        <f t="shared" si="42"/>
        <v>0</v>
      </c>
      <c r="Y90" s="94"/>
      <c r="Z90" s="94"/>
      <c r="AA90" s="93">
        <f t="shared" si="49"/>
        <v>0</v>
      </c>
      <c r="AB90" s="93">
        <f t="shared" si="50"/>
        <v>0</v>
      </c>
      <c r="AC90" s="235" t="e">
        <f t="shared" si="43"/>
        <v>#DIV/0!</v>
      </c>
      <c r="AD90" s="93">
        <f t="shared" si="44"/>
        <v>0</v>
      </c>
      <c r="AE90" s="94"/>
      <c r="AF90" s="235">
        <f t="shared" si="45"/>
        <v>0</v>
      </c>
      <c r="AG90" s="94"/>
      <c r="AH90" s="94"/>
      <c r="AI90" s="94"/>
      <c r="AJ90" s="94"/>
      <c r="AK90" s="94"/>
      <c r="AL90" s="123">
        <f t="shared" si="46"/>
        <v>0</v>
      </c>
      <c r="AM90" s="94"/>
      <c r="AN90" s="95">
        <f t="shared" si="51"/>
        <v>0</v>
      </c>
      <c r="AO90" s="96">
        <f t="shared" si="52"/>
        <v>0</v>
      </c>
      <c r="AP90" s="97"/>
      <c r="AQ90" s="98">
        <f t="shared" si="7"/>
        <v>0</v>
      </c>
      <c r="AR90" s="99">
        <f t="shared" si="30"/>
        <v>107.88</v>
      </c>
      <c r="AS90" s="99">
        <f t="shared" si="9"/>
        <v>0</v>
      </c>
      <c r="AT90" s="99">
        <f t="shared" si="10"/>
        <v>0</v>
      </c>
      <c r="AU90" s="99">
        <f t="shared" si="53"/>
        <v>0</v>
      </c>
      <c r="AV90" s="99">
        <f t="array" ref="AV90">_xlfn.IFS(U90=0,AO90,U90&lt;0,AO90/-U90,U90&gt;0,AO90/U90)</f>
        <v>0</v>
      </c>
      <c r="AW90" s="235">
        <f t="shared" si="38"/>
        <v>0</v>
      </c>
      <c r="AX90" s="235">
        <f t="shared" si="39"/>
        <v>0</v>
      </c>
      <c r="AY90" s="100"/>
      <c r="AZ90" s="95">
        <f t="shared" si="13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0"/>
        <v>0</v>
      </c>
      <c r="F91" s="94"/>
      <c r="G91" s="94"/>
      <c r="H91" s="94"/>
      <c r="I91" s="94"/>
      <c r="J91" s="94"/>
      <c r="K91" s="94">
        <v>93.84</v>
      </c>
      <c r="L91" s="93">
        <f t="shared" si="37"/>
        <v>0</v>
      </c>
      <c r="M91" s="90"/>
      <c r="N91" s="90"/>
      <c r="O91" s="90"/>
      <c r="P91" s="90"/>
      <c r="Q91" s="234">
        <f t="shared" si="47"/>
        <v>0</v>
      </c>
      <c r="R91" s="93">
        <f t="shared" si="48"/>
        <v>0</v>
      </c>
      <c r="S91" s="94"/>
      <c r="T91" s="94"/>
      <c r="U91" s="93">
        <f t="shared" si="41"/>
        <v>0</v>
      </c>
      <c r="V91" s="94"/>
      <c r="W91" s="94"/>
      <c r="X91" s="93">
        <f t="shared" si="42"/>
        <v>0</v>
      </c>
      <c r="Y91" s="94"/>
      <c r="Z91" s="94"/>
      <c r="AA91" s="93">
        <f t="shared" si="49"/>
        <v>0</v>
      </c>
      <c r="AB91" s="93">
        <f t="shared" si="50"/>
        <v>0</v>
      </c>
      <c r="AC91" s="235" t="e">
        <f t="shared" si="43"/>
        <v>#DIV/0!</v>
      </c>
      <c r="AD91" s="93">
        <f t="shared" si="44"/>
        <v>0</v>
      </c>
      <c r="AE91" s="94"/>
      <c r="AF91" s="235">
        <f t="shared" si="45"/>
        <v>0</v>
      </c>
      <c r="AG91" s="94"/>
      <c r="AH91" s="94"/>
      <c r="AI91" s="94"/>
      <c r="AJ91" s="94"/>
      <c r="AK91" s="94"/>
      <c r="AL91" s="123">
        <f t="shared" si="46"/>
        <v>0</v>
      </c>
      <c r="AM91" s="94"/>
      <c r="AN91" s="95">
        <f t="shared" si="51"/>
        <v>0</v>
      </c>
      <c r="AO91" s="96">
        <f t="shared" si="52"/>
        <v>0</v>
      </c>
      <c r="AP91" s="97"/>
      <c r="AQ91" s="98">
        <f t="shared" si="7"/>
        <v>0</v>
      </c>
      <c r="AR91" s="99">
        <f t="shared" si="30"/>
        <v>93.84</v>
      </c>
      <c r="AS91" s="99">
        <f t="shared" si="9"/>
        <v>0</v>
      </c>
      <c r="AT91" s="99">
        <f t="shared" si="10"/>
        <v>0</v>
      </c>
      <c r="AU91" s="99">
        <f t="shared" si="53"/>
        <v>0</v>
      </c>
      <c r="AV91" s="99">
        <f t="array" ref="AV91">_xlfn.IFS(U91=0,AO91,U91&lt;0,AO91/-U91,U91&gt;0,AO91/U91)</f>
        <v>0</v>
      </c>
      <c r="AW91" s="235">
        <f t="shared" si="38"/>
        <v>0</v>
      </c>
      <c r="AX91" s="235">
        <f t="shared" si="39"/>
        <v>0</v>
      </c>
      <c r="AY91" s="100"/>
      <c r="AZ91" s="95">
        <f t="shared" si="13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0"/>
        <v>0</v>
      </c>
      <c r="F92" s="94"/>
      <c r="G92" s="94"/>
      <c r="H92" s="94"/>
      <c r="I92" s="94"/>
      <c r="J92" s="94"/>
      <c r="K92" s="94">
        <v>139.47</v>
      </c>
      <c r="L92" s="93">
        <f t="shared" si="37"/>
        <v>0</v>
      </c>
      <c r="M92" s="90"/>
      <c r="N92" s="90"/>
      <c r="O92" s="90"/>
      <c r="P92" s="90"/>
      <c r="Q92" s="234">
        <f t="shared" si="47"/>
        <v>0</v>
      </c>
      <c r="R92" s="93">
        <f t="shared" si="48"/>
        <v>0</v>
      </c>
      <c r="S92" s="94"/>
      <c r="T92" s="94"/>
      <c r="U92" s="93">
        <f t="shared" si="41"/>
        <v>0</v>
      </c>
      <c r="V92" s="94"/>
      <c r="W92" s="94"/>
      <c r="X92" s="93">
        <f t="shared" si="42"/>
        <v>0</v>
      </c>
      <c r="Y92" s="94"/>
      <c r="Z92" s="94"/>
      <c r="AA92" s="93">
        <f t="shared" si="49"/>
        <v>0</v>
      </c>
      <c r="AB92" s="93">
        <f t="shared" si="50"/>
        <v>0</v>
      </c>
      <c r="AC92" s="235" t="e">
        <f t="shared" si="43"/>
        <v>#DIV/0!</v>
      </c>
      <c r="AD92" s="93">
        <f t="shared" si="44"/>
        <v>0</v>
      </c>
      <c r="AE92" s="94"/>
      <c r="AF92" s="235">
        <f t="shared" si="45"/>
        <v>0</v>
      </c>
      <c r="AG92" s="94"/>
      <c r="AH92" s="94"/>
      <c r="AI92" s="94"/>
      <c r="AJ92" s="94"/>
      <c r="AK92" s="94"/>
      <c r="AL92" s="123">
        <f t="shared" si="46"/>
        <v>0</v>
      </c>
      <c r="AM92" s="94"/>
      <c r="AN92" s="95">
        <f t="shared" si="51"/>
        <v>0</v>
      </c>
      <c r="AO92" s="96">
        <f t="shared" si="52"/>
        <v>0</v>
      </c>
      <c r="AP92" s="97"/>
      <c r="AQ92" s="98">
        <f t="shared" si="7"/>
        <v>0</v>
      </c>
      <c r="AR92" s="99">
        <f t="shared" si="30"/>
        <v>139.47</v>
      </c>
      <c r="AS92" s="99">
        <f t="shared" si="9"/>
        <v>0</v>
      </c>
      <c r="AT92" s="99">
        <f t="shared" si="10"/>
        <v>0</v>
      </c>
      <c r="AU92" s="99">
        <f t="shared" si="53"/>
        <v>0</v>
      </c>
      <c r="AV92" s="99">
        <f t="array" ref="AV92">_xlfn.IFS(U92=0,AO92,U92&lt;0,AO92/-U92,U92&gt;0,AO92/U92)</f>
        <v>0</v>
      </c>
      <c r="AW92" s="235">
        <f t="shared" si="38"/>
        <v>0</v>
      </c>
      <c r="AX92" s="235">
        <f t="shared" si="39"/>
        <v>0</v>
      </c>
      <c r="AY92" s="100"/>
      <c r="AZ92" s="95">
        <f t="shared" si="13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0"/>
        <v>0</v>
      </c>
      <c r="F93" s="94"/>
      <c r="G93" s="94"/>
      <c r="H93" s="94"/>
      <c r="I93" s="94"/>
      <c r="J93" s="94"/>
      <c r="K93" s="94">
        <v>139.47</v>
      </c>
      <c r="L93" s="93">
        <f t="shared" si="37"/>
        <v>0</v>
      </c>
      <c r="M93" s="90"/>
      <c r="N93" s="90"/>
      <c r="O93" s="90"/>
      <c r="P93" s="90"/>
      <c r="Q93" s="234">
        <f t="shared" si="47"/>
        <v>0</v>
      </c>
      <c r="R93" s="93">
        <f t="shared" si="48"/>
        <v>0</v>
      </c>
      <c r="S93" s="94"/>
      <c r="T93" s="94"/>
      <c r="U93" s="93">
        <f t="shared" si="41"/>
        <v>0</v>
      </c>
      <c r="V93" s="94"/>
      <c r="W93" s="94"/>
      <c r="X93" s="93">
        <f t="shared" si="42"/>
        <v>0</v>
      </c>
      <c r="Y93" s="94"/>
      <c r="Z93" s="94"/>
      <c r="AA93" s="93">
        <f t="shared" si="49"/>
        <v>0</v>
      </c>
      <c r="AB93" s="93">
        <f t="shared" si="50"/>
        <v>0</v>
      </c>
      <c r="AC93" s="235" t="e">
        <f t="shared" si="43"/>
        <v>#DIV/0!</v>
      </c>
      <c r="AD93" s="93">
        <f t="shared" si="44"/>
        <v>0</v>
      </c>
      <c r="AE93" s="94"/>
      <c r="AF93" s="235">
        <f t="shared" si="45"/>
        <v>0</v>
      </c>
      <c r="AG93" s="94"/>
      <c r="AH93" s="94"/>
      <c r="AI93" s="94"/>
      <c r="AJ93" s="94"/>
      <c r="AK93" s="94"/>
      <c r="AL93" s="123">
        <f t="shared" si="46"/>
        <v>0</v>
      </c>
      <c r="AM93" s="94"/>
      <c r="AN93" s="95">
        <f t="shared" si="51"/>
        <v>0</v>
      </c>
      <c r="AO93" s="96">
        <f t="shared" si="52"/>
        <v>0</v>
      </c>
      <c r="AP93" s="97"/>
      <c r="AQ93" s="98">
        <f t="shared" si="7"/>
        <v>0</v>
      </c>
      <c r="AR93" s="99">
        <f t="shared" si="30"/>
        <v>139.47</v>
      </c>
      <c r="AS93" s="99">
        <f t="shared" si="9"/>
        <v>0</v>
      </c>
      <c r="AT93" s="99">
        <f t="shared" si="10"/>
        <v>0</v>
      </c>
      <c r="AU93" s="99">
        <f t="shared" si="53"/>
        <v>0</v>
      </c>
      <c r="AV93" s="99">
        <f t="array" ref="AV93">_xlfn.IFS(U93=0,AO93,U93&lt;0,AO93/-U93,U93&gt;0,AO93/U93)</f>
        <v>0</v>
      </c>
      <c r="AW93" s="235">
        <f t="shared" si="38"/>
        <v>0</v>
      </c>
      <c r="AX93" s="235">
        <f t="shared" si="39"/>
        <v>0</v>
      </c>
      <c r="AY93" s="100"/>
      <c r="AZ93" s="95">
        <f t="shared" si="13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0"/>
        <v>0</v>
      </c>
      <c r="F94" s="94"/>
      <c r="G94" s="94"/>
      <c r="H94" s="94"/>
      <c r="I94" s="94"/>
      <c r="J94" s="94"/>
      <c r="K94" s="94">
        <v>400.08</v>
      </c>
      <c r="L94" s="93">
        <f t="shared" si="37"/>
        <v>0</v>
      </c>
      <c r="M94" s="90"/>
      <c r="N94" s="90"/>
      <c r="O94" s="90"/>
      <c r="P94" s="90"/>
      <c r="Q94" s="234">
        <f t="shared" si="47"/>
        <v>0</v>
      </c>
      <c r="R94" s="93">
        <f t="shared" si="48"/>
        <v>0</v>
      </c>
      <c r="S94" s="94"/>
      <c r="T94" s="94"/>
      <c r="U94" s="93">
        <f t="shared" si="41"/>
        <v>0</v>
      </c>
      <c r="V94" s="94"/>
      <c r="W94" s="94"/>
      <c r="X94" s="93">
        <f t="shared" si="42"/>
        <v>0</v>
      </c>
      <c r="Y94" s="94"/>
      <c r="Z94" s="94"/>
      <c r="AA94" s="93">
        <f t="shared" si="49"/>
        <v>0</v>
      </c>
      <c r="AB94" s="93">
        <f t="shared" si="50"/>
        <v>0</v>
      </c>
      <c r="AC94" s="235" t="e">
        <f t="shared" si="43"/>
        <v>#DIV/0!</v>
      </c>
      <c r="AD94" s="93">
        <f t="shared" si="44"/>
        <v>0</v>
      </c>
      <c r="AE94" s="94"/>
      <c r="AF94" s="235">
        <f t="shared" si="45"/>
        <v>0</v>
      </c>
      <c r="AG94" s="94"/>
      <c r="AH94" s="94"/>
      <c r="AI94" s="94"/>
      <c r="AJ94" s="94"/>
      <c r="AK94" s="94"/>
      <c r="AL94" s="123">
        <f t="shared" si="46"/>
        <v>0</v>
      </c>
      <c r="AM94" s="94"/>
      <c r="AN94" s="95">
        <f t="shared" si="51"/>
        <v>0</v>
      </c>
      <c r="AO94" s="96">
        <f t="shared" si="52"/>
        <v>0</v>
      </c>
      <c r="AP94" s="97"/>
      <c r="AQ94" s="98">
        <f t="shared" si="7"/>
        <v>0</v>
      </c>
      <c r="AR94" s="99">
        <f t="shared" si="30"/>
        <v>400.08</v>
      </c>
      <c r="AS94" s="99">
        <f t="shared" si="9"/>
        <v>0</v>
      </c>
      <c r="AT94" s="99">
        <f t="shared" si="10"/>
        <v>0</v>
      </c>
      <c r="AU94" s="99">
        <f t="shared" si="53"/>
        <v>0</v>
      </c>
      <c r="AV94" s="99">
        <f t="array" ref="AV94">_xlfn.IFS(U94=0,AO94,U94&lt;0,AO94/-U94,U94&gt;0,AO94/U94)</f>
        <v>0</v>
      </c>
      <c r="AW94" s="235">
        <f t="shared" si="38"/>
        <v>0</v>
      </c>
      <c r="AX94" s="235">
        <f t="shared" si="39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0"/>
        <v>0</v>
      </c>
      <c r="F95" s="94"/>
      <c r="G95" s="94"/>
      <c r="H95" s="94"/>
      <c r="I95" s="94"/>
      <c r="J95" s="94"/>
      <c r="K95" s="94">
        <v>400.08</v>
      </c>
      <c r="L95" s="93">
        <f t="shared" si="37"/>
        <v>0</v>
      </c>
      <c r="M95" s="90"/>
      <c r="N95" s="90"/>
      <c r="O95" s="90"/>
      <c r="P95" s="90"/>
      <c r="Q95" s="234">
        <f t="shared" si="47"/>
        <v>0</v>
      </c>
      <c r="R95" s="93">
        <f t="shared" si="48"/>
        <v>0</v>
      </c>
      <c r="S95" s="94"/>
      <c r="T95" s="94"/>
      <c r="U95" s="93">
        <f t="shared" si="41"/>
        <v>0</v>
      </c>
      <c r="V95" s="94"/>
      <c r="W95" s="94"/>
      <c r="X95" s="93">
        <f t="shared" si="42"/>
        <v>0</v>
      </c>
      <c r="Y95" s="94"/>
      <c r="Z95" s="94"/>
      <c r="AA95" s="93">
        <f t="shared" si="49"/>
        <v>0</v>
      </c>
      <c r="AB95" s="93">
        <f t="shared" si="50"/>
        <v>0</v>
      </c>
      <c r="AC95" s="235" t="e">
        <f t="shared" si="43"/>
        <v>#DIV/0!</v>
      </c>
      <c r="AD95" s="93">
        <f t="shared" si="44"/>
        <v>0</v>
      </c>
      <c r="AE95" s="94"/>
      <c r="AF95" s="235">
        <f t="shared" si="45"/>
        <v>0</v>
      </c>
      <c r="AG95" s="94"/>
      <c r="AH95" s="94"/>
      <c r="AI95" s="94"/>
      <c r="AJ95" s="94"/>
      <c r="AK95" s="94"/>
      <c r="AL95" s="123">
        <f t="shared" si="46"/>
        <v>0</v>
      </c>
      <c r="AM95" s="94"/>
      <c r="AN95" s="95">
        <f t="shared" si="51"/>
        <v>0</v>
      </c>
      <c r="AO95" s="96">
        <f t="shared" si="52"/>
        <v>0</v>
      </c>
      <c r="AP95" s="97"/>
      <c r="AQ95" s="98">
        <f t="shared" si="7"/>
        <v>0</v>
      </c>
      <c r="AR95" s="99">
        <f t="shared" si="30"/>
        <v>400.08</v>
      </c>
      <c r="AS95" s="99">
        <f t="shared" si="9"/>
        <v>0</v>
      </c>
      <c r="AT95" s="99">
        <f t="shared" si="10"/>
        <v>0</v>
      </c>
      <c r="AU95" s="99">
        <f t="shared" si="53"/>
        <v>0</v>
      </c>
      <c r="AV95" s="99">
        <f t="array" ref="AV95">_xlfn.IFS(U95=0,AO95,U95&lt;0,AO95/-U95,U95&gt;0,AO95/U95)</f>
        <v>0</v>
      </c>
      <c r="AW95" s="235">
        <f t="shared" si="38"/>
        <v>0</v>
      </c>
      <c r="AX95" s="235">
        <f t="shared" si="39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0"/>
        <v>0</v>
      </c>
      <c r="F96" s="94"/>
      <c r="G96" s="94"/>
      <c r="H96" s="94"/>
      <c r="I96" s="94"/>
      <c r="J96" s="94"/>
      <c r="K96" s="94">
        <v>300.08</v>
      </c>
      <c r="L96" s="93">
        <f t="shared" si="37"/>
        <v>0</v>
      </c>
      <c r="M96" s="90"/>
      <c r="N96" s="90"/>
      <c r="O96" s="90"/>
      <c r="P96" s="90"/>
      <c r="Q96" s="234">
        <f t="shared" si="47"/>
        <v>0</v>
      </c>
      <c r="R96" s="93">
        <f t="shared" si="48"/>
        <v>0</v>
      </c>
      <c r="S96" s="94"/>
      <c r="T96" s="94"/>
      <c r="U96" s="93">
        <f t="shared" si="41"/>
        <v>0</v>
      </c>
      <c r="V96" s="94"/>
      <c r="W96" s="94"/>
      <c r="X96" s="93">
        <f t="shared" si="42"/>
        <v>0</v>
      </c>
      <c r="Y96" s="94"/>
      <c r="Z96" s="94"/>
      <c r="AA96" s="93">
        <f t="shared" si="49"/>
        <v>0</v>
      </c>
      <c r="AB96" s="93">
        <f t="shared" si="50"/>
        <v>0</v>
      </c>
      <c r="AC96" s="235" t="e">
        <f t="shared" si="43"/>
        <v>#DIV/0!</v>
      </c>
      <c r="AD96" s="93">
        <f t="shared" si="44"/>
        <v>0</v>
      </c>
      <c r="AE96" s="94"/>
      <c r="AF96" s="235">
        <f t="shared" si="45"/>
        <v>0</v>
      </c>
      <c r="AG96" s="94"/>
      <c r="AH96" s="94"/>
      <c r="AI96" s="94"/>
      <c r="AJ96" s="94"/>
      <c r="AK96" s="94"/>
      <c r="AL96" s="123">
        <f t="shared" si="46"/>
        <v>0</v>
      </c>
      <c r="AM96" s="94"/>
      <c r="AN96" s="95">
        <f t="shared" si="51"/>
        <v>0</v>
      </c>
      <c r="AO96" s="96">
        <f t="shared" si="52"/>
        <v>0</v>
      </c>
      <c r="AP96" s="97"/>
      <c r="AQ96" s="98">
        <f t="shared" si="7"/>
        <v>0</v>
      </c>
      <c r="AR96" s="99">
        <f t="shared" si="30"/>
        <v>300.08</v>
      </c>
      <c r="AS96" s="99">
        <f t="shared" si="9"/>
        <v>0</v>
      </c>
      <c r="AT96" s="99">
        <f t="shared" si="10"/>
        <v>0</v>
      </c>
      <c r="AU96" s="99">
        <f t="shared" si="53"/>
        <v>0</v>
      </c>
      <c r="AV96" s="99">
        <f t="array" ref="AV96">_xlfn.IFS(U96=0,AO96,U96&lt;0,AO96/-U96,U96&gt;0,AO96/U96)</f>
        <v>0</v>
      </c>
      <c r="AW96" s="235">
        <f t="shared" si="38"/>
        <v>0</v>
      </c>
      <c r="AX96" s="235">
        <f t="shared" si="39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0"/>
        <v>0</v>
      </c>
      <c r="F97" s="94"/>
      <c r="G97" s="94"/>
      <c r="H97" s="94"/>
      <c r="I97" s="94"/>
      <c r="J97" s="94"/>
      <c r="K97" s="94">
        <v>400.08</v>
      </c>
      <c r="L97" s="93">
        <f t="shared" si="37"/>
        <v>0</v>
      </c>
      <c r="M97" s="90"/>
      <c r="N97" s="90"/>
      <c r="O97" s="90"/>
      <c r="P97" s="90"/>
      <c r="Q97" s="234">
        <f t="shared" si="47"/>
        <v>0</v>
      </c>
      <c r="R97" s="93">
        <f t="shared" si="48"/>
        <v>0</v>
      </c>
      <c r="S97" s="94"/>
      <c r="T97" s="94"/>
      <c r="U97" s="93">
        <f t="shared" si="41"/>
        <v>0</v>
      </c>
      <c r="V97" s="94"/>
      <c r="W97" s="94"/>
      <c r="X97" s="93">
        <f t="shared" si="42"/>
        <v>0</v>
      </c>
      <c r="Y97" s="94"/>
      <c r="Z97" s="94"/>
      <c r="AA97" s="93">
        <f t="shared" si="49"/>
        <v>0</v>
      </c>
      <c r="AB97" s="93">
        <f t="shared" si="50"/>
        <v>0</v>
      </c>
      <c r="AC97" s="235" t="e">
        <f t="shared" si="43"/>
        <v>#DIV/0!</v>
      </c>
      <c r="AD97" s="93">
        <f t="shared" si="44"/>
        <v>0</v>
      </c>
      <c r="AE97" s="94"/>
      <c r="AF97" s="235">
        <f t="shared" si="45"/>
        <v>0</v>
      </c>
      <c r="AG97" s="94"/>
      <c r="AH97" s="94"/>
      <c r="AI97" s="94"/>
      <c r="AJ97" s="94"/>
      <c r="AK97" s="94"/>
      <c r="AL97" s="123">
        <f t="shared" si="46"/>
        <v>0</v>
      </c>
      <c r="AM97" s="94"/>
      <c r="AN97" s="95">
        <f t="shared" si="51"/>
        <v>0</v>
      </c>
      <c r="AO97" s="96">
        <f t="shared" si="52"/>
        <v>0</v>
      </c>
      <c r="AP97" s="97"/>
      <c r="AQ97" s="98">
        <f t="shared" si="7"/>
        <v>0</v>
      </c>
      <c r="AR97" s="99">
        <f t="shared" si="30"/>
        <v>400.08</v>
      </c>
      <c r="AS97" s="99">
        <f t="shared" si="9"/>
        <v>0</v>
      </c>
      <c r="AT97" s="99">
        <f t="shared" si="10"/>
        <v>0</v>
      </c>
      <c r="AU97" s="99">
        <f t="shared" si="53"/>
        <v>0</v>
      </c>
      <c r="AV97" s="99">
        <f t="array" ref="AV97">_xlfn.IFS(U97=0,AO97,U97&lt;0,AO97/-U97,U97&gt;0,AO97/U97)</f>
        <v>0</v>
      </c>
      <c r="AW97" s="235">
        <f t="shared" si="38"/>
        <v>0</v>
      </c>
      <c r="AX97" s="235">
        <f t="shared" si="39"/>
        <v>0</v>
      </c>
      <c r="AY97" s="100"/>
      <c r="AZ97" s="95">
        <f t="shared" si="13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0"/>
        <v>0</v>
      </c>
      <c r="F98" s="94"/>
      <c r="G98" s="94"/>
      <c r="H98" s="94"/>
      <c r="I98" s="94"/>
      <c r="J98" s="94"/>
      <c r="K98" s="94">
        <v>300.08</v>
      </c>
      <c r="L98" s="93">
        <f t="shared" si="37"/>
        <v>0</v>
      </c>
      <c r="M98" s="90"/>
      <c r="N98" s="90"/>
      <c r="O98" s="90"/>
      <c r="P98" s="90"/>
      <c r="Q98" s="234">
        <f t="shared" si="47"/>
        <v>0</v>
      </c>
      <c r="R98" s="93">
        <f t="shared" si="48"/>
        <v>0</v>
      </c>
      <c r="S98" s="94"/>
      <c r="T98" s="94"/>
      <c r="U98" s="93">
        <f t="shared" si="41"/>
        <v>0</v>
      </c>
      <c r="V98" s="94"/>
      <c r="W98" s="94"/>
      <c r="X98" s="93">
        <f t="shared" si="42"/>
        <v>0</v>
      </c>
      <c r="Y98" s="94"/>
      <c r="Z98" s="94"/>
      <c r="AA98" s="93">
        <f t="shared" si="49"/>
        <v>0</v>
      </c>
      <c r="AB98" s="93">
        <f t="shared" si="50"/>
        <v>0</v>
      </c>
      <c r="AC98" s="235" t="e">
        <f t="shared" si="43"/>
        <v>#DIV/0!</v>
      </c>
      <c r="AD98" s="93">
        <f t="shared" si="44"/>
        <v>0</v>
      </c>
      <c r="AE98" s="94"/>
      <c r="AF98" s="235">
        <f t="shared" si="45"/>
        <v>0</v>
      </c>
      <c r="AG98" s="94"/>
      <c r="AH98" s="94"/>
      <c r="AI98" s="94"/>
      <c r="AJ98" s="94"/>
      <c r="AK98" s="94"/>
      <c r="AL98" s="123">
        <f t="shared" si="46"/>
        <v>0</v>
      </c>
      <c r="AM98" s="94"/>
      <c r="AN98" s="95">
        <f t="shared" si="51"/>
        <v>0</v>
      </c>
      <c r="AO98" s="96">
        <f t="shared" si="52"/>
        <v>0</v>
      </c>
      <c r="AP98" s="97"/>
      <c r="AQ98" s="98">
        <f t="shared" ref="AQ98:AQ103" si="54">IF(U98=0,0,AA98/U98)</f>
        <v>0</v>
      </c>
      <c r="AR98" s="99">
        <f t="shared" si="30"/>
        <v>300.08</v>
      </c>
      <c r="AS98" s="99">
        <f t="shared" ref="AS98:AS103" si="55">IF(U98=0,0,AE98/U98)</f>
        <v>0</v>
      </c>
      <c r="AT98" s="99">
        <f t="shared" ref="AT98:AT103" si="56">IF(S98=0,AG98/1,AG98/S98)</f>
        <v>0</v>
      </c>
      <c r="AU98" s="99">
        <f t="shared" si="53"/>
        <v>0</v>
      </c>
      <c r="AV98" s="99">
        <f t="array" ref="AV98">_xlfn.IFS(U98=0,AO98,U98&lt;0,AO98/-U98,U98&gt;0,AO98/U98)</f>
        <v>0</v>
      </c>
      <c r="AW98" s="235">
        <f t="shared" si="38"/>
        <v>0</v>
      </c>
      <c r="AX98" s="235">
        <f t="shared" si="39"/>
        <v>0</v>
      </c>
      <c r="AY98" s="100"/>
      <c r="AZ98" s="95">
        <f t="shared" ref="AZ98:AZ103" si="57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0"/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58">E99*K99</f>
        <v>0</v>
      </c>
      <c r="M99" s="90"/>
      <c r="N99" s="90"/>
      <c r="O99" s="90"/>
      <c r="P99" s="90"/>
      <c r="Q99" s="234">
        <f t="shared" si="47"/>
        <v>0</v>
      </c>
      <c r="R99" s="93">
        <f t="shared" si="48"/>
        <v>0</v>
      </c>
      <c r="S99" s="94"/>
      <c r="T99" s="94"/>
      <c r="U99" s="93">
        <f t="shared" si="41"/>
        <v>0</v>
      </c>
      <c r="V99" s="94"/>
      <c r="W99" s="94"/>
      <c r="X99" s="93">
        <f t="shared" si="42"/>
        <v>0</v>
      </c>
      <c r="Y99" s="94"/>
      <c r="Z99" s="94"/>
      <c r="AA99" s="93">
        <f t="shared" si="49"/>
        <v>0</v>
      </c>
      <c r="AB99" s="93">
        <f t="shared" si="50"/>
        <v>0</v>
      </c>
      <c r="AC99" s="235" t="e">
        <f t="shared" si="43"/>
        <v>#DIV/0!</v>
      </c>
      <c r="AD99" s="93">
        <f t="shared" si="44"/>
        <v>0</v>
      </c>
      <c r="AE99" s="94"/>
      <c r="AF99" s="235">
        <f t="shared" si="45"/>
        <v>0</v>
      </c>
      <c r="AG99" s="94"/>
      <c r="AH99" s="94"/>
      <c r="AI99" s="94"/>
      <c r="AJ99" s="94"/>
      <c r="AK99" s="94"/>
      <c r="AL99" s="123">
        <f t="shared" si="46"/>
        <v>0</v>
      </c>
      <c r="AM99" s="94"/>
      <c r="AN99" s="95">
        <f t="shared" si="51"/>
        <v>0</v>
      </c>
      <c r="AO99" s="96">
        <f t="shared" si="52"/>
        <v>0</v>
      </c>
      <c r="AP99" s="97"/>
      <c r="AQ99" s="98">
        <f t="shared" si="54"/>
        <v>0</v>
      </c>
      <c r="AR99" s="99">
        <f t="shared" ref="AR99:AR103" si="59">K99</f>
        <v>142.97999999999999</v>
      </c>
      <c r="AS99" s="99">
        <f t="shared" si="55"/>
        <v>0</v>
      </c>
      <c r="AT99" s="99">
        <f t="shared" si="56"/>
        <v>0</v>
      </c>
      <c r="AU99" s="99">
        <f t="shared" si="53"/>
        <v>0</v>
      </c>
      <c r="AV99" s="99">
        <f t="array" ref="AV99">_xlfn.IFS(U99=0,AO99,U99&lt;0,AO99/-U99,U99&gt;0,AO99/U99)</f>
        <v>0</v>
      </c>
      <c r="AW99" s="235">
        <f t="shared" ref="AW99:AW103" si="60">IF(AQ99=0,0,AV99/AQ99)</f>
        <v>0</v>
      </c>
      <c r="AX99" s="235">
        <f t="shared" ref="AX99:AX103" si="61">IF(AR99=0,0,AV99/AR99)</f>
        <v>0</v>
      </c>
      <c r="AY99" s="100"/>
      <c r="AZ99" s="95">
        <f t="shared" si="57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0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58"/>
        <v>0</v>
      </c>
      <c r="M100" s="90"/>
      <c r="N100" s="90"/>
      <c r="O100" s="90"/>
      <c r="P100" s="90"/>
      <c r="Q100" s="234">
        <f t="shared" si="47"/>
        <v>0</v>
      </c>
      <c r="R100" s="93">
        <f t="shared" si="48"/>
        <v>0</v>
      </c>
      <c r="S100" s="94"/>
      <c r="T100" s="94"/>
      <c r="U100" s="93">
        <f t="shared" si="41"/>
        <v>0</v>
      </c>
      <c r="V100" s="94"/>
      <c r="W100" s="94"/>
      <c r="X100" s="93">
        <f t="shared" si="42"/>
        <v>0</v>
      </c>
      <c r="Y100" s="94"/>
      <c r="Z100" s="94"/>
      <c r="AA100" s="93">
        <f t="shared" si="49"/>
        <v>0</v>
      </c>
      <c r="AB100" s="93">
        <f t="shared" si="50"/>
        <v>0</v>
      </c>
      <c r="AC100" s="235" t="e">
        <f t="shared" si="43"/>
        <v>#DIV/0!</v>
      </c>
      <c r="AD100" s="93">
        <f t="shared" si="44"/>
        <v>0</v>
      </c>
      <c r="AE100" s="94"/>
      <c r="AF100" s="235">
        <f t="shared" si="45"/>
        <v>0</v>
      </c>
      <c r="AG100" s="94"/>
      <c r="AH100" s="94"/>
      <c r="AI100" s="94"/>
      <c r="AJ100" s="94"/>
      <c r="AK100" s="94"/>
      <c r="AL100" s="123">
        <f t="shared" si="46"/>
        <v>0</v>
      </c>
      <c r="AM100" s="94"/>
      <c r="AN100" s="95">
        <f t="shared" si="51"/>
        <v>0</v>
      </c>
      <c r="AO100" s="96">
        <f t="shared" si="52"/>
        <v>0</v>
      </c>
      <c r="AP100" s="97"/>
      <c r="AQ100" s="98">
        <f t="shared" si="54"/>
        <v>0</v>
      </c>
      <c r="AR100" s="99">
        <f t="shared" si="59"/>
        <v>142.97999999999999</v>
      </c>
      <c r="AS100" s="99">
        <f t="shared" si="55"/>
        <v>0</v>
      </c>
      <c r="AT100" s="99">
        <f t="shared" si="56"/>
        <v>0</v>
      </c>
      <c r="AU100" s="99">
        <f t="shared" si="53"/>
        <v>0</v>
      </c>
      <c r="AV100" s="99">
        <f t="array" ref="AV100">_xlfn.IFS(U100=0,AO100,U100&lt;0,AO100/-U100,U100&gt;0,AO100/U100)</f>
        <v>0</v>
      </c>
      <c r="AW100" s="235">
        <f t="shared" si="60"/>
        <v>0</v>
      </c>
      <c r="AX100" s="235">
        <f t="shared" si="61"/>
        <v>0</v>
      </c>
      <c r="AY100" s="100"/>
      <c r="AZ100" s="95">
        <f t="shared" si="57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0"/>
        <v>0</v>
      </c>
      <c r="F101" s="94"/>
      <c r="G101" s="94"/>
      <c r="H101" s="94"/>
      <c r="I101" s="94"/>
      <c r="J101" s="94"/>
      <c r="K101" s="93">
        <v>123.09</v>
      </c>
      <c r="L101" s="93">
        <f t="shared" si="58"/>
        <v>0</v>
      </c>
      <c r="M101" s="90"/>
      <c r="N101" s="90"/>
      <c r="O101" s="90"/>
      <c r="P101" s="90"/>
      <c r="Q101" s="234">
        <f t="shared" si="47"/>
        <v>0</v>
      </c>
      <c r="R101" s="93">
        <f t="shared" si="48"/>
        <v>0</v>
      </c>
      <c r="S101" s="94"/>
      <c r="T101" s="94"/>
      <c r="U101" s="93">
        <f t="shared" si="41"/>
        <v>0</v>
      </c>
      <c r="V101" s="94"/>
      <c r="W101" s="94"/>
      <c r="X101" s="93">
        <f t="shared" si="42"/>
        <v>0</v>
      </c>
      <c r="Y101" s="94"/>
      <c r="Z101" s="94"/>
      <c r="AA101" s="93">
        <f t="shared" si="49"/>
        <v>0</v>
      </c>
      <c r="AB101" s="93">
        <f t="shared" si="50"/>
        <v>0</v>
      </c>
      <c r="AC101" s="235" t="e">
        <f t="shared" si="43"/>
        <v>#DIV/0!</v>
      </c>
      <c r="AD101" s="93">
        <f t="shared" si="44"/>
        <v>0</v>
      </c>
      <c r="AE101" s="94"/>
      <c r="AF101" s="235">
        <f t="shared" si="45"/>
        <v>0</v>
      </c>
      <c r="AG101" s="94"/>
      <c r="AH101" s="94"/>
      <c r="AI101" s="94"/>
      <c r="AJ101" s="94"/>
      <c r="AK101" s="94"/>
      <c r="AL101" s="123">
        <f t="shared" si="46"/>
        <v>0</v>
      </c>
      <c r="AM101" s="94"/>
      <c r="AN101" s="95">
        <f t="shared" si="51"/>
        <v>0</v>
      </c>
      <c r="AO101" s="96">
        <f t="shared" si="52"/>
        <v>0</v>
      </c>
      <c r="AP101" s="97"/>
      <c r="AQ101" s="98">
        <f t="shared" si="54"/>
        <v>0</v>
      </c>
      <c r="AR101" s="99">
        <f t="shared" si="59"/>
        <v>123.09</v>
      </c>
      <c r="AS101" s="99">
        <f t="shared" si="55"/>
        <v>0</v>
      </c>
      <c r="AT101" s="99">
        <f t="shared" si="56"/>
        <v>0</v>
      </c>
      <c r="AU101" s="99">
        <f t="shared" si="53"/>
        <v>0</v>
      </c>
      <c r="AV101" s="99">
        <f t="array" ref="AV101">_xlfn.IFS(U101=0,AO101,U101&lt;0,AO101/-U101,U101&gt;0,AO101/U101)</f>
        <v>0</v>
      </c>
      <c r="AW101" s="235">
        <f t="shared" si="60"/>
        <v>0</v>
      </c>
      <c r="AX101" s="235">
        <f t="shared" si="61"/>
        <v>0</v>
      </c>
      <c r="AY101" s="100"/>
      <c r="AZ101" s="95">
        <f t="shared" si="57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0"/>
        <v>0</v>
      </c>
      <c r="F102" s="94"/>
      <c r="G102" s="94"/>
      <c r="H102" s="94"/>
      <c r="I102" s="94"/>
      <c r="J102" s="94"/>
      <c r="K102" s="93">
        <v>123.09</v>
      </c>
      <c r="L102" s="93">
        <f t="shared" si="58"/>
        <v>0</v>
      </c>
      <c r="M102" s="90"/>
      <c r="N102" s="90"/>
      <c r="O102" s="90"/>
      <c r="P102" s="90"/>
      <c r="Q102" s="234">
        <f t="shared" si="47"/>
        <v>0</v>
      </c>
      <c r="R102" s="93">
        <f t="shared" si="48"/>
        <v>0</v>
      </c>
      <c r="S102" s="94"/>
      <c r="T102" s="94"/>
      <c r="U102" s="93">
        <f t="shared" si="41"/>
        <v>0</v>
      </c>
      <c r="V102" s="94"/>
      <c r="W102" s="94"/>
      <c r="X102" s="93">
        <f t="shared" si="42"/>
        <v>0</v>
      </c>
      <c r="Y102" s="94"/>
      <c r="Z102" s="94"/>
      <c r="AA102" s="93">
        <f t="shared" si="49"/>
        <v>0</v>
      </c>
      <c r="AB102" s="93">
        <f t="shared" si="50"/>
        <v>0</v>
      </c>
      <c r="AC102" s="235" t="e">
        <f t="shared" si="43"/>
        <v>#DIV/0!</v>
      </c>
      <c r="AD102" s="93">
        <f t="shared" si="44"/>
        <v>0</v>
      </c>
      <c r="AE102" s="94"/>
      <c r="AF102" s="235">
        <f t="shared" si="45"/>
        <v>0</v>
      </c>
      <c r="AG102" s="94"/>
      <c r="AH102" s="94"/>
      <c r="AI102" s="94"/>
      <c r="AJ102" s="94"/>
      <c r="AK102" s="94"/>
      <c r="AL102" s="123">
        <f t="shared" si="46"/>
        <v>0</v>
      </c>
      <c r="AM102" s="94"/>
      <c r="AN102" s="95">
        <f t="shared" si="51"/>
        <v>0</v>
      </c>
      <c r="AO102" s="96">
        <f t="shared" si="52"/>
        <v>0</v>
      </c>
      <c r="AP102" s="97"/>
      <c r="AQ102" s="98">
        <f t="shared" si="54"/>
        <v>0</v>
      </c>
      <c r="AR102" s="99">
        <f t="shared" si="59"/>
        <v>123.09</v>
      </c>
      <c r="AS102" s="99">
        <f t="shared" si="55"/>
        <v>0</v>
      </c>
      <c r="AT102" s="99">
        <f t="shared" si="56"/>
        <v>0</v>
      </c>
      <c r="AU102" s="99">
        <f t="shared" si="53"/>
        <v>0</v>
      </c>
      <c r="AV102" s="99">
        <f t="array" ref="AV102">_xlfn.IFS(U102=0,AO102,U102&lt;0,AO102/-U102,U102&gt;0,AO102/U102)</f>
        <v>0</v>
      </c>
      <c r="AW102" s="235">
        <f t="shared" si="60"/>
        <v>0</v>
      </c>
      <c r="AX102" s="235">
        <f t="shared" si="61"/>
        <v>0</v>
      </c>
      <c r="AY102" s="100"/>
      <c r="AZ102" s="95">
        <f t="shared" si="57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0"/>
        <v>0</v>
      </c>
      <c r="F103" s="94"/>
      <c r="G103" s="94"/>
      <c r="H103" s="94"/>
      <c r="I103" s="94"/>
      <c r="J103" s="94"/>
      <c r="K103" s="94">
        <v>107.88</v>
      </c>
      <c r="L103" s="93">
        <f t="shared" si="58"/>
        <v>0</v>
      </c>
      <c r="M103" s="90"/>
      <c r="N103" s="90"/>
      <c r="O103" s="90"/>
      <c r="P103" s="90"/>
      <c r="Q103" s="234">
        <f t="shared" si="47"/>
        <v>0</v>
      </c>
      <c r="R103" s="93">
        <f t="shared" si="48"/>
        <v>0</v>
      </c>
      <c r="S103" s="94"/>
      <c r="T103" s="94"/>
      <c r="U103" s="93">
        <f t="shared" si="41"/>
        <v>0</v>
      </c>
      <c r="V103" s="94"/>
      <c r="W103" s="94"/>
      <c r="X103" s="93">
        <f t="shared" si="42"/>
        <v>0</v>
      </c>
      <c r="Y103" s="94"/>
      <c r="Z103" s="94"/>
      <c r="AA103" s="93">
        <f t="shared" si="49"/>
        <v>0</v>
      </c>
      <c r="AB103" s="93">
        <f t="shared" si="50"/>
        <v>0</v>
      </c>
      <c r="AC103" s="235" t="e">
        <f t="shared" si="43"/>
        <v>#DIV/0!</v>
      </c>
      <c r="AD103" s="93">
        <f t="shared" si="44"/>
        <v>0</v>
      </c>
      <c r="AE103" s="94"/>
      <c r="AF103" s="235">
        <f t="shared" si="45"/>
        <v>0</v>
      </c>
      <c r="AG103" s="94"/>
      <c r="AH103" s="94"/>
      <c r="AI103" s="94"/>
      <c r="AJ103" s="94"/>
      <c r="AK103" s="94"/>
      <c r="AL103" s="123">
        <f t="shared" si="46"/>
        <v>0</v>
      </c>
      <c r="AM103" s="94"/>
      <c r="AN103" s="95">
        <f t="shared" si="51"/>
        <v>0</v>
      </c>
      <c r="AO103" s="96">
        <f t="shared" si="52"/>
        <v>0</v>
      </c>
      <c r="AP103" s="97"/>
      <c r="AQ103" s="98">
        <f t="shared" si="54"/>
        <v>0</v>
      </c>
      <c r="AR103" s="99">
        <f t="shared" si="59"/>
        <v>107.88</v>
      </c>
      <c r="AS103" s="99">
        <f t="shared" si="55"/>
        <v>0</v>
      </c>
      <c r="AT103" s="99">
        <f t="shared" si="56"/>
        <v>0</v>
      </c>
      <c r="AU103" s="99">
        <f t="shared" si="53"/>
        <v>0</v>
      </c>
      <c r="AV103" s="99">
        <f t="array" ref="AV103">_xlfn.IFS(U103=0,AO103,U103&lt;0,AO103/-U103,U103&gt;0,AO103/U103)</f>
        <v>0</v>
      </c>
      <c r="AW103" s="235">
        <f t="shared" si="60"/>
        <v>0</v>
      </c>
      <c r="AX103" s="235">
        <f t="shared" si="61"/>
        <v>0</v>
      </c>
      <c r="AY103" s="100"/>
      <c r="AZ103" s="95">
        <f t="shared" si="57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2">AVERAGE(AQ7:AQ98)</f>
        <v>0</v>
      </c>
      <c r="AR104" s="112">
        <f t="shared" si="62"/>
        <v>141.22217391304349</v>
      </c>
      <c r="AS104" s="112">
        <f t="shared" si="62"/>
        <v>0</v>
      </c>
      <c r="AT104" s="112">
        <f t="shared" si="62"/>
        <v>0</v>
      </c>
      <c r="AU104" s="112">
        <f t="shared" si="62"/>
        <v>0</v>
      </c>
      <c r="AV104" s="112">
        <f t="shared" si="62"/>
        <v>0</v>
      </c>
      <c r="AW104" s="113">
        <f t="shared" si="62"/>
        <v>0</v>
      </c>
      <c r="AX104" s="113">
        <f t="shared" si="62"/>
        <v>0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3">SUM(E3:E103)</f>
        <v>0</v>
      </c>
      <c r="F105" s="117">
        <f t="shared" si="63"/>
        <v>0</v>
      </c>
      <c r="G105" s="117">
        <f t="shared" si="63"/>
        <v>0</v>
      </c>
      <c r="H105" s="117">
        <f t="shared" si="63"/>
        <v>0</v>
      </c>
      <c r="I105" s="117">
        <f t="shared" si="63"/>
        <v>0</v>
      </c>
      <c r="J105" s="117">
        <f t="shared" si="63"/>
        <v>0</v>
      </c>
      <c r="K105" s="117"/>
      <c r="L105" s="117">
        <f>SUM(L3:L103)</f>
        <v>0</v>
      </c>
      <c r="M105" s="117"/>
      <c r="N105" s="117">
        <f>SUM(N3:N103)</f>
        <v>0</v>
      </c>
      <c r="O105" s="117"/>
      <c r="P105" s="117"/>
      <c r="Q105" s="213"/>
      <c r="R105" s="117"/>
      <c r="S105" s="117">
        <f t="shared" ref="S105:AE105" si="64">SUM(S3:S103)</f>
        <v>0</v>
      </c>
      <c r="T105" s="117">
        <f t="shared" si="64"/>
        <v>0</v>
      </c>
      <c r="U105" s="117">
        <f t="shared" si="64"/>
        <v>0</v>
      </c>
      <c r="V105" s="117">
        <f t="shared" si="64"/>
        <v>0</v>
      </c>
      <c r="W105" s="117">
        <f t="shared" si="64"/>
        <v>0</v>
      </c>
      <c r="X105" s="117">
        <f t="shared" si="64"/>
        <v>0</v>
      </c>
      <c r="Y105" s="117">
        <f t="shared" si="64"/>
        <v>0</v>
      </c>
      <c r="Z105" s="117">
        <f t="shared" si="64"/>
        <v>0</v>
      </c>
      <c r="AA105" s="117">
        <f t="shared" si="64"/>
        <v>0</v>
      </c>
      <c r="AB105" s="117">
        <f t="shared" si="64"/>
        <v>0</v>
      </c>
      <c r="AC105" s="240" t="e">
        <f t="shared" si="64"/>
        <v>#DIV/0!</v>
      </c>
      <c r="AD105" s="118">
        <f t="shared" si="64"/>
        <v>0</v>
      </c>
      <c r="AE105" s="117">
        <f t="shared" si="64"/>
        <v>0</v>
      </c>
      <c r="AF105" s="240" t="e">
        <f>AE105/AA105</f>
        <v>#DIV/0!</v>
      </c>
      <c r="AG105" s="117">
        <f t="shared" ref="AG105:AO105" si="65">SUM(AG3:AG103)</f>
        <v>0</v>
      </c>
      <c r="AH105" s="118">
        <f t="shared" si="65"/>
        <v>0</v>
      </c>
      <c r="AI105" s="118">
        <f t="shared" si="65"/>
        <v>0</v>
      </c>
      <c r="AJ105" s="118">
        <f t="shared" si="65"/>
        <v>0</v>
      </c>
      <c r="AK105" s="118">
        <f t="shared" si="65"/>
        <v>0</v>
      </c>
      <c r="AL105" s="118">
        <f t="shared" si="65"/>
        <v>0</v>
      </c>
      <c r="AM105" s="117">
        <f t="shared" si="65"/>
        <v>0</v>
      </c>
      <c r="AN105" s="118">
        <f t="shared" si="65"/>
        <v>0</v>
      </c>
      <c r="AO105" s="118">
        <f t="shared" si="65"/>
        <v>0</v>
      </c>
      <c r="AP105" s="119"/>
      <c r="AQ105" s="117"/>
      <c r="AR105" s="117"/>
      <c r="AS105" s="117"/>
      <c r="AT105" s="117"/>
      <c r="AU105" s="241" t="e">
        <f>(AH105+AI105+AJ105)/S105</f>
        <v>#DIV/0!</v>
      </c>
      <c r="AV105" s="117"/>
      <c r="AW105" s="117"/>
      <c r="AX105" s="117"/>
      <c r="AY105" s="120"/>
      <c r="AZ105" s="117">
        <f>SUM(AZ3:AZ103)</f>
        <v>0</v>
      </c>
    </row>
    <row r="106" spans="1:52" hidden="1" outlineLevel="1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357"/>
      <c r="AK106" s="35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 hidden="1" outlineLevel="1">
      <c r="A107" s="90"/>
      <c r="B107" s="91"/>
      <c r="C107" s="91"/>
      <c r="D107" s="122"/>
      <c r="E107" s="233"/>
      <c r="F107" s="94"/>
      <c r="G107" s="94"/>
      <c r="H107" s="94"/>
      <c r="I107" s="94"/>
      <c r="J107" s="94"/>
      <c r="K107" s="94"/>
      <c r="L107" s="93"/>
      <c r="M107" s="90"/>
      <c r="N107" s="90"/>
      <c r="O107" s="90"/>
      <c r="P107" s="90"/>
      <c r="Q107" s="234"/>
      <c r="R107" s="93"/>
      <c r="S107" s="94"/>
      <c r="T107" s="94"/>
      <c r="U107" s="93"/>
      <c r="V107" s="94"/>
      <c r="W107" s="94"/>
      <c r="X107" s="93"/>
      <c r="Y107" s="94"/>
      <c r="Z107" s="94"/>
      <c r="AA107" s="93"/>
      <c r="AB107" s="93"/>
      <c r="AC107" s="235"/>
      <c r="AD107" s="93"/>
      <c r="AE107" s="94"/>
      <c r="AF107" s="235"/>
      <c r="AG107" s="94"/>
      <c r="AH107" s="94"/>
      <c r="AI107" s="94"/>
      <c r="AJ107" s="94"/>
      <c r="AK107" s="94"/>
      <c r="AL107" s="123"/>
      <c r="AM107" s="94"/>
      <c r="AN107" s="95"/>
      <c r="AO107" s="96"/>
      <c r="AP107" s="97"/>
      <c r="AQ107" s="98"/>
      <c r="AR107" s="99"/>
      <c r="AS107" s="99"/>
      <c r="AT107" s="99"/>
      <c r="AU107" s="99"/>
      <c r="AV107" s="99"/>
      <c r="AW107" s="235"/>
      <c r="AX107" s="235"/>
      <c r="AY107" s="100"/>
      <c r="AZ107" s="95"/>
    </row>
    <row r="108" spans="1:52" hidden="1" outlineLevel="1">
      <c r="A108" s="90"/>
      <c r="B108" s="91"/>
      <c r="C108" s="91"/>
      <c r="D108" s="122"/>
      <c r="E108" s="233"/>
      <c r="F108" s="94"/>
      <c r="G108" s="94"/>
      <c r="H108" s="94"/>
      <c r="I108" s="94"/>
      <c r="J108" s="94"/>
      <c r="K108" s="94"/>
      <c r="L108" s="93"/>
      <c r="M108" s="90"/>
      <c r="N108" s="90"/>
      <c r="O108" s="90"/>
      <c r="P108" s="90"/>
      <c r="Q108" s="234"/>
      <c r="R108" s="93"/>
      <c r="S108" s="94"/>
      <c r="T108" s="94"/>
      <c r="U108" s="93"/>
      <c r="V108" s="94"/>
      <c r="W108" s="94"/>
      <c r="X108" s="93"/>
      <c r="Y108" s="94"/>
      <c r="Z108" s="94"/>
      <c r="AA108" s="93"/>
      <c r="AB108" s="93"/>
      <c r="AC108" s="235"/>
      <c r="AD108" s="93"/>
      <c r="AE108" s="94"/>
      <c r="AF108" s="235"/>
      <c r="AG108" s="94"/>
      <c r="AH108" s="94"/>
      <c r="AI108" s="94"/>
      <c r="AJ108" s="94"/>
      <c r="AK108" s="94"/>
      <c r="AL108" s="123"/>
      <c r="AM108" s="94"/>
      <c r="AN108" s="95"/>
      <c r="AO108" s="96"/>
      <c r="AP108" s="97"/>
      <c r="AQ108" s="98"/>
      <c r="AR108" s="99"/>
      <c r="AS108" s="99"/>
      <c r="AT108" s="99"/>
      <c r="AU108" s="99"/>
      <c r="AV108" s="99"/>
      <c r="AW108" s="235"/>
      <c r="AX108" s="235"/>
      <c r="AY108" s="100"/>
      <c r="AZ108" s="95"/>
    </row>
    <row r="109" spans="1:52" hidden="1" outlineLevel="1">
      <c r="A109" s="90"/>
      <c r="B109" s="91"/>
      <c r="C109" s="91"/>
      <c r="D109" s="122"/>
      <c r="E109" s="233"/>
      <c r="F109" s="94"/>
      <c r="G109" s="94"/>
      <c r="H109" s="94"/>
      <c r="I109" s="94"/>
      <c r="J109" s="94"/>
      <c r="K109" s="94"/>
      <c r="L109" s="93"/>
      <c r="M109" s="90"/>
      <c r="N109" s="90"/>
      <c r="O109" s="90"/>
      <c r="P109" s="90"/>
      <c r="Q109" s="234"/>
      <c r="R109" s="93"/>
      <c r="S109" s="94"/>
      <c r="T109" s="94"/>
      <c r="U109" s="93"/>
      <c r="V109" s="94"/>
      <c r="W109" s="94"/>
      <c r="X109" s="93"/>
      <c r="Y109" s="94"/>
      <c r="Z109" s="94"/>
      <c r="AA109" s="93"/>
      <c r="AB109" s="93"/>
      <c r="AC109" s="235"/>
      <c r="AD109" s="93"/>
      <c r="AE109" s="94"/>
      <c r="AF109" s="235"/>
      <c r="AG109" s="94"/>
      <c r="AH109" s="94"/>
      <c r="AI109" s="94"/>
      <c r="AJ109" s="94"/>
      <c r="AK109" s="94"/>
      <c r="AL109" s="123"/>
      <c r="AM109" s="94"/>
      <c r="AN109" s="95"/>
      <c r="AO109" s="96"/>
      <c r="AP109" s="97"/>
      <c r="AQ109" s="98"/>
      <c r="AR109" s="99"/>
      <c r="AS109" s="99"/>
      <c r="AT109" s="99"/>
      <c r="AU109" s="99"/>
      <c r="AV109" s="99"/>
      <c r="AW109" s="235"/>
      <c r="AX109" s="235"/>
      <c r="AY109" s="100"/>
      <c r="AZ109" s="95"/>
    </row>
    <row r="110" spans="1:52" hidden="1" outlineLevel="1">
      <c r="A110" s="90"/>
      <c r="B110" s="91"/>
      <c r="C110" s="91"/>
      <c r="D110" s="122"/>
      <c r="E110" s="233"/>
      <c r="F110" s="94"/>
      <c r="G110" s="94"/>
      <c r="H110" s="94"/>
      <c r="I110" s="94"/>
      <c r="J110" s="94"/>
      <c r="K110" s="94"/>
      <c r="L110" s="93"/>
      <c r="M110" s="90"/>
      <c r="N110" s="90"/>
      <c r="O110" s="90"/>
      <c r="P110" s="90"/>
      <c r="Q110" s="234"/>
      <c r="R110" s="93"/>
      <c r="S110" s="94"/>
      <c r="T110" s="94"/>
      <c r="U110" s="93"/>
      <c r="V110" s="94"/>
      <c r="W110" s="94"/>
      <c r="X110" s="93"/>
      <c r="Y110" s="94"/>
      <c r="Z110" s="94"/>
      <c r="AA110" s="93"/>
      <c r="AB110" s="93"/>
      <c r="AC110" s="235"/>
      <c r="AD110" s="93"/>
      <c r="AE110" s="94"/>
      <c r="AF110" s="235"/>
      <c r="AG110" s="94"/>
      <c r="AH110" s="94"/>
      <c r="AI110" s="94"/>
      <c r="AJ110" s="94"/>
      <c r="AK110" s="94"/>
      <c r="AL110" s="123"/>
      <c r="AM110" s="94"/>
      <c r="AN110" s="95"/>
      <c r="AO110" s="96"/>
      <c r="AP110" s="97"/>
      <c r="AQ110" s="98"/>
      <c r="AR110" s="99"/>
      <c r="AS110" s="99"/>
      <c r="AT110" s="99"/>
      <c r="AU110" s="99"/>
      <c r="AV110" s="99"/>
      <c r="AW110" s="235"/>
      <c r="AX110" s="235"/>
      <c r="AY110" s="100"/>
      <c r="AZ110" s="95"/>
    </row>
    <row r="111" spans="1:52" hidden="1" outlineLevel="1">
      <c r="A111" s="90"/>
      <c r="B111" s="91"/>
      <c r="C111" s="91"/>
      <c r="D111" s="122"/>
      <c r="E111" s="233"/>
      <c r="F111" s="94"/>
      <c r="G111" s="94"/>
      <c r="H111" s="94"/>
      <c r="I111" s="94"/>
      <c r="J111" s="94"/>
      <c r="K111" s="94"/>
      <c r="L111" s="93"/>
      <c r="M111" s="90"/>
      <c r="N111" s="90"/>
      <c r="O111" s="90"/>
      <c r="P111" s="90"/>
      <c r="Q111" s="234"/>
      <c r="R111" s="93"/>
      <c r="S111" s="94"/>
      <c r="T111" s="94"/>
      <c r="U111" s="93"/>
      <c r="V111" s="94"/>
      <c r="W111" s="94"/>
      <c r="X111" s="93"/>
      <c r="Y111" s="94"/>
      <c r="Z111" s="94"/>
      <c r="AA111" s="93"/>
      <c r="AB111" s="93"/>
      <c r="AC111" s="235"/>
      <c r="AD111" s="93"/>
      <c r="AE111" s="94"/>
      <c r="AF111" s="235"/>
      <c r="AG111" s="94"/>
      <c r="AH111" s="94"/>
      <c r="AI111" s="94"/>
      <c r="AJ111" s="94"/>
      <c r="AK111" s="94"/>
      <c r="AL111" s="123"/>
      <c r="AM111" s="94"/>
      <c r="AN111" s="95"/>
      <c r="AO111" s="96"/>
      <c r="AP111" s="97"/>
      <c r="AQ111" s="98"/>
      <c r="AR111" s="99"/>
      <c r="AS111" s="99"/>
      <c r="AT111" s="99"/>
      <c r="AU111" s="99"/>
      <c r="AV111" s="99"/>
      <c r="AW111" s="235"/>
      <c r="AX111" s="235"/>
      <c r="AY111" s="100"/>
      <c r="AZ111" s="95"/>
    </row>
    <row r="112" spans="1:52" hidden="1" outlineLevel="1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357"/>
      <c r="AI112" s="357"/>
      <c r="AJ112" s="357"/>
      <c r="AK112" s="357"/>
      <c r="AL112" s="123"/>
      <c r="AM112" s="94"/>
      <c r="AN112" s="124"/>
      <c r="AO112" s="125"/>
      <c r="AP112" s="97"/>
      <c r="AQ112" s="246" t="e">
        <f>AVERAGE(AQ107:AQ111)</f>
        <v>#DIV/0!</v>
      </c>
      <c r="AR112" s="246" t="e">
        <f>AVERAGE(AR107:AR111)</f>
        <v>#DIV/0!</v>
      </c>
      <c r="AS112" s="246" t="e">
        <f t="shared" ref="AS112:AX112" si="66">AVERAGE(AS107:AS111)</f>
        <v>#DIV/0!</v>
      </c>
      <c r="AT112" s="246" t="e">
        <f t="shared" si="66"/>
        <v>#DIV/0!</v>
      </c>
      <c r="AU112" s="246" t="e">
        <f t="shared" si="66"/>
        <v>#DIV/0!</v>
      </c>
      <c r="AV112" s="246" t="e">
        <f t="shared" si="66"/>
        <v>#DIV/0!</v>
      </c>
      <c r="AW112" s="247" t="e">
        <f t="shared" si="66"/>
        <v>#DIV/0!</v>
      </c>
      <c r="AX112" s="247" t="e">
        <f t="shared" si="66"/>
        <v>#DIV/0!</v>
      </c>
      <c r="AY112" s="100"/>
      <c r="AZ112" s="124"/>
    </row>
    <row r="113" spans="1:52" s="121" customFormat="1" hidden="1" outlineLevel="1">
      <c r="A113" s="248" t="s">
        <v>226</v>
      </c>
      <c r="B113" s="249"/>
      <c r="C113" s="250"/>
      <c r="D113" s="250"/>
      <c r="E113" s="251">
        <f t="shared" ref="E113:J113" si="67">SUM(E107:E111)</f>
        <v>0</v>
      </c>
      <c r="F113" s="250">
        <f t="shared" si="67"/>
        <v>0</v>
      </c>
      <c r="G113" s="250">
        <f t="shared" si="67"/>
        <v>0</v>
      </c>
      <c r="H113" s="250">
        <f t="shared" si="67"/>
        <v>0</v>
      </c>
      <c r="I113" s="250">
        <f t="shared" si="67"/>
        <v>0</v>
      </c>
      <c r="J113" s="250">
        <f t="shared" si="67"/>
        <v>0</v>
      </c>
      <c r="K113" s="250"/>
      <c r="L113" s="250">
        <f>SUM(L107:L111)</f>
        <v>0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68">SUM(S107:S111)</f>
        <v>0</v>
      </c>
      <c r="T113" s="250">
        <f t="shared" si="68"/>
        <v>0</v>
      </c>
      <c r="U113" s="250">
        <f t="shared" si="68"/>
        <v>0</v>
      </c>
      <c r="V113" s="250">
        <f t="shared" si="68"/>
        <v>0</v>
      </c>
      <c r="W113" s="250">
        <f t="shared" si="68"/>
        <v>0</v>
      </c>
      <c r="X113" s="250">
        <f t="shared" si="68"/>
        <v>0</v>
      </c>
      <c r="Y113" s="250">
        <f t="shared" si="68"/>
        <v>0</v>
      </c>
      <c r="Z113" s="250">
        <f t="shared" si="68"/>
        <v>0</v>
      </c>
      <c r="AA113" s="250">
        <f t="shared" si="68"/>
        <v>0</v>
      </c>
      <c r="AB113" s="250">
        <f t="shared" si="68"/>
        <v>0</v>
      </c>
      <c r="AC113" s="253">
        <f t="shared" si="68"/>
        <v>0</v>
      </c>
      <c r="AD113" s="254">
        <f t="shared" si="68"/>
        <v>0</v>
      </c>
      <c r="AE113" s="250">
        <f t="shared" si="68"/>
        <v>0</v>
      </c>
      <c r="AF113" s="253" t="e">
        <f>AE113/AA113</f>
        <v>#DIV/0!</v>
      </c>
      <c r="AG113" s="250">
        <f t="shared" ref="AG113:AO113" si="69">SUM(AG107:AG111)</f>
        <v>0</v>
      </c>
      <c r="AH113" s="254">
        <f t="shared" si="69"/>
        <v>0</v>
      </c>
      <c r="AI113" s="254">
        <f t="shared" si="69"/>
        <v>0</v>
      </c>
      <c r="AJ113" s="254">
        <f t="shared" si="69"/>
        <v>0</v>
      </c>
      <c r="AK113" s="254">
        <f t="shared" si="69"/>
        <v>0</v>
      </c>
      <c r="AL113" s="254">
        <f t="shared" si="69"/>
        <v>0</v>
      </c>
      <c r="AM113" s="250">
        <f t="shared" si="69"/>
        <v>0</v>
      </c>
      <c r="AN113" s="254">
        <f t="shared" si="69"/>
        <v>0</v>
      </c>
      <c r="AO113" s="254">
        <f t="shared" si="69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 hidden="1" outlineLevel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58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hidden="1" outlineLevel="1">
      <c r="A115" s="90"/>
      <c r="B115" s="91"/>
      <c r="C115" s="91"/>
      <c r="D115" s="92"/>
      <c r="E115" s="233"/>
      <c r="F115" s="94"/>
      <c r="G115" s="94"/>
      <c r="H115" s="94"/>
      <c r="I115" s="94"/>
      <c r="J115" s="94"/>
      <c r="K115" s="93"/>
      <c r="L115" s="93"/>
      <c r="M115" s="90"/>
      <c r="N115" s="90"/>
      <c r="O115" s="90"/>
      <c r="P115" s="90"/>
      <c r="Q115" s="234"/>
      <c r="R115" s="93"/>
      <c r="S115" s="94"/>
      <c r="T115" s="94"/>
      <c r="U115" s="93"/>
      <c r="V115" s="94"/>
      <c r="W115" s="94"/>
      <c r="X115" s="93"/>
      <c r="Y115" s="94"/>
      <c r="Z115" s="94"/>
      <c r="AA115" s="93"/>
      <c r="AB115" s="93"/>
      <c r="AC115" s="235"/>
      <c r="AD115" s="93"/>
      <c r="AE115" s="94"/>
      <c r="AF115" s="235"/>
      <c r="AG115" s="94"/>
      <c r="AH115" s="94"/>
      <c r="AI115" s="94"/>
      <c r="AJ115" s="94"/>
      <c r="AK115" s="94"/>
      <c r="AL115" s="123"/>
      <c r="AM115" s="94"/>
      <c r="AN115" s="95"/>
      <c r="AO115" s="96"/>
      <c r="AP115" s="97"/>
      <c r="AQ115" s="98"/>
      <c r="AR115" s="99"/>
      <c r="AS115" s="99"/>
      <c r="AT115" s="99"/>
      <c r="AU115" s="99"/>
      <c r="AV115" s="99"/>
      <c r="AW115" s="235"/>
      <c r="AX115" s="235"/>
      <c r="AY115" s="100"/>
      <c r="AZ115" s="95"/>
    </row>
    <row r="116" spans="1:52" hidden="1" outlineLevel="1">
      <c r="A116" s="90"/>
      <c r="B116" s="91"/>
      <c r="C116" s="91"/>
      <c r="D116" s="92"/>
      <c r="E116" s="233"/>
      <c r="F116" s="94"/>
      <c r="G116" s="94"/>
      <c r="H116" s="94"/>
      <c r="I116" s="94"/>
      <c r="J116" s="94"/>
      <c r="K116" s="93"/>
      <c r="L116" s="93"/>
      <c r="M116" s="90"/>
      <c r="N116" s="90"/>
      <c r="O116" s="90"/>
      <c r="P116" s="90"/>
      <c r="Q116" s="234"/>
      <c r="R116" s="93"/>
      <c r="S116" s="94"/>
      <c r="T116" s="94"/>
      <c r="U116" s="93"/>
      <c r="V116" s="94"/>
      <c r="W116" s="94"/>
      <c r="X116" s="93"/>
      <c r="Y116" s="94"/>
      <c r="Z116" s="94"/>
      <c r="AA116" s="93"/>
      <c r="AB116" s="93"/>
      <c r="AC116" s="235"/>
      <c r="AD116" s="93"/>
      <c r="AE116" s="94"/>
      <c r="AF116" s="235"/>
      <c r="AG116" s="94"/>
      <c r="AH116" s="94"/>
      <c r="AI116" s="94"/>
      <c r="AJ116" s="94"/>
      <c r="AK116" s="94"/>
      <c r="AL116" s="123"/>
      <c r="AM116" s="94"/>
      <c r="AN116" s="95"/>
      <c r="AO116" s="96"/>
      <c r="AP116" s="97"/>
      <c r="AQ116" s="98"/>
      <c r="AR116" s="99"/>
      <c r="AS116" s="99"/>
      <c r="AT116" s="99"/>
      <c r="AU116" s="99"/>
      <c r="AV116" s="99"/>
      <c r="AW116" s="235"/>
      <c r="AX116" s="235"/>
      <c r="AY116" s="100"/>
      <c r="AZ116" s="95"/>
    </row>
    <row r="117" spans="1:52" hidden="1" outlineLevel="1">
      <c r="A117" s="90"/>
      <c r="B117" s="91"/>
      <c r="C117" s="91"/>
      <c r="D117" s="92"/>
      <c r="E117" s="233"/>
      <c r="F117" s="94"/>
      <c r="G117" s="94"/>
      <c r="H117" s="94"/>
      <c r="I117" s="94"/>
      <c r="J117" s="94"/>
      <c r="K117" s="93"/>
      <c r="L117" s="93"/>
      <c r="M117" s="90"/>
      <c r="N117" s="90"/>
      <c r="O117" s="90"/>
      <c r="P117" s="90"/>
      <c r="Q117" s="234"/>
      <c r="R117" s="93"/>
      <c r="S117" s="94"/>
      <c r="T117" s="94"/>
      <c r="U117" s="93"/>
      <c r="V117" s="94"/>
      <c r="W117" s="94"/>
      <c r="X117" s="93"/>
      <c r="Y117" s="94"/>
      <c r="Z117" s="94"/>
      <c r="AA117" s="93"/>
      <c r="AB117" s="93"/>
      <c r="AC117" s="235"/>
      <c r="AD117" s="93"/>
      <c r="AE117" s="94"/>
      <c r="AF117" s="235"/>
      <c r="AG117" s="94"/>
      <c r="AH117" s="94"/>
      <c r="AI117" s="94"/>
      <c r="AJ117" s="94"/>
      <c r="AK117" s="94"/>
      <c r="AL117" s="123"/>
      <c r="AM117" s="94"/>
      <c r="AN117" s="95"/>
      <c r="AO117" s="96"/>
      <c r="AP117" s="97"/>
      <c r="AQ117" s="98"/>
      <c r="AR117" s="99"/>
      <c r="AS117" s="99"/>
      <c r="AT117" s="99"/>
      <c r="AU117" s="99"/>
      <c r="AV117" s="99"/>
      <c r="AW117" s="235"/>
      <c r="AX117" s="235"/>
      <c r="AY117" s="100"/>
      <c r="AZ117" s="95"/>
    </row>
    <row r="118" spans="1:52" hidden="1" outlineLevel="1">
      <c r="A118" s="90"/>
      <c r="B118" s="91"/>
      <c r="C118" s="91"/>
      <c r="D118" s="92"/>
      <c r="E118" s="233"/>
      <c r="F118" s="94"/>
      <c r="G118" s="94"/>
      <c r="H118" s="94"/>
      <c r="I118" s="94"/>
      <c r="J118" s="94"/>
      <c r="K118" s="93"/>
      <c r="L118" s="93"/>
      <c r="M118" s="90"/>
      <c r="N118" s="90"/>
      <c r="O118" s="90"/>
      <c r="P118" s="90"/>
      <c r="Q118" s="234"/>
      <c r="R118" s="93"/>
      <c r="S118" s="94"/>
      <c r="T118" s="94"/>
      <c r="U118" s="93"/>
      <c r="V118" s="94"/>
      <c r="W118" s="94"/>
      <c r="X118" s="93"/>
      <c r="Y118" s="94"/>
      <c r="Z118" s="94"/>
      <c r="AA118" s="93"/>
      <c r="AB118" s="93"/>
      <c r="AC118" s="235"/>
      <c r="AD118" s="93"/>
      <c r="AE118" s="94"/>
      <c r="AF118" s="235"/>
      <c r="AG118" s="94"/>
      <c r="AH118" s="94"/>
      <c r="AI118" s="94"/>
      <c r="AJ118" s="94"/>
      <c r="AK118" s="94"/>
      <c r="AL118" s="123"/>
      <c r="AM118" s="94"/>
      <c r="AN118" s="95"/>
      <c r="AO118" s="96"/>
      <c r="AP118" s="97"/>
      <c r="AQ118" s="98"/>
      <c r="AR118" s="99"/>
      <c r="AS118" s="99"/>
      <c r="AT118" s="99"/>
      <c r="AU118" s="99"/>
      <c r="AV118" s="99"/>
      <c r="AW118" s="235"/>
      <c r="AX118" s="235"/>
      <c r="AY118" s="100"/>
      <c r="AZ118" s="95"/>
    </row>
    <row r="119" spans="1:52" hidden="1" outlineLevel="1">
      <c r="A119" s="90"/>
      <c r="B119" s="91"/>
      <c r="C119" s="91"/>
      <c r="D119" s="92"/>
      <c r="E119" s="233"/>
      <c r="F119" s="94"/>
      <c r="G119" s="94"/>
      <c r="H119" s="94"/>
      <c r="I119" s="94"/>
      <c r="J119" s="94"/>
      <c r="K119" s="93"/>
      <c r="L119" s="93"/>
      <c r="M119" s="90"/>
      <c r="N119" s="90"/>
      <c r="O119" s="90"/>
      <c r="P119" s="90"/>
      <c r="Q119" s="234"/>
      <c r="R119" s="93"/>
      <c r="S119" s="94"/>
      <c r="T119" s="94"/>
      <c r="U119" s="93"/>
      <c r="V119" s="94"/>
      <c r="W119" s="94"/>
      <c r="X119" s="93"/>
      <c r="Y119" s="94"/>
      <c r="Z119" s="94"/>
      <c r="AA119" s="93"/>
      <c r="AB119" s="93"/>
      <c r="AC119" s="235"/>
      <c r="AD119" s="93"/>
      <c r="AE119" s="94"/>
      <c r="AF119" s="235"/>
      <c r="AG119" s="94"/>
      <c r="AH119" s="94"/>
      <c r="AI119" s="94"/>
      <c r="AJ119" s="94"/>
      <c r="AK119" s="94"/>
      <c r="AL119" s="123"/>
      <c r="AM119" s="94"/>
      <c r="AN119" s="95"/>
      <c r="AO119" s="96"/>
      <c r="AP119" s="97"/>
      <c r="AQ119" s="98"/>
      <c r="AR119" s="99"/>
      <c r="AS119" s="99"/>
      <c r="AT119" s="99"/>
      <c r="AU119" s="99"/>
      <c r="AV119" s="99"/>
      <c r="AW119" s="235"/>
      <c r="AX119" s="235"/>
      <c r="AY119" s="100"/>
      <c r="AZ119" s="95"/>
    </row>
    <row r="120" spans="1:52" hidden="1" outlineLevel="1">
      <c r="A120" s="90"/>
      <c r="B120" s="91"/>
      <c r="C120" s="91"/>
      <c r="D120" s="92"/>
      <c r="E120" s="233"/>
      <c r="F120" s="94"/>
      <c r="G120" s="94"/>
      <c r="H120" s="94"/>
      <c r="I120" s="94"/>
      <c r="J120" s="94"/>
      <c r="K120" s="93"/>
      <c r="L120" s="93"/>
      <c r="M120" s="90"/>
      <c r="N120" s="90"/>
      <c r="O120" s="90"/>
      <c r="P120" s="90"/>
      <c r="Q120" s="234"/>
      <c r="R120" s="93"/>
      <c r="S120" s="94"/>
      <c r="T120" s="94"/>
      <c r="U120" s="93"/>
      <c r="V120" s="94"/>
      <c r="W120" s="94"/>
      <c r="X120" s="93"/>
      <c r="Y120" s="94"/>
      <c r="Z120" s="94"/>
      <c r="AA120" s="93"/>
      <c r="AB120" s="93"/>
      <c r="AC120" s="235"/>
      <c r="AD120" s="93"/>
      <c r="AE120" s="94"/>
      <c r="AF120" s="235"/>
      <c r="AG120" s="94"/>
      <c r="AH120" s="94"/>
      <c r="AI120" s="94"/>
      <c r="AJ120" s="94"/>
      <c r="AK120" s="94"/>
      <c r="AL120" s="123"/>
      <c r="AM120" s="94"/>
      <c r="AN120" s="95"/>
      <c r="AO120" s="96"/>
      <c r="AP120" s="97"/>
      <c r="AQ120" s="98"/>
      <c r="AR120" s="99"/>
      <c r="AS120" s="99"/>
      <c r="AT120" s="99"/>
      <c r="AU120" s="99"/>
      <c r="AV120" s="99"/>
      <c r="AW120" s="235"/>
      <c r="AX120" s="235"/>
      <c r="AY120" s="100"/>
      <c r="AZ120" s="95"/>
    </row>
    <row r="121" spans="1:52" hidden="1" outlineLevel="1">
      <c r="A121" s="90"/>
      <c r="B121" s="91"/>
      <c r="C121" s="91"/>
      <c r="D121" s="92"/>
      <c r="E121" s="233"/>
      <c r="F121" s="94"/>
      <c r="G121" s="94"/>
      <c r="H121" s="94"/>
      <c r="I121" s="94"/>
      <c r="J121" s="94"/>
      <c r="K121" s="93"/>
      <c r="L121" s="93"/>
      <c r="M121" s="90"/>
      <c r="N121" s="90"/>
      <c r="O121" s="90"/>
      <c r="P121" s="90"/>
      <c r="Q121" s="234"/>
      <c r="R121" s="93"/>
      <c r="S121" s="94"/>
      <c r="T121" s="94"/>
      <c r="U121" s="93"/>
      <c r="V121" s="94"/>
      <c r="W121" s="94"/>
      <c r="X121" s="93"/>
      <c r="Y121" s="94"/>
      <c r="Z121" s="94"/>
      <c r="AA121" s="93"/>
      <c r="AB121" s="93"/>
      <c r="AC121" s="235"/>
      <c r="AD121" s="93"/>
      <c r="AE121" s="94"/>
      <c r="AF121" s="235"/>
      <c r="AG121" s="94"/>
      <c r="AH121" s="94"/>
      <c r="AI121" s="94"/>
      <c r="AJ121" s="94"/>
      <c r="AK121" s="94"/>
      <c r="AL121" s="123"/>
      <c r="AM121" s="94"/>
      <c r="AN121" s="95"/>
      <c r="AO121" s="96"/>
      <c r="AP121" s="97"/>
      <c r="AQ121" s="98"/>
      <c r="AR121" s="99"/>
      <c r="AS121" s="99"/>
      <c r="AT121" s="99"/>
      <c r="AU121" s="99"/>
      <c r="AV121" s="99"/>
      <c r="AW121" s="235"/>
      <c r="AX121" s="235"/>
      <c r="AY121" s="100"/>
      <c r="AZ121" s="95"/>
    </row>
    <row r="122" spans="1:52" hidden="1" outlineLevel="1">
      <c r="A122" s="90"/>
      <c r="B122" s="91"/>
      <c r="C122" s="91"/>
      <c r="D122" s="122"/>
      <c r="E122" s="242"/>
      <c r="F122" s="94"/>
      <c r="G122" s="94"/>
      <c r="H122" s="94"/>
      <c r="I122" s="94"/>
      <c r="J122" s="94"/>
      <c r="K122" s="93"/>
      <c r="L122" s="93"/>
      <c r="M122" s="90"/>
      <c r="N122" s="90"/>
      <c r="O122" s="90"/>
      <c r="P122" s="90"/>
      <c r="Q122" s="234"/>
      <c r="R122" s="93"/>
      <c r="S122" s="94"/>
      <c r="T122" s="94"/>
      <c r="U122" s="93"/>
      <c r="V122" s="94"/>
      <c r="W122" s="94"/>
      <c r="X122" s="93"/>
      <c r="Y122" s="94"/>
      <c r="Z122" s="94"/>
      <c r="AA122" s="93"/>
      <c r="AB122" s="93"/>
      <c r="AC122" s="235"/>
      <c r="AD122" s="93"/>
      <c r="AE122" s="94"/>
      <c r="AF122" s="235"/>
      <c r="AG122" s="94"/>
      <c r="AH122" s="94"/>
      <c r="AI122" s="94"/>
      <c r="AJ122" s="94"/>
      <c r="AK122" s="94"/>
      <c r="AL122" s="123"/>
      <c r="AM122" s="94"/>
      <c r="AN122" s="95"/>
      <c r="AO122" s="96"/>
      <c r="AP122" s="97"/>
      <c r="AQ122" s="98"/>
      <c r="AR122" s="99"/>
      <c r="AS122" s="99"/>
      <c r="AT122" s="99"/>
      <c r="AU122" s="99"/>
      <c r="AV122" s="99"/>
      <c r="AW122" s="235"/>
      <c r="AX122" s="235"/>
      <c r="AY122" s="100"/>
      <c r="AZ122" s="95"/>
    </row>
    <row r="123" spans="1:52" hidden="1" outlineLevel="1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 t="e">
        <f t="shared" ref="AQ123:AX123" si="70">AVERAGE(AQ115:AQ122)</f>
        <v>#DIV/0!</v>
      </c>
      <c r="AR123" s="131" t="e">
        <f t="shared" si="70"/>
        <v>#DIV/0!</v>
      </c>
      <c r="AS123" s="131" t="e">
        <f t="shared" si="70"/>
        <v>#DIV/0!</v>
      </c>
      <c r="AT123" s="131" t="e">
        <f t="shared" si="70"/>
        <v>#DIV/0!</v>
      </c>
      <c r="AU123" s="131" t="e">
        <f t="shared" si="70"/>
        <v>#DIV/0!</v>
      </c>
      <c r="AV123" s="131" t="e">
        <f t="shared" si="70"/>
        <v>#DIV/0!</v>
      </c>
      <c r="AW123" s="132" t="e">
        <f t="shared" si="70"/>
        <v>#DIV/0!</v>
      </c>
      <c r="AX123" s="132" t="e">
        <f t="shared" si="70"/>
        <v>#DIV/0!</v>
      </c>
      <c r="AY123" s="100"/>
      <c r="AZ123" s="95"/>
    </row>
    <row r="124" spans="1:52" s="140" customFormat="1" ht="15" hidden="1" customHeight="1" outlineLevel="1">
      <c r="A124" s="133" t="s">
        <v>235</v>
      </c>
      <c r="B124" s="134"/>
      <c r="C124" s="135"/>
      <c r="D124" s="135"/>
      <c r="E124" s="265">
        <f t="shared" ref="E124:J124" si="71">SUM(E115:E122)</f>
        <v>0</v>
      </c>
      <c r="F124" s="135">
        <f t="shared" si="71"/>
        <v>0</v>
      </c>
      <c r="G124" s="135">
        <f t="shared" si="71"/>
        <v>0</v>
      </c>
      <c r="H124" s="135">
        <f t="shared" si="71"/>
        <v>0</v>
      </c>
      <c r="I124" s="135">
        <f t="shared" si="71"/>
        <v>0</v>
      </c>
      <c r="J124" s="135">
        <f t="shared" si="71"/>
        <v>0</v>
      </c>
      <c r="K124" s="135"/>
      <c r="L124" s="135">
        <f>SUM(L115:L122)</f>
        <v>0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72">SUM(S115:S122)</f>
        <v>0</v>
      </c>
      <c r="T124" s="135">
        <f t="shared" si="72"/>
        <v>0</v>
      </c>
      <c r="U124" s="135">
        <f t="shared" si="72"/>
        <v>0</v>
      </c>
      <c r="V124" s="135">
        <f t="shared" si="72"/>
        <v>0</v>
      </c>
      <c r="W124" s="135">
        <f t="shared" si="72"/>
        <v>0</v>
      </c>
      <c r="X124" s="135">
        <f t="shared" si="72"/>
        <v>0</v>
      </c>
      <c r="Y124" s="135">
        <f t="shared" si="72"/>
        <v>0</v>
      </c>
      <c r="Z124" s="135">
        <f t="shared" si="72"/>
        <v>0</v>
      </c>
      <c r="AA124" s="135">
        <f t="shared" si="72"/>
        <v>0</v>
      </c>
      <c r="AB124" s="135">
        <f t="shared" si="72"/>
        <v>0</v>
      </c>
      <c r="AC124" s="266">
        <f t="shared" si="72"/>
        <v>0</v>
      </c>
      <c r="AD124" s="136">
        <f t="shared" si="72"/>
        <v>0</v>
      </c>
      <c r="AE124" s="135">
        <f t="shared" si="72"/>
        <v>0</v>
      </c>
      <c r="AF124" s="266" t="e">
        <f>AE124/AA124</f>
        <v>#DIV/0!</v>
      </c>
      <c r="AG124" s="135">
        <f t="shared" ref="AG124:AO124" si="73">SUM(AG115:AG122)</f>
        <v>0</v>
      </c>
      <c r="AH124" s="135">
        <f t="shared" si="73"/>
        <v>0</v>
      </c>
      <c r="AI124" s="135">
        <f t="shared" si="73"/>
        <v>0</v>
      </c>
      <c r="AJ124" s="135">
        <f t="shared" si="73"/>
        <v>0</v>
      </c>
      <c r="AK124" s="135">
        <f t="shared" si="73"/>
        <v>0</v>
      </c>
      <c r="AL124" s="137">
        <f t="shared" si="73"/>
        <v>0</v>
      </c>
      <c r="AM124" s="135">
        <f t="shared" si="73"/>
        <v>0</v>
      </c>
      <c r="AN124" s="135">
        <f t="shared" si="73"/>
        <v>0</v>
      </c>
      <c r="AO124" s="135">
        <f t="shared" si="73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 collapsed="1">
      <c r="A125" s="141"/>
      <c r="B125" s="142"/>
      <c r="C125" s="141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>
        <v>170</v>
      </c>
      <c r="AH125" s="342"/>
      <c r="AI125" s="342"/>
      <c r="AJ125" s="359"/>
      <c r="AK125" s="359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74">E105+E113+E124</f>
        <v>0</v>
      </c>
      <c r="F126" s="268">
        <f t="shared" si="74"/>
        <v>0</v>
      </c>
      <c r="G126" s="268">
        <f t="shared" si="74"/>
        <v>0</v>
      </c>
      <c r="H126" s="268">
        <f t="shared" si="74"/>
        <v>0</v>
      </c>
      <c r="I126" s="268">
        <f t="shared" si="74"/>
        <v>0</v>
      </c>
      <c r="J126" s="268">
        <f t="shared" si="74"/>
        <v>0</v>
      </c>
      <c r="K126" s="268">
        <f t="shared" si="74"/>
        <v>0</v>
      </c>
      <c r="L126" s="268">
        <f t="shared" si="74"/>
        <v>0</v>
      </c>
      <c r="M126" s="268">
        <f t="shared" si="74"/>
        <v>0</v>
      </c>
      <c r="N126" s="268">
        <f t="shared" si="74"/>
        <v>0</v>
      </c>
      <c r="O126" s="268">
        <f t="shared" si="74"/>
        <v>0</v>
      </c>
      <c r="P126" s="268">
        <f t="shared" si="74"/>
        <v>0</v>
      </c>
      <c r="Q126" s="216">
        <f t="shared" si="74"/>
        <v>0</v>
      </c>
      <c r="R126" s="268">
        <f t="shared" si="74"/>
        <v>0</v>
      </c>
      <c r="S126" s="268">
        <f t="shared" si="74"/>
        <v>0</v>
      </c>
      <c r="T126" s="268">
        <f t="shared" si="74"/>
        <v>0</v>
      </c>
      <c r="U126" s="268">
        <f t="shared" si="74"/>
        <v>0</v>
      </c>
      <c r="V126" s="268">
        <f t="shared" si="74"/>
        <v>0</v>
      </c>
      <c r="W126" s="268">
        <f t="shared" si="74"/>
        <v>0</v>
      </c>
      <c r="X126" s="268">
        <f t="shared" si="74"/>
        <v>0</v>
      </c>
      <c r="Y126" s="268">
        <f t="shared" si="74"/>
        <v>0</v>
      </c>
      <c r="Z126" s="268">
        <f t="shared" si="74"/>
        <v>0</v>
      </c>
      <c r="AA126" s="268">
        <f t="shared" si="74"/>
        <v>0</v>
      </c>
      <c r="AB126" s="268">
        <f t="shared" si="74"/>
        <v>0</v>
      </c>
      <c r="AC126" s="268" t="e">
        <f t="shared" si="74"/>
        <v>#DIV/0!</v>
      </c>
      <c r="AD126" s="268">
        <f t="shared" si="74"/>
        <v>0</v>
      </c>
      <c r="AE126" s="268">
        <f t="shared" si="74"/>
        <v>0</v>
      </c>
      <c r="AF126" s="269" t="e">
        <f>AE126/AA126</f>
        <v>#DIV/0!</v>
      </c>
      <c r="AG126" s="268">
        <f>AG105+AG113+AG124+AG125</f>
        <v>170</v>
      </c>
      <c r="AH126" s="268">
        <f>AH105+AH113+AH124</f>
        <v>0</v>
      </c>
      <c r="AI126" s="268">
        <f>AI105+AI113+AI124</f>
        <v>0</v>
      </c>
      <c r="AJ126" s="268">
        <f>AJ105+AJ113+AJ124</f>
        <v>0</v>
      </c>
      <c r="AK126" s="268">
        <f>AK105+AK113+AK124</f>
        <v>0</v>
      </c>
      <c r="AL126" s="157"/>
      <c r="AM126" s="268">
        <f>AM105+AM113+AM124</f>
        <v>0</v>
      </c>
      <c r="AN126" s="268">
        <f>AN105+AN113+AN124</f>
        <v>0</v>
      </c>
      <c r="AO126" s="268">
        <f>AO105+AO113+AO124</f>
        <v>0</v>
      </c>
      <c r="AP126" s="156"/>
      <c r="AQ126" s="156"/>
      <c r="AR126" s="156"/>
      <c r="AS126" s="156"/>
      <c r="AT126" s="156"/>
      <c r="AU126" s="156" t="e">
        <f>(AH126+AI126)/S126</f>
        <v>#DIV/0!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342"/>
      <c r="AI127" s="342"/>
      <c r="AJ127" s="359"/>
      <c r="AK127" s="359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3:M104 M106:M112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AA102" activePane="bottomRight" state="frozen"/>
      <selection pane="topRight" activeCell="D1" sqref="D1"/>
      <selection pane="bottomLeft" activeCell="A3" sqref="A3"/>
      <selection pane="bottomRight" activeCell="AG129" sqref="AG129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291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55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354"/>
      <c r="AL1" s="356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292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0"/>
      <c r="O3" s="90"/>
      <c r="P3" s="90"/>
      <c r="Q3" s="234">
        <f>N3/7</f>
        <v>0</v>
      </c>
      <c r="R3" s="93">
        <f>U3/7</f>
        <v>0</v>
      </c>
      <c r="S3" s="94"/>
      <c r="T3" s="94"/>
      <c r="U3" s="93">
        <f t="shared" ref="U3:U66" si="1">S3+T3</f>
        <v>0</v>
      </c>
      <c r="V3" s="94"/>
      <c r="W3" s="94"/>
      <c r="X3" s="93">
        <f t="shared" ref="X3:X66" si="2">V3+W3</f>
        <v>0</v>
      </c>
      <c r="Y3" s="94"/>
      <c r="Z3" s="94"/>
      <c r="AA3" s="93">
        <f>Y3+Z3</f>
        <v>0</v>
      </c>
      <c r="AB3" s="93">
        <f>N3*O3*P3/100</f>
        <v>0</v>
      </c>
      <c r="AC3" s="235" t="e">
        <f t="shared" ref="AC3:AC66" si="3">AA3/$AA$126</f>
        <v>#DIV/0!</v>
      </c>
      <c r="AD3" s="93">
        <f t="shared" ref="AD3:AD66" si="4">U3*K3</f>
        <v>0</v>
      </c>
      <c r="AE3" s="94"/>
      <c r="AF3" s="235">
        <f t="shared" ref="AF3:AF66" si="5">IF(AA3=0,0,AE3/AA3)</f>
        <v>0</v>
      </c>
      <c r="AG3" s="94"/>
      <c r="AH3" s="94"/>
      <c r="AI3" s="94"/>
      <c r="AJ3" s="94"/>
      <c r="AK3" s="94"/>
      <c r="AL3" s="123">
        <f t="shared" ref="AL3:AL66" si="6">IFERROR($AL$126*H3/$H$126,0)</f>
        <v>0</v>
      </c>
      <c r="AM3" s="94"/>
      <c r="AN3" s="95">
        <f>X3*5.71%</f>
        <v>0</v>
      </c>
      <c r="AO3" s="96">
        <f>AA3-AD3-AE3-AG3-AH3-AI3-AK3-AL3-AN3-AM3</f>
        <v>0</v>
      </c>
      <c r="AP3" s="97"/>
      <c r="AQ3" s="98">
        <f t="shared" ref="AQ3:AQ97" si="7">IF(U3=0,0,AA3/U3)</f>
        <v>0</v>
      </c>
      <c r="AR3" s="99">
        <f t="shared" ref="AR3:AR19" si="8">K3</f>
        <v>142.97999999999999</v>
      </c>
      <c r="AS3" s="99">
        <f t="shared" ref="AS3:AS97" si="9">IF(U3=0,0,AE3/U3)</f>
        <v>0</v>
      </c>
      <c r="AT3" s="99">
        <f t="shared" ref="AT3:AT97" si="10">IF(S3=0,AG3/1,AG3/S3)</f>
        <v>0</v>
      </c>
      <c r="AU3" s="99">
        <f>IF(S3=0,0,(AH3+AI3+AJ3)/S3)</f>
        <v>0</v>
      </c>
      <c r="AV3" s="99">
        <f>_xlfn.IFS(U3=0,AO3,U3&lt;0,AO3/-U3,U3&gt;0,AO3/U3)</f>
        <v>0</v>
      </c>
      <c r="AW3" s="235">
        <f t="shared" ref="AW3" si="11">IF(AQ3=0,0,AV3/AQ3)</f>
        <v>0</v>
      </c>
      <c r="AX3" s="235">
        <f t="shared" ref="AX3" si="12">IF(AR3=0,0,AV3/AR3)</f>
        <v>0</v>
      </c>
      <c r="AY3" s="100"/>
      <c r="AZ3" s="95">
        <f t="shared" ref="AZ3:AZ97" si="13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0"/>
      <c r="O4" s="90"/>
      <c r="P4" s="90"/>
      <c r="Q4" s="234">
        <f t="shared" ref="Q4:Q67" si="14">N4/7</f>
        <v>0</v>
      </c>
      <c r="R4" s="93">
        <f t="shared" ref="R4:R67" si="15">U4/7</f>
        <v>0</v>
      </c>
      <c r="S4" s="94"/>
      <c r="T4" s="94"/>
      <c r="U4" s="93">
        <f t="shared" si="1"/>
        <v>0</v>
      </c>
      <c r="V4" s="94"/>
      <c r="W4" s="94"/>
      <c r="X4" s="93">
        <f t="shared" si="2"/>
        <v>0</v>
      </c>
      <c r="Y4" s="94"/>
      <c r="Z4" s="94"/>
      <c r="AA4" s="93">
        <f t="shared" ref="AA4:AA67" si="16">Y4+Z4</f>
        <v>0</v>
      </c>
      <c r="AB4" s="93">
        <f t="shared" ref="AB4:AB67" si="17">N4*O4*P4/100</f>
        <v>0</v>
      </c>
      <c r="AC4" s="235" t="e">
        <f t="shared" si="3"/>
        <v>#DIV/0!</v>
      </c>
      <c r="AD4" s="93">
        <f t="shared" si="4"/>
        <v>0</v>
      </c>
      <c r="AE4" s="94"/>
      <c r="AF4" s="235">
        <f t="shared" si="5"/>
        <v>0</v>
      </c>
      <c r="AG4" s="94"/>
      <c r="AH4" s="94"/>
      <c r="AI4" s="94"/>
      <c r="AJ4" s="94"/>
      <c r="AK4" s="94"/>
      <c r="AL4" s="123">
        <f t="shared" si="6"/>
        <v>0</v>
      </c>
      <c r="AM4" s="94"/>
      <c r="AN4" s="95">
        <f t="shared" ref="AN4:AN67" si="18">X4*5.71%</f>
        <v>0</v>
      </c>
      <c r="AO4" s="96">
        <f>AA4-AD4-AE4-AG4-AH4-AI4-AK4-AL4-AN4-AM4</f>
        <v>0</v>
      </c>
      <c r="AP4" s="97"/>
      <c r="AQ4" s="98">
        <f t="shared" si="7"/>
        <v>0</v>
      </c>
      <c r="AR4" s="99">
        <f t="shared" si="8"/>
        <v>123.09</v>
      </c>
      <c r="AS4" s="99">
        <f t="shared" si="9"/>
        <v>0</v>
      </c>
      <c r="AT4" s="99">
        <f t="shared" si="10"/>
        <v>0</v>
      </c>
      <c r="AU4" s="99">
        <f t="shared" ref="AU4:AU70" si="19">IF(S4=0,0,(AH4+AI4+AJ4)/S4)</f>
        <v>0</v>
      </c>
      <c r="AV4" s="99">
        <f t="array" ref="AV4">_xlfn.IFS(U4=0,AO4,U4&lt;0,AO4/-U4,U4&gt;0,AO4/U4)</f>
        <v>0</v>
      </c>
      <c r="AW4" s="235">
        <f>IF(AQ4=0,0,AV4/AQ4)</f>
        <v>0</v>
      </c>
      <c r="AX4" s="235">
        <f>IF(AR4=0,0,AV4/AR4)</f>
        <v>0</v>
      </c>
      <c r="AY4" s="100"/>
      <c r="AZ4" s="95">
        <f t="shared" si="13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0"/>
      <c r="O5" s="90"/>
      <c r="P5" s="90"/>
      <c r="Q5" s="234">
        <f t="shared" si="14"/>
        <v>0</v>
      </c>
      <c r="R5" s="93">
        <f t="shared" si="15"/>
        <v>0</v>
      </c>
      <c r="S5" s="94"/>
      <c r="T5" s="94"/>
      <c r="U5" s="93">
        <f t="shared" si="1"/>
        <v>0</v>
      </c>
      <c r="V5" s="94"/>
      <c r="W5" s="94"/>
      <c r="X5" s="93">
        <f t="shared" si="2"/>
        <v>0</v>
      </c>
      <c r="Y5" s="94"/>
      <c r="Z5" s="94"/>
      <c r="AA5" s="93">
        <f t="shared" si="16"/>
        <v>0</v>
      </c>
      <c r="AB5" s="93">
        <f t="shared" si="17"/>
        <v>0</v>
      </c>
      <c r="AC5" s="235" t="e">
        <f t="shared" si="3"/>
        <v>#DIV/0!</v>
      </c>
      <c r="AD5" s="93">
        <f t="shared" si="4"/>
        <v>0</v>
      </c>
      <c r="AE5" s="94"/>
      <c r="AF5" s="235">
        <f t="shared" si="5"/>
        <v>0</v>
      </c>
      <c r="AG5" s="94"/>
      <c r="AH5" s="94"/>
      <c r="AI5" s="94"/>
      <c r="AJ5" s="94"/>
      <c r="AK5" s="94"/>
      <c r="AL5" s="123">
        <f t="shared" si="6"/>
        <v>0</v>
      </c>
      <c r="AM5" s="94"/>
      <c r="AN5" s="95">
        <f t="shared" si="18"/>
        <v>0</v>
      </c>
      <c r="AO5" s="96">
        <f t="shared" ref="AO5:AO68" si="20">AA5-AD5-AE5-AG5-AH5-AI5-AK5-AL5-AN5-AM5</f>
        <v>0</v>
      </c>
      <c r="AP5" s="97"/>
      <c r="AQ5" s="98">
        <f t="shared" si="7"/>
        <v>0</v>
      </c>
      <c r="AR5" s="99">
        <f t="shared" si="8"/>
        <v>123.09</v>
      </c>
      <c r="AS5" s="99">
        <f t="shared" si="9"/>
        <v>0</v>
      </c>
      <c r="AT5" s="99">
        <f t="shared" si="10"/>
        <v>0</v>
      </c>
      <c r="AU5" s="99">
        <f t="shared" si="19"/>
        <v>0</v>
      </c>
      <c r="AV5" s="99">
        <f t="array" ref="AV5">_xlfn.IFS(U5=0,AO5,U5&lt;0,AO5/-U5,U5&gt;0,AO5/U5)</f>
        <v>0</v>
      </c>
      <c r="AW5" s="235">
        <f>IF(AQ5=0,0,AV5/AQ5)</f>
        <v>0</v>
      </c>
      <c r="AX5" s="235">
        <f>IF(AR5=0,0,AV5/AR5)</f>
        <v>0</v>
      </c>
      <c r="AY5" s="100"/>
      <c r="AZ5" s="95">
        <f t="shared" si="13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1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22">E6*K6</f>
        <v>0</v>
      </c>
      <c r="M6" s="90"/>
      <c r="N6" s="90"/>
      <c r="O6" s="90"/>
      <c r="P6" s="90"/>
      <c r="Q6" s="234">
        <f t="shared" si="14"/>
        <v>0</v>
      </c>
      <c r="R6" s="93">
        <f t="shared" si="15"/>
        <v>0</v>
      </c>
      <c r="S6" s="94"/>
      <c r="T6" s="94"/>
      <c r="U6" s="93">
        <f t="shared" si="1"/>
        <v>0</v>
      </c>
      <c r="V6" s="94"/>
      <c r="W6" s="94"/>
      <c r="X6" s="93">
        <f t="shared" si="2"/>
        <v>0</v>
      </c>
      <c r="Y6" s="94"/>
      <c r="Z6" s="94"/>
      <c r="AA6" s="93">
        <f t="shared" si="16"/>
        <v>0</v>
      </c>
      <c r="AB6" s="93">
        <f t="shared" si="17"/>
        <v>0</v>
      </c>
      <c r="AC6" s="235" t="e">
        <f t="shared" si="3"/>
        <v>#DIV/0!</v>
      </c>
      <c r="AD6" s="93">
        <f t="shared" si="4"/>
        <v>0</v>
      </c>
      <c r="AE6" s="94"/>
      <c r="AF6" s="235">
        <f t="shared" si="5"/>
        <v>0</v>
      </c>
      <c r="AG6" s="94"/>
      <c r="AH6" s="94"/>
      <c r="AI6" s="94"/>
      <c r="AJ6" s="94"/>
      <c r="AK6" s="94"/>
      <c r="AL6" s="123">
        <f t="shared" si="6"/>
        <v>0</v>
      </c>
      <c r="AM6" s="94"/>
      <c r="AN6" s="95">
        <f t="shared" si="18"/>
        <v>0</v>
      </c>
      <c r="AO6" s="96">
        <f t="shared" si="20"/>
        <v>0</v>
      </c>
      <c r="AP6" s="97"/>
      <c r="AQ6" s="98">
        <f t="shared" si="7"/>
        <v>0</v>
      </c>
      <c r="AR6" s="99">
        <f t="shared" si="8"/>
        <v>123.09</v>
      </c>
      <c r="AS6" s="99">
        <f t="shared" si="9"/>
        <v>0</v>
      </c>
      <c r="AT6" s="99">
        <f t="shared" si="10"/>
        <v>0</v>
      </c>
      <c r="AU6" s="99">
        <f t="shared" si="19"/>
        <v>0</v>
      </c>
      <c r="AV6" s="99">
        <f t="array" ref="AV6">_xlfn.IFS(U6=0,AO6,U6&lt;0,AO6/-U6,U6&gt;0,AO6/U6)</f>
        <v>0</v>
      </c>
      <c r="AW6" s="235">
        <f t="shared" ref="AW6" si="23">IF(AQ6=0,0,AV6/AQ6)</f>
        <v>0</v>
      </c>
      <c r="AX6" s="235">
        <f t="shared" ref="AX6" si="24">IF(AR6=0,0,AV6/AR6)</f>
        <v>0</v>
      </c>
      <c r="AY6" s="100"/>
      <c r="AZ6" s="95">
        <f t="shared" si="13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0"/>
      <c r="O7" s="90"/>
      <c r="P7" s="90"/>
      <c r="Q7" s="234">
        <f t="shared" si="14"/>
        <v>0</v>
      </c>
      <c r="R7" s="93">
        <f t="shared" si="15"/>
        <v>0</v>
      </c>
      <c r="S7" s="94"/>
      <c r="T7" s="94"/>
      <c r="U7" s="93">
        <f t="shared" si="1"/>
        <v>0</v>
      </c>
      <c r="V7" s="94"/>
      <c r="W7" s="94"/>
      <c r="X7" s="93">
        <f t="shared" si="2"/>
        <v>0</v>
      </c>
      <c r="Y7" s="94"/>
      <c r="Z7" s="94"/>
      <c r="AA7" s="93">
        <f t="shared" si="16"/>
        <v>0</v>
      </c>
      <c r="AB7" s="93">
        <f t="shared" si="17"/>
        <v>0</v>
      </c>
      <c r="AC7" s="235" t="e">
        <f t="shared" si="3"/>
        <v>#DIV/0!</v>
      </c>
      <c r="AD7" s="93">
        <f t="shared" si="4"/>
        <v>0</v>
      </c>
      <c r="AE7" s="94"/>
      <c r="AF7" s="235">
        <f t="shared" si="5"/>
        <v>0</v>
      </c>
      <c r="AG7" s="94"/>
      <c r="AH7" s="94"/>
      <c r="AI7" s="94"/>
      <c r="AJ7" s="94"/>
      <c r="AK7" s="94"/>
      <c r="AL7" s="123">
        <f t="shared" si="6"/>
        <v>0</v>
      </c>
      <c r="AM7" s="94"/>
      <c r="AN7" s="95">
        <f t="shared" si="18"/>
        <v>0</v>
      </c>
      <c r="AO7" s="96">
        <f t="shared" si="20"/>
        <v>0</v>
      </c>
      <c r="AP7" s="97"/>
      <c r="AQ7" s="98">
        <f t="shared" si="7"/>
        <v>0</v>
      </c>
      <c r="AR7" s="99">
        <f t="shared" si="8"/>
        <v>117.24</v>
      </c>
      <c r="AS7" s="99">
        <f t="shared" si="9"/>
        <v>0</v>
      </c>
      <c r="AT7" s="99">
        <f t="shared" si="10"/>
        <v>0</v>
      </c>
      <c r="AU7" s="99">
        <f t="shared" si="19"/>
        <v>0</v>
      </c>
      <c r="AV7" s="99">
        <f t="array" ref="AV7">_xlfn.IFS(U7=0,AO7,U7&lt;0,AO7/-U7,U7&gt;0,AO7/U7)</f>
        <v>0</v>
      </c>
      <c r="AW7" s="235">
        <f>IF(AQ7=0,0,AV7/AQ7)</f>
        <v>0</v>
      </c>
      <c r="AX7" s="235">
        <f>IF(AR7=0,0,AV7/AR7)</f>
        <v>0</v>
      </c>
      <c r="AY7" s="100"/>
      <c r="AZ7" s="95">
        <f t="shared" si="13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0"/>
      <c r="O8" s="90"/>
      <c r="P8" s="90"/>
      <c r="Q8" s="234">
        <f t="shared" si="14"/>
        <v>0</v>
      </c>
      <c r="R8" s="93">
        <f t="shared" si="15"/>
        <v>0</v>
      </c>
      <c r="S8" s="94"/>
      <c r="T8" s="94"/>
      <c r="U8" s="93">
        <f t="shared" si="1"/>
        <v>0</v>
      </c>
      <c r="V8" s="94"/>
      <c r="W8" s="94"/>
      <c r="X8" s="93">
        <f t="shared" si="2"/>
        <v>0</v>
      </c>
      <c r="Y8" s="94"/>
      <c r="Z8" s="94"/>
      <c r="AA8" s="93">
        <f t="shared" si="16"/>
        <v>0</v>
      </c>
      <c r="AB8" s="93">
        <f t="shared" si="17"/>
        <v>0</v>
      </c>
      <c r="AC8" s="235" t="e">
        <f t="shared" si="3"/>
        <v>#DIV/0!</v>
      </c>
      <c r="AD8" s="93">
        <f t="shared" si="4"/>
        <v>0</v>
      </c>
      <c r="AE8" s="94"/>
      <c r="AF8" s="235">
        <f t="shared" si="5"/>
        <v>0</v>
      </c>
      <c r="AG8" s="94"/>
      <c r="AH8" s="94"/>
      <c r="AI8" s="94"/>
      <c r="AJ8" s="94"/>
      <c r="AK8" s="94"/>
      <c r="AL8" s="123">
        <f t="shared" si="6"/>
        <v>0</v>
      </c>
      <c r="AM8" s="94"/>
      <c r="AN8" s="95">
        <f t="shared" si="18"/>
        <v>0</v>
      </c>
      <c r="AO8" s="96">
        <f t="shared" si="20"/>
        <v>0</v>
      </c>
      <c r="AP8" s="97"/>
      <c r="AQ8" s="98">
        <f t="shared" si="7"/>
        <v>0</v>
      </c>
      <c r="AR8" s="99">
        <f t="shared" si="8"/>
        <v>169.89</v>
      </c>
      <c r="AS8" s="99">
        <f t="shared" si="9"/>
        <v>0</v>
      </c>
      <c r="AT8" s="99">
        <f t="shared" si="10"/>
        <v>0</v>
      </c>
      <c r="AU8" s="99">
        <f t="shared" si="19"/>
        <v>0</v>
      </c>
      <c r="AV8" s="99">
        <f t="array" ref="AV8">_xlfn.IFS(U8=0,AO8,U8&lt;0,AO8/-U8,U8&gt;0,AO8/U8)</f>
        <v>0</v>
      </c>
      <c r="AW8" s="235">
        <f>IF(AQ8=0,0,AV8/AQ8)</f>
        <v>0</v>
      </c>
      <c r="AX8" s="235">
        <f>IF(AR8=0,0,AV8/AR8)</f>
        <v>0</v>
      </c>
      <c r="AY8" s="100"/>
      <c r="AZ8" s="95">
        <f t="shared" si="13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0"/>
      <c r="O9" s="90"/>
      <c r="P9" s="90"/>
      <c r="Q9" s="234">
        <f t="shared" si="14"/>
        <v>0</v>
      </c>
      <c r="R9" s="93">
        <f t="shared" si="15"/>
        <v>0</v>
      </c>
      <c r="S9" s="94"/>
      <c r="T9" s="94"/>
      <c r="U9" s="93">
        <f t="shared" si="1"/>
        <v>0</v>
      </c>
      <c r="V9" s="94"/>
      <c r="W9" s="94"/>
      <c r="X9" s="93">
        <f t="shared" si="2"/>
        <v>0</v>
      </c>
      <c r="Y9" s="94"/>
      <c r="Z9" s="94"/>
      <c r="AA9" s="93">
        <f t="shared" si="16"/>
        <v>0</v>
      </c>
      <c r="AB9" s="93">
        <f t="shared" si="17"/>
        <v>0</v>
      </c>
      <c r="AC9" s="235" t="e">
        <f t="shared" si="3"/>
        <v>#DIV/0!</v>
      </c>
      <c r="AD9" s="93">
        <f t="shared" si="4"/>
        <v>0</v>
      </c>
      <c r="AE9" s="94"/>
      <c r="AF9" s="235">
        <f t="shared" si="5"/>
        <v>0</v>
      </c>
      <c r="AG9" s="94"/>
      <c r="AH9" s="94"/>
      <c r="AI9" s="94"/>
      <c r="AJ9" s="94"/>
      <c r="AK9" s="94"/>
      <c r="AL9" s="123">
        <f t="shared" si="6"/>
        <v>0</v>
      </c>
      <c r="AM9" s="94"/>
      <c r="AN9" s="95">
        <f t="shared" si="18"/>
        <v>0</v>
      </c>
      <c r="AO9" s="96">
        <f t="shared" si="20"/>
        <v>0</v>
      </c>
      <c r="AP9" s="97"/>
      <c r="AQ9" s="98">
        <f t="shared" si="7"/>
        <v>0</v>
      </c>
      <c r="AR9" s="99">
        <f t="shared" si="8"/>
        <v>123.09</v>
      </c>
      <c r="AS9" s="99">
        <f t="shared" si="9"/>
        <v>0</v>
      </c>
      <c r="AT9" s="99">
        <f t="shared" si="10"/>
        <v>0</v>
      </c>
      <c r="AU9" s="99">
        <f t="shared" si="19"/>
        <v>0</v>
      </c>
      <c r="AV9" s="99">
        <f t="array" ref="AV9">_xlfn.IFS(U9=0,AO9,U9&lt;0,AO9/-U9,U9&gt;0,AO9/U9)</f>
        <v>0</v>
      </c>
      <c r="AW9" s="235">
        <f>IF(AQ9=0,0,AV9/AQ9)</f>
        <v>0</v>
      </c>
      <c r="AX9" s="235">
        <f>IF(AR9=0,0,AV9/AR9)</f>
        <v>0</v>
      </c>
      <c r="AY9" s="100"/>
      <c r="AZ9" s="95">
        <f t="shared" si="13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0"/>
      <c r="O10" s="90"/>
      <c r="P10" s="90"/>
      <c r="Q10" s="234">
        <f t="shared" si="14"/>
        <v>0</v>
      </c>
      <c r="R10" s="93">
        <f t="shared" si="15"/>
        <v>0</v>
      </c>
      <c r="S10" s="94"/>
      <c r="T10" s="94"/>
      <c r="U10" s="93">
        <f t="shared" si="1"/>
        <v>0</v>
      </c>
      <c r="V10" s="94"/>
      <c r="W10" s="94"/>
      <c r="X10" s="93">
        <f t="shared" si="2"/>
        <v>0</v>
      </c>
      <c r="Y10" s="94"/>
      <c r="Z10" s="94"/>
      <c r="AA10" s="93">
        <f t="shared" si="16"/>
        <v>0</v>
      </c>
      <c r="AB10" s="93">
        <f t="shared" si="17"/>
        <v>0</v>
      </c>
      <c r="AC10" s="235" t="e">
        <f t="shared" si="3"/>
        <v>#DIV/0!</v>
      </c>
      <c r="AD10" s="93">
        <f t="shared" si="4"/>
        <v>0</v>
      </c>
      <c r="AE10" s="94"/>
      <c r="AF10" s="235">
        <f t="shared" si="5"/>
        <v>0</v>
      </c>
      <c r="AG10" s="94"/>
      <c r="AH10" s="94"/>
      <c r="AI10" s="94"/>
      <c r="AJ10" s="94"/>
      <c r="AK10" s="94"/>
      <c r="AL10" s="123">
        <f t="shared" si="6"/>
        <v>0</v>
      </c>
      <c r="AM10" s="94"/>
      <c r="AN10" s="95">
        <f t="shared" si="18"/>
        <v>0</v>
      </c>
      <c r="AO10" s="96">
        <f t="shared" si="20"/>
        <v>0</v>
      </c>
      <c r="AP10" s="97"/>
      <c r="AQ10" s="98">
        <f t="shared" si="7"/>
        <v>0</v>
      </c>
      <c r="AR10" s="99">
        <f t="shared" si="8"/>
        <v>123.09</v>
      </c>
      <c r="AS10" s="99">
        <f t="shared" si="9"/>
        <v>0</v>
      </c>
      <c r="AT10" s="99">
        <f t="shared" si="10"/>
        <v>0</v>
      </c>
      <c r="AU10" s="99">
        <f t="shared" si="19"/>
        <v>0</v>
      </c>
      <c r="AV10" s="99">
        <f t="array" ref="AV10">_xlfn.IFS(U10=0,AO10,U10&lt;0,AO10/-U10,U10&gt;0,AO10/U10)</f>
        <v>0</v>
      </c>
      <c r="AW10" s="235">
        <f>IF(AQ10=0,0,AV10/AQ10)</f>
        <v>0</v>
      </c>
      <c r="AX10" s="235">
        <f>IF(AR10=0,0,AV10/AR10)</f>
        <v>0</v>
      </c>
      <c r="AY10" s="100"/>
      <c r="AZ10" s="95">
        <f t="shared" si="13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5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6">E11*K11</f>
        <v>0</v>
      </c>
      <c r="M11" s="90"/>
      <c r="N11" s="90"/>
      <c r="O11" s="90"/>
      <c r="P11" s="90"/>
      <c r="Q11" s="234">
        <f t="shared" si="14"/>
        <v>0</v>
      </c>
      <c r="R11" s="93">
        <f t="shared" si="15"/>
        <v>0</v>
      </c>
      <c r="S11" s="94"/>
      <c r="T11" s="94"/>
      <c r="U11" s="93">
        <f t="shared" si="1"/>
        <v>0</v>
      </c>
      <c r="V11" s="94"/>
      <c r="W11" s="94"/>
      <c r="X11" s="93">
        <f t="shared" si="2"/>
        <v>0</v>
      </c>
      <c r="Y11" s="94"/>
      <c r="Z11" s="94"/>
      <c r="AA11" s="93">
        <f t="shared" si="16"/>
        <v>0</v>
      </c>
      <c r="AB11" s="93">
        <f t="shared" si="17"/>
        <v>0</v>
      </c>
      <c r="AC11" s="235" t="e">
        <f t="shared" si="3"/>
        <v>#DIV/0!</v>
      </c>
      <c r="AD11" s="93">
        <f t="shared" si="4"/>
        <v>0</v>
      </c>
      <c r="AE11" s="94"/>
      <c r="AF11" s="235">
        <f t="shared" si="5"/>
        <v>0</v>
      </c>
      <c r="AG11" s="94"/>
      <c r="AH11" s="94"/>
      <c r="AI11" s="94"/>
      <c r="AJ11" s="94"/>
      <c r="AK11" s="94"/>
      <c r="AL11" s="123">
        <f t="shared" si="6"/>
        <v>0</v>
      </c>
      <c r="AM11" s="94"/>
      <c r="AN11" s="95">
        <f t="shared" si="18"/>
        <v>0</v>
      </c>
      <c r="AO11" s="96">
        <f t="shared" si="20"/>
        <v>0</v>
      </c>
      <c r="AP11" s="97"/>
      <c r="AQ11" s="98">
        <f t="shared" si="7"/>
        <v>0</v>
      </c>
      <c r="AR11" s="99">
        <f t="shared" si="8"/>
        <v>123.09</v>
      </c>
      <c r="AS11" s="99">
        <f t="shared" si="9"/>
        <v>0</v>
      </c>
      <c r="AT11" s="99">
        <f t="shared" si="10"/>
        <v>0</v>
      </c>
      <c r="AU11" s="99">
        <f t="shared" si="19"/>
        <v>0</v>
      </c>
      <c r="AV11" s="99">
        <f t="array" ref="AV11">_xlfn.IFS(U11=0,AO11,U11&lt;0,AO11/-U11,U11&gt;0,AO11/U11)</f>
        <v>0</v>
      </c>
      <c r="AW11" s="235">
        <f t="shared" ref="AW11:AW28" si="27">IF(AQ11=0,0,AV11/AQ11)</f>
        <v>0</v>
      </c>
      <c r="AX11" s="235">
        <f t="shared" ref="AX11:AX28" si="28">IF(AR11=0,0,AV11/AR11)</f>
        <v>0</v>
      </c>
      <c r="AY11" s="100"/>
      <c r="AZ11" s="95">
        <f t="shared" si="13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5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0"/>
      <c r="O12" s="90"/>
      <c r="P12" s="90"/>
      <c r="Q12" s="234">
        <f t="shared" si="14"/>
        <v>0</v>
      </c>
      <c r="R12" s="93">
        <f t="shared" si="15"/>
        <v>0</v>
      </c>
      <c r="S12" s="94"/>
      <c r="T12" s="94"/>
      <c r="U12" s="93">
        <f t="shared" si="1"/>
        <v>0</v>
      </c>
      <c r="V12" s="94"/>
      <c r="W12" s="94"/>
      <c r="X12" s="93">
        <f t="shared" si="2"/>
        <v>0</v>
      </c>
      <c r="Y12" s="94"/>
      <c r="Z12" s="94"/>
      <c r="AA12" s="93">
        <f t="shared" si="16"/>
        <v>0</v>
      </c>
      <c r="AB12" s="93">
        <f t="shared" si="17"/>
        <v>0</v>
      </c>
      <c r="AC12" s="235" t="e">
        <f t="shared" si="3"/>
        <v>#DIV/0!</v>
      </c>
      <c r="AD12" s="93">
        <f t="shared" si="4"/>
        <v>0</v>
      </c>
      <c r="AE12" s="94"/>
      <c r="AF12" s="235">
        <f t="shared" si="5"/>
        <v>0</v>
      </c>
      <c r="AG12" s="94"/>
      <c r="AH12" s="94"/>
      <c r="AI12" s="94"/>
      <c r="AJ12" s="94"/>
      <c r="AK12" s="94"/>
      <c r="AL12" s="123">
        <f t="shared" si="6"/>
        <v>0</v>
      </c>
      <c r="AM12" s="94"/>
      <c r="AN12" s="95">
        <f t="shared" si="18"/>
        <v>0</v>
      </c>
      <c r="AO12" s="96">
        <f t="shared" si="20"/>
        <v>0</v>
      </c>
      <c r="AP12" s="97"/>
      <c r="AQ12" s="98">
        <f t="shared" si="7"/>
        <v>0</v>
      </c>
      <c r="AR12" s="99">
        <f t="shared" si="8"/>
        <v>117.24</v>
      </c>
      <c r="AS12" s="99">
        <f t="shared" si="9"/>
        <v>0</v>
      </c>
      <c r="AT12" s="99">
        <f t="shared" si="10"/>
        <v>0</v>
      </c>
      <c r="AU12" s="99">
        <f t="shared" si="19"/>
        <v>0</v>
      </c>
      <c r="AV12" s="99">
        <f t="array" ref="AV12">_xlfn.IFS(U12=0,AO12,U12&lt;0,AO12/-U12,U12&gt;0,AO12/U12)</f>
        <v>0</v>
      </c>
      <c r="AW12" s="235">
        <f t="shared" si="27"/>
        <v>0</v>
      </c>
      <c r="AX12" s="235">
        <f t="shared" si="28"/>
        <v>0</v>
      </c>
      <c r="AY12" s="100"/>
      <c r="AZ12" s="95">
        <f t="shared" si="13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5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9">E13*K13</f>
        <v>0</v>
      </c>
      <c r="M13" s="90"/>
      <c r="N13" s="90"/>
      <c r="O13" s="90"/>
      <c r="P13" s="90"/>
      <c r="Q13" s="234">
        <f t="shared" si="14"/>
        <v>0</v>
      </c>
      <c r="R13" s="93">
        <f t="shared" si="15"/>
        <v>0</v>
      </c>
      <c r="S13" s="94"/>
      <c r="T13" s="94"/>
      <c r="U13" s="93">
        <f t="shared" si="1"/>
        <v>0</v>
      </c>
      <c r="V13" s="94"/>
      <c r="W13" s="94"/>
      <c r="X13" s="93">
        <f t="shared" si="2"/>
        <v>0</v>
      </c>
      <c r="Y13" s="94"/>
      <c r="Z13" s="94"/>
      <c r="AA13" s="93">
        <f t="shared" si="16"/>
        <v>0</v>
      </c>
      <c r="AB13" s="93">
        <f t="shared" si="17"/>
        <v>0</v>
      </c>
      <c r="AC13" s="235" t="e">
        <f t="shared" si="3"/>
        <v>#DIV/0!</v>
      </c>
      <c r="AD13" s="93">
        <f t="shared" si="4"/>
        <v>0</v>
      </c>
      <c r="AE13" s="94"/>
      <c r="AF13" s="235">
        <f t="shared" si="5"/>
        <v>0</v>
      </c>
      <c r="AG13" s="94"/>
      <c r="AH13" s="94"/>
      <c r="AI13" s="94"/>
      <c r="AJ13" s="94"/>
      <c r="AK13" s="94"/>
      <c r="AL13" s="123">
        <f t="shared" si="6"/>
        <v>0</v>
      </c>
      <c r="AM13" s="94"/>
      <c r="AN13" s="95">
        <f t="shared" si="18"/>
        <v>0</v>
      </c>
      <c r="AO13" s="96">
        <f t="shared" si="20"/>
        <v>0</v>
      </c>
      <c r="AP13" s="97"/>
      <c r="AQ13" s="98">
        <f t="shared" si="7"/>
        <v>0</v>
      </c>
      <c r="AR13" s="99">
        <f t="shared" si="8"/>
        <v>123.09</v>
      </c>
      <c r="AS13" s="99">
        <f t="shared" si="9"/>
        <v>0</v>
      </c>
      <c r="AT13" s="99">
        <f t="shared" si="10"/>
        <v>0</v>
      </c>
      <c r="AU13" s="99">
        <f t="shared" si="19"/>
        <v>0</v>
      </c>
      <c r="AV13" s="99">
        <f t="array" ref="AV13">_xlfn.IFS(U13=0,AO13,U13&lt;0,AO13/-U13,U13&gt;0,AO13/U13)</f>
        <v>0</v>
      </c>
      <c r="AW13" s="235">
        <f t="shared" si="27"/>
        <v>0</v>
      </c>
      <c r="AX13" s="235">
        <f t="shared" si="28"/>
        <v>0</v>
      </c>
      <c r="AY13" s="100"/>
      <c r="AZ13" s="95">
        <f t="shared" si="13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5"/>
        <v>0</v>
      </c>
      <c r="F14" s="94"/>
      <c r="G14" s="94"/>
      <c r="H14" s="94"/>
      <c r="I14" s="94"/>
      <c r="J14" s="94"/>
      <c r="K14" s="93">
        <v>123.09</v>
      </c>
      <c r="L14" s="93">
        <f t="shared" si="29"/>
        <v>0</v>
      </c>
      <c r="M14" s="90"/>
      <c r="N14" s="90"/>
      <c r="O14" s="90"/>
      <c r="P14" s="90"/>
      <c r="Q14" s="234">
        <f t="shared" si="14"/>
        <v>0</v>
      </c>
      <c r="R14" s="93">
        <f t="shared" si="15"/>
        <v>0</v>
      </c>
      <c r="S14" s="94"/>
      <c r="T14" s="94"/>
      <c r="U14" s="93">
        <f t="shared" si="1"/>
        <v>0</v>
      </c>
      <c r="V14" s="94"/>
      <c r="W14" s="94"/>
      <c r="X14" s="93">
        <f t="shared" si="2"/>
        <v>0</v>
      </c>
      <c r="Y14" s="94"/>
      <c r="Z14" s="94"/>
      <c r="AA14" s="93">
        <f t="shared" si="16"/>
        <v>0</v>
      </c>
      <c r="AB14" s="93">
        <f t="shared" si="17"/>
        <v>0</v>
      </c>
      <c r="AC14" s="235" t="e">
        <f t="shared" si="3"/>
        <v>#DIV/0!</v>
      </c>
      <c r="AD14" s="93">
        <f t="shared" si="4"/>
        <v>0</v>
      </c>
      <c r="AE14" s="94"/>
      <c r="AF14" s="235">
        <f t="shared" si="5"/>
        <v>0</v>
      </c>
      <c r="AG14" s="94"/>
      <c r="AH14" s="94"/>
      <c r="AI14" s="94"/>
      <c r="AJ14" s="94"/>
      <c r="AK14" s="94"/>
      <c r="AL14" s="123">
        <f t="shared" si="6"/>
        <v>0</v>
      </c>
      <c r="AM14" s="94"/>
      <c r="AN14" s="95">
        <f t="shared" si="18"/>
        <v>0</v>
      </c>
      <c r="AO14" s="96">
        <f t="shared" si="20"/>
        <v>0</v>
      </c>
      <c r="AP14" s="97"/>
      <c r="AQ14" s="98">
        <f t="shared" si="7"/>
        <v>0</v>
      </c>
      <c r="AR14" s="99">
        <f t="shared" si="8"/>
        <v>123.09</v>
      </c>
      <c r="AS14" s="99">
        <f t="shared" si="9"/>
        <v>0</v>
      </c>
      <c r="AT14" s="99">
        <f t="shared" si="10"/>
        <v>0</v>
      </c>
      <c r="AU14" s="99">
        <f t="shared" si="19"/>
        <v>0</v>
      </c>
      <c r="AV14" s="99">
        <f t="array" ref="AV14">_xlfn.IFS(U14=0,AO14,U14&lt;0,AO14/-U14,U14&gt;0,AO14/U14)</f>
        <v>0</v>
      </c>
      <c r="AW14" s="235">
        <f t="shared" si="27"/>
        <v>0</v>
      </c>
      <c r="AX14" s="235">
        <f t="shared" si="28"/>
        <v>0</v>
      </c>
      <c r="AY14" s="100"/>
      <c r="AZ14" s="95">
        <f t="shared" si="13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5"/>
        <v>0</v>
      </c>
      <c r="F15" s="94"/>
      <c r="G15" s="94"/>
      <c r="H15" s="94"/>
      <c r="I15" s="94"/>
      <c r="J15" s="94"/>
      <c r="K15" s="93">
        <v>123.09</v>
      </c>
      <c r="L15" s="93">
        <f t="shared" si="29"/>
        <v>0</v>
      </c>
      <c r="M15" s="90"/>
      <c r="N15" s="90"/>
      <c r="O15" s="90"/>
      <c r="P15" s="90"/>
      <c r="Q15" s="234">
        <f t="shared" si="14"/>
        <v>0</v>
      </c>
      <c r="R15" s="93">
        <f t="shared" si="15"/>
        <v>0</v>
      </c>
      <c r="S15" s="94"/>
      <c r="T15" s="94"/>
      <c r="U15" s="93">
        <f t="shared" si="1"/>
        <v>0</v>
      </c>
      <c r="V15" s="94"/>
      <c r="W15" s="94"/>
      <c r="X15" s="93">
        <f t="shared" si="2"/>
        <v>0</v>
      </c>
      <c r="Y15" s="94"/>
      <c r="Z15" s="94"/>
      <c r="AA15" s="93">
        <f t="shared" si="16"/>
        <v>0</v>
      </c>
      <c r="AB15" s="93">
        <f t="shared" si="17"/>
        <v>0</v>
      </c>
      <c r="AC15" s="235" t="e">
        <f t="shared" si="3"/>
        <v>#DIV/0!</v>
      </c>
      <c r="AD15" s="93">
        <f t="shared" si="4"/>
        <v>0</v>
      </c>
      <c r="AE15" s="94"/>
      <c r="AF15" s="235">
        <f t="shared" si="5"/>
        <v>0</v>
      </c>
      <c r="AG15" s="94"/>
      <c r="AH15" s="94"/>
      <c r="AI15" s="94"/>
      <c r="AJ15" s="94"/>
      <c r="AK15" s="94"/>
      <c r="AL15" s="123">
        <f t="shared" si="6"/>
        <v>0</v>
      </c>
      <c r="AM15" s="94"/>
      <c r="AN15" s="95">
        <f t="shared" si="18"/>
        <v>0</v>
      </c>
      <c r="AO15" s="96">
        <f t="shared" si="20"/>
        <v>0</v>
      </c>
      <c r="AP15" s="97"/>
      <c r="AQ15" s="98">
        <f t="shared" si="7"/>
        <v>0</v>
      </c>
      <c r="AR15" s="99">
        <f t="shared" si="8"/>
        <v>123.09</v>
      </c>
      <c r="AS15" s="99">
        <f t="shared" si="9"/>
        <v>0</v>
      </c>
      <c r="AT15" s="99">
        <f t="shared" si="10"/>
        <v>0</v>
      </c>
      <c r="AU15" s="99">
        <f t="shared" si="19"/>
        <v>0</v>
      </c>
      <c r="AV15" s="99">
        <f t="array" ref="AV15">_xlfn.IFS(U15=0,AO15,U15&lt;0,AO15/-U15,U15&gt;0,AO15/U15)</f>
        <v>0</v>
      </c>
      <c r="AW15" s="235">
        <f t="shared" si="27"/>
        <v>0</v>
      </c>
      <c r="AX15" s="235">
        <f t="shared" si="28"/>
        <v>0</v>
      </c>
      <c r="AY15" s="100"/>
      <c r="AZ15" s="95">
        <f t="shared" si="13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5"/>
        <v>0</v>
      </c>
      <c r="F16" s="94"/>
      <c r="G16" s="94"/>
      <c r="H16" s="94"/>
      <c r="I16" s="94"/>
      <c r="J16" s="94"/>
      <c r="K16" s="93">
        <v>117.24</v>
      </c>
      <c r="L16" s="93">
        <f t="shared" si="29"/>
        <v>0</v>
      </c>
      <c r="M16" s="90"/>
      <c r="N16" s="90"/>
      <c r="O16" s="90"/>
      <c r="P16" s="90"/>
      <c r="Q16" s="234">
        <f t="shared" si="14"/>
        <v>0</v>
      </c>
      <c r="R16" s="93">
        <f t="shared" si="15"/>
        <v>0</v>
      </c>
      <c r="S16" s="94"/>
      <c r="T16" s="94"/>
      <c r="U16" s="93">
        <f t="shared" si="1"/>
        <v>0</v>
      </c>
      <c r="V16" s="94"/>
      <c r="W16" s="94"/>
      <c r="X16" s="93">
        <f t="shared" si="2"/>
        <v>0</v>
      </c>
      <c r="Y16" s="94"/>
      <c r="Z16" s="94"/>
      <c r="AA16" s="93">
        <f t="shared" si="16"/>
        <v>0</v>
      </c>
      <c r="AB16" s="93">
        <f t="shared" si="17"/>
        <v>0</v>
      </c>
      <c r="AC16" s="235" t="e">
        <f t="shared" si="3"/>
        <v>#DIV/0!</v>
      </c>
      <c r="AD16" s="93">
        <f t="shared" si="4"/>
        <v>0</v>
      </c>
      <c r="AE16" s="94"/>
      <c r="AF16" s="235">
        <f t="shared" si="5"/>
        <v>0</v>
      </c>
      <c r="AG16" s="94"/>
      <c r="AH16" s="94"/>
      <c r="AI16" s="94"/>
      <c r="AJ16" s="94"/>
      <c r="AK16" s="94"/>
      <c r="AL16" s="123">
        <f t="shared" si="6"/>
        <v>0</v>
      </c>
      <c r="AM16" s="94"/>
      <c r="AN16" s="95">
        <f t="shared" si="18"/>
        <v>0</v>
      </c>
      <c r="AO16" s="96">
        <f t="shared" si="20"/>
        <v>0</v>
      </c>
      <c r="AP16" s="97"/>
      <c r="AQ16" s="98">
        <f t="shared" si="7"/>
        <v>0</v>
      </c>
      <c r="AR16" s="99">
        <f t="shared" si="8"/>
        <v>117.24</v>
      </c>
      <c r="AS16" s="99">
        <f t="shared" si="9"/>
        <v>0</v>
      </c>
      <c r="AT16" s="99">
        <f t="shared" si="10"/>
        <v>0</v>
      </c>
      <c r="AU16" s="99">
        <f t="shared" si="19"/>
        <v>0</v>
      </c>
      <c r="AV16" s="99">
        <f t="array" ref="AV16">_xlfn.IFS(U16=0,AO16,U16&lt;0,AO16/-U16,U16&gt;0,AO16/U16)</f>
        <v>0</v>
      </c>
      <c r="AW16" s="235">
        <f t="shared" si="27"/>
        <v>0</v>
      </c>
      <c r="AX16" s="235">
        <f t="shared" si="28"/>
        <v>0</v>
      </c>
      <c r="AY16" s="100"/>
      <c r="AZ16" s="95">
        <f t="shared" si="13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5"/>
        <v>0</v>
      </c>
      <c r="F17" s="94"/>
      <c r="G17" s="94"/>
      <c r="H17" s="94"/>
      <c r="I17" s="94"/>
      <c r="J17" s="94"/>
      <c r="K17" s="94">
        <v>123.09</v>
      </c>
      <c r="L17" s="93">
        <f t="shared" si="29"/>
        <v>0</v>
      </c>
      <c r="M17" s="90"/>
      <c r="N17" s="90"/>
      <c r="O17" s="90"/>
      <c r="P17" s="90"/>
      <c r="Q17" s="234">
        <f t="shared" si="14"/>
        <v>0</v>
      </c>
      <c r="R17" s="93">
        <f t="shared" si="15"/>
        <v>0</v>
      </c>
      <c r="S17" s="94"/>
      <c r="T17" s="94"/>
      <c r="U17" s="93">
        <f t="shared" si="1"/>
        <v>0</v>
      </c>
      <c r="V17" s="94"/>
      <c r="W17" s="94"/>
      <c r="X17" s="93">
        <f t="shared" si="2"/>
        <v>0</v>
      </c>
      <c r="Y17" s="94"/>
      <c r="Z17" s="94"/>
      <c r="AA17" s="93">
        <f t="shared" si="16"/>
        <v>0</v>
      </c>
      <c r="AB17" s="93">
        <f t="shared" si="17"/>
        <v>0</v>
      </c>
      <c r="AC17" s="235" t="e">
        <f t="shared" si="3"/>
        <v>#DIV/0!</v>
      </c>
      <c r="AD17" s="93">
        <f t="shared" si="4"/>
        <v>0</v>
      </c>
      <c r="AE17" s="94"/>
      <c r="AF17" s="235">
        <f t="shared" si="5"/>
        <v>0</v>
      </c>
      <c r="AG17" s="94"/>
      <c r="AH17" s="94"/>
      <c r="AI17" s="94"/>
      <c r="AJ17" s="94"/>
      <c r="AK17" s="94"/>
      <c r="AL17" s="123">
        <f t="shared" si="6"/>
        <v>0</v>
      </c>
      <c r="AM17" s="94"/>
      <c r="AN17" s="95">
        <f t="shared" si="18"/>
        <v>0</v>
      </c>
      <c r="AO17" s="96">
        <f t="shared" si="20"/>
        <v>0</v>
      </c>
      <c r="AP17" s="97"/>
      <c r="AQ17" s="98">
        <f t="shared" si="7"/>
        <v>0</v>
      </c>
      <c r="AR17" s="99">
        <f t="shared" si="8"/>
        <v>123.09</v>
      </c>
      <c r="AS17" s="99">
        <f t="shared" si="9"/>
        <v>0</v>
      </c>
      <c r="AT17" s="99">
        <f t="shared" si="10"/>
        <v>0</v>
      </c>
      <c r="AU17" s="99">
        <f t="shared" si="19"/>
        <v>0</v>
      </c>
      <c r="AV17" s="99">
        <f t="array" ref="AV17">_xlfn.IFS(U17=0,AO17,U17&lt;0,AO17/-U17,U17&gt;0,AO17/U17)</f>
        <v>0</v>
      </c>
      <c r="AW17" s="235">
        <f t="shared" si="27"/>
        <v>0</v>
      </c>
      <c r="AX17" s="235">
        <f t="shared" si="28"/>
        <v>0</v>
      </c>
      <c r="AY17" s="100"/>
      <c r="AZ17" s="95">
        <f t="shared" si="13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5"/>
        <v>0</v>
      </c>
      <c r="F18" s="94"/>
      <c r="G18" s="94"/>
      <c r="H18" s="94"/>
      <c r="I18" s="94"/>
      <c r="J18" s="94"/>
      <c r="K18" s="94">
        <v>123.09</v>
      </c>
      <c r="L18" s="93">
        <f t="shared" si="29"/>
        <v>0</v>
      </c>
      <c r="M18" s="90"/>
      <c r="N18" s="90"/>
      <c r="O18" s="90"/>
      <c r="P18" s="90"/>
      <c r="Q18" s="234">
        <f t="shared" si="14"/>
        <v>0</v>
      </c>
      <c r="R18" s="93">
        <f t="shared" si="15"/>
        <v>0</v>
      </c>
      <c r="S18" s="94"/>
      <c r="T18" s="94"/>
      <c r="U18" s="93">
        <f t="shared" si="1"/>
        <v>0</v>
      </c>
      <c r="V18" s="94"/>
      <c r="W18" s="94"/>
      <c r="X18" s="93">
        <f t="shared" si="2"/>
        <v>0</v>
      </c>
      <c r="Y18" s="94"/>
      <c r="Z18" s="94"/>
      <c r="AA18" s="93">
        <f t="shared" si="16"/>
        <v>0</v>
      </c>
      <c r="AB18" s="93">
        <f t="shared" si="17"/>
        <v>0</v>
      </c>
      <c r="AC18" s="235" t="e">
        <f t="shared" si="3"/>
        <v>#DIV/0!</v>
      </c>
      <c r="AD18" s="93">
        <f t="shared" si="4"/>
        <v>0</v>
      </c>
      <c r="AE18" s="94"/>
      <c r="AF18" s="235">
        <f t="shared" si="5"/>
        <v>0</v>
      </c>
      <c r="AG18" s="94"/>
      <c r="AH18" s="94"/>
      <c r="AI18" s="94"/>
      <c r="AJ18" s="94"/>
      <c r="AK18" s="94"/>
      <c r="AL18" s="123">
        <f t="shared" si="6"/>
        <v>0</v>
      </c>
      <c r="AM18" s="94"/>
      <c r="AN18" s="95">
        <f t="shared" si="18"/>
        <v>0</v>
      </c>
      <c r="AO18" s="96">
        <f t="shared" si="20"/>
        <v>0</v>
      </c>
      <c r="AP18" s="97"/>
      <c r="AQ18" s="98">
        <f t="shared" si="7"/>
        <v>0</v>
      </c>
      <c r="AR18" s="99">
        <f t="shared" si="8"/>
        <v>123.09</v>
      </c>
      <c r="AS18" s="99">
        <f t="shared" si="9"/>
        <v>0</v>
      </c>
      <c r="AT18" s="99">
        <f t="shared" si="10"/>
        <v>0</v>
      </c>
      <c r="AU18" s="99">
        <f t="shared" si="19"/>
        <v>0</v>
      </c>
      <c r="AV18" s="99">
        <f t="array" ref="AV18">_xlfn.IFS(U18=0,AO18,U18&lt;0,AO18/-U18,U18&gt;0,AO18/U18)</f>
        <v>0</v>
      </c>
      <c r="AW18" s="235">
        <f t="shared" si="27"/>
        <v>0</v>
      </c>
      <c r="AX18" s="235">
        <f t="shared" si="28"/>
        <v>0</v>
      </c>
      <c r="AY18" s="100"/>
      <c r="AZ18" s="95">
        <f t="shared" si="13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5"/>
        <v>0</v>
      </c>
      <c r="F19" s="94"/>
      <c r="G19" s="94"/>
      <c r="H19" s="94"/>
      <c r="I19" s="94"/>
      <c r="J19" s="94"/>
      <c r="K19" s="94">
        <v>123.09</v>
      </c>
      <c r="L19" s="93">
        <f t="shared" si="29"/>
        <v>0</v>
      </c>
      <c r="M19" s="90"/>
      <c r="N19" s="90"/>
      <c r="O19" s="90"/>
      <c r="P19" s="90"/>
      <c r="Q19" s="234">
        <f t="shared" si="14"/>
        <v>0</v>
      </c>
      <c r="R19" s="93">
        <f t="shared" si="15"/>
        <v>0</v>
      </c>
      <c r="S19" s="94"/>
      <c r="T19" s="94"/>
      <c r="U19" s="93">
        <f t="shared" si="1"/>
        <v>0</v>
      </c>
      <c r="V19" s="94"/>
      <c r="W19" s="94"/>
      <c r="X19" s="93">
        <f t="shared" si="2"/>
        <v>0</v>
      </c>
      <c r="Y19" s="94"/>
      <c r="Z19" s="94"/>
      <c r="AA19" s="93">
        <f t="shared" si="16"/>
        <v>0</v>
      </c>
      <c r="AB19" s="93">
        <f t="shared" si="17"/>
        <v>0</v>
      </c>
      <c r="AC19" s="235" t="e">
        <f t="shared" si="3"/>
        <v>#DIV/0!</v>
      </c>
      <c r="AD19" s="93">
        <f t="shared" si="4"/>
        <v>0</v>
      </c>
      <c r="AE19" s="94"/>
      <c r="AF19" s="235">
        <f t="shared" si="5"/>
        <v>0</v>
      </c>
      <c r="AG19" s="94"/>
      <c r="AH19" s="94"/>
      <c r="AI19" s="94"/>
      <c r="AJ19" s="94"/>
      <c r="AK19" s="94"/>
      <c r="AL19" s="123">
        <f t="shared" si="6"/>
        <v>0</v>
      </c>
      <c r="AM19" s="94"/>
      <c r="AN19" s="95">
        <f t="shared" si="18"/>
        <v>0</v>
      </c>
      <c r="AO19" s="96">
        <f t="shared" si="20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19"/>
        <v>0</v>
      </c>
      <c r="AV19" s="99">
        <f t="array" ref="AV19">_xlfn.IFS(U19=0,AO19,U19&lt;0,AO19/-U19,U19&gt;0,AO19/U19)</f>
        <v>0</v>
      </c>
      <c r="AW19" s="235">
        <f t="shared" si="27"/>
        <v>0</v>
      </c>
      <c r="AX19" s="235">
        <f t="shared" si="28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5"/>
        <v>0</v>
      </c>
      <c r="F20" s="94"/>
      <c r="G20" s="94"/>
      <c r="H20" s="94"/>
      <c r="I20" s="94"/>
      <c r="J20" s="94"/>
      <c r="K20" s="94">
        <v>117.24</v>
      </c>
      <c r="L20" s="93">
        <f t="shared" si="29"/>
        <v>0</v>
      </c>
      <c r="M20" s="90"/>
      <c r="N20" s="90"/>
      <c r="O20" s="90"/>
      <c r="P20" s="90"/>
      <c r="Q20" s="234">
        <f t="shared" si="14"/>
        <v>0</v>
      </c>
      <c r="R20" s="93">
        <f t="shared" si="15"/>
        <v>0</v>
      </c>
      <c r="S20" s="94"/>
      <c r="T20" s="94"/>
      <c r="U20" s="93">
        <f t="shared" si="1"/>
        <v>0</v>
      </c>
      <c r="V20" s="94"/>
      <c r="W20" s="94"/>
      <c r="X20" s="93">
        <f t="shared" si="2"/>
        <v>0</v>
      </c>
      <c r="Y20" s="94"/>
      <c r="Z20" s="94"/>
      <c r="AA20" s="93">
        <f t="shared" si="16"/>
        <v>0</v>
      </c>
      <c r="AB20" s="93">
        <f t="shared" si="17"/>
        <v>0</v>
      </c>
      <c r="AC20" s="235" t="e">
        <f t="shared" si="3"/>
        <v>#DIV/0!</v>
      </c>
      <c r="AD20" s="93">
        <f t="shared" si="4"/>
        <v>0</v>
      </c>
      <c r="AE20" s="94"/>
      <c r="AF20" s="235">
        <f t="shared" si="5"/>
        <v>0</v>
      </c>
      <c r="AG20" s="94"/>
      <c r="AH20" s="94"/>
      <c r="AI20" s="94"/>
      <c r="AJ20" s="94"/>
      <c r="AK20" s="94"/>
      <c r="AL20" s="123">
        <f t="shared" si="6"/>
        <v>0</v>
      </c>
      <c r="AM20" s="94"/>
      <c r="AN20" s="95">
        <f t="shared" si="18"/>
        <v>0</v>
      </c>
      <c r="AO20" s="96">
        <f t="shared" si="20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19"/>
        <v>0</v>
      </c>
      <c r="AV20" s="99">
        <f t="array" ref="AV20">_xlfn.IFS(U20=0,AO20,U20&lt;0,AO20/-U20,U20&gt;0,AO20/U20)</f>
        <v>0</v>
      </c>
      <c r="AW20" s="235">
        <f t="shared" si="27"/>
        <v>0</v>
      </c>
      <c r="AX20" s="235">
        <f t="shared" si="28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5"/>
        <v>0</v>
      </c>
      <c r="F21" s="94"/>
      <c r="G21" s="94"/>
      <c r="H21" s="94"/>
      <c r="I21" s="94"/>
      <c r="J21" s="94"/>
      <c r="K21" s="94">
        <v>117.24</v>
      </c>
      <c r="L21" s="93">
        <f t="shared" si="29"/>
        <v>0</v>
      </c>
      <c r="M21" s="90"/>
      <c r="N21" s="90"/>
      <c r="O21" s="90"/>
      <c r="P21" s="90"/>
      <c r="Q21" s="234">
        <f t="shared" si="14"/>
        <v>0</v>
      </c>
      <c r="R21" s="93">
        <f t="shared" si="15"/>
        <v>0</v>
      </c>
      <c r="S21" s="94"/>
      <c r="T21" s="94"/>
      <c r="U21" s="93">
        <f t="shared" si="1"/>
        <v>0</v>
      </c>
      <c r="V21" s="94"/>
      <c r="W21" s="94"/>
      <c r="X21" s="93">
        <f t="shared" si="2"/>
        <v>0</v>
      </c>
      <c r="Y21" s="94"/>
      <c r="Z21" s="94"/>
      <c r="AA21" s="93">
        <f t="shared" si="16"/>
        <v>0</v>
      </c>
      <c r="AB21" s="93">
        <f t="shared" si="17"/>
        <v>0</v>
      </c>
      <c r="AC21" s="235" t="e">
        <f t="shared" si="3"/>
        <v>#DIV/0!</v>
      </c>
      <c r="AD21" s="93">
        <f t="shared" si="4"/>
        <v>0</v>
      </c>
      <c r="AE21" s="94"/>
      <c r="AF21" s="235">
        <f t="shared" si="5"/>
        <v>0</v>
      </c>
      <c r="AG21" s="94"/>
      <c r="AH21" s="94"/>
      <c r="AI21" s="94"/>
      <c r="AJ21" s="94"/>
      <c r="AK21" s="94"/>
      <c r="AL21" s="123">
        <f t="shared" si="6"/>
        <v>0</v>
      </c>
      <c r="AM21" s="94"/>
      <c r="AN21" s="95">
        <f t="shared" si="18"/>
        <v>0</v>
      </c>
      <c r="AO21" s="96">
        <f t="shared" si="20"/>
        <v>0</v>
      </c>
      <c r="AP21" s="97"/>
      <c r="AQ21" s="98">
        <f t="shared" si="7"/>
        <v>0</v>
      </c>
      <c r="AR21" s="99">
        <f t="shared" ref="AR21:AR98" si="30">K21</f>
        <v>117.24</v>
      </c>
      <c r="AS21" s="99">
        <f t="shared" si="9"/>
        <v>0</v>
      </c>
      <c r="AT21" s="99">
        <f t="shared" si="10"/>
        <v>0</v>
      </c>
      <c r="AU21" s="99">
        <f t="shared" si="19"/>
        <v>0</v>
      </c>
      <c r="AV21" s="99">
        <f t="array" ref="AV21">_xlfn.IFS(U21=0,AO21,U21&lt;0,AO21/-U21,U21&gt;0,AO21/U21)</f>
        <v>0</v>
      </c>
      <c r="AW21" s="235">
        <f t="shared" si="27"/>
        <v>0</v>
      </c>
      <c r="AX21" s="235">
        <f t="shared" si="28"/>
        <v>0</v>
      </c>
      <c r="AY21" s="100"/>
      <c r="AZ21" s="95">
        <f t="shared" si="13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5"/>
        <v>0</v>
      </c>
      <c r="F22" s="94"/>
      <c r="G22" s="94"/>
      <c r="H22" s="94"/>
      <c r="I22" s="94"/>
      <c r="J22" s="94"/>
      <c r="K22" s="94">
        <v>117.24</v>
      </c>
      <c r="L22" s="93">
        <f t="shared" si="29"/>
        <v>0</v>
      </c>
      <c r="M22" s="90"/>
      <c r="N22" s="90"/>
      <c r="O22" s="90"/>
      <c r="P22" s="90"/>
      <c r="Q22" s="234">
        <f t="shared" si="14"/>
        <v>0</v>
      </c>
      <c r="R22" s="93">
        <f t="shared" si="15"/>
        <v>0</v>
      </c>
      <c r="S22" s="94"/>
      <c r="T22" s="94"/>
      <c r="U22" s="93">
        <f t="shared" si="1"/>
        <v>0</v>
      </c>
      <c r="V22" s="94"/>
      <c r="W22" s="94"/>
      <c r="X22" s="93">
        <f t="shared" si="2"/>
        <v>0</v>
      </c>
      <c r="Y22" s="94"/>
      <c r="Z22" s="94"/>
      <c r="AA22" s="93">
        <f t="shared" si="16"/>
        <v>0</v>
      </c>
      <c r="AB22" s="93">
        <f t="shared" si="17"/>
        <v>0</v>
      </c>
      <c r="AC22" s="235" t="e">
        <f t="shared" si="3"/>
        <v>#DIV/0!</v>
      </c>
      <c r="AD22" s="93">
        <f t="shared" si="4"/>
        <v>0</v>
      </c>
      <c r="AE22" s="94"/>
      <c r="AF22" s="235">
        <f t="shared" si="5"/>
        <v>0</v>
      </c>
      <c r="AG22" s="94"/>
      <c r="AH22" s="94"/>
      <c r="AI22" s="94"/>
      <c r="AJ22" s="94"/>
      <c r="AK22" s="94"/>
      <c r="AL22" s="123">
        <f t="shared" si="6"/>
        <v>0</v>
      </c>
      <c r="AM22" s="94"/>
      <c r="AN22" s="95">
        <f t="shared" si="18"/>
        <v>0</v>
      </c>
      <c r="AO22" s="96">
        <f t="shared" si="20"/>
        <v>0</v>
      </c>
      <c r="AP22" s="97"/>
      <c r="AQ22" s="98">
        <f t="shared" si="7"/>
        <v>0</v>
      </c>
      <c r="AR22" s="99">
        <f t="shared" si="30"/>
        <v>117.24</v>
      </c>
      <c r="AS22" s="99">
        <f t="shared" si="9"/>
        <v>0</v>
      </c>
      <c r="AT22" s="99">
        <f t="shared" si="10"/>
        <v>0</v>
      </c>
      <c r="AU22" s="99">
        <f t="shared" si="19"/>
        <v>0</v>
      </c>
      <c r="AV22" s="99">
        <f t="array" ref="AV22">_xlfn.IFS(U22=0,AO22,U22&lt;0,AO22/-U22,U22&gt;0,AO22/U22)</f>
        <v>0</v>
      </c>
      <c r="AW22" s="235">
        <f t="shared" si="27"/>
        <v>0</v>
      </c>
      <c r="AX22" s="235">
        <f t="shared" si="28"/>
        <v>0</v>
      </c>
      <c r="AY22" s="100"/>
      <c r="AZ22" s="95">
        <f t="shared" si="13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5"/>
        <v>0</v>
      </c>
      <c r="F23" s="94"/>
      <c r="G23" s="94"/>
      <c r="H23" s="94"/>
      <c r="I23" s="94"/>
      <c r="J23" s="94"/>
      <c r="K23" s="94">
        <v>117.24</v>
      </c>
      <c r="L23" s="93">
        <f t="shared" si="29"/>
        <v>0</v>
      </c>
      <c r="M23" s="90"/>
      <c r="N23" s="90"/>
      <c r="O23" s="90"/>
      <c r="P23" s="90"/>
      <c r="Q23" s="234">
        <f t="shared" si="14"/>
        <v>0</v>
      </c>
      <c r="R23" s="93">
        <f t="shared" si="15"/>
        <v>0</v>
      </c>
      <c r="S23" s="94"/>
      <c r="T23" s="94"/>
      <c r="U23" s="93">
        <f t="shared" si="1"/>
        <v>0</v>
      </c>
      <c r="V23" s="94"/>
      <c r="W23" s="94"/>
      <c r="X23" s="93">
        <f t="shared" si="2"/>
        <v>0</v>
      </c>
      <c r="Y23" s="94"/>
      <c r="Z23" s="94"/>
      <c r="AA23" s="93">
        <f t="shared" si="16"/>
        <v>0</v>
      </c>
      <c r="AB23" s="93">
        <f t="shared" si="17"/>
        <v>0</v>
      </c>
      <c r="AC23" s="235" t="e">
        <f t="shared" si="3"/>
        <v>#DIV/0!</v>
      </c>
      <c r="AD23" s="93">
        <f t="shared" si="4"/>
        <v>0</v>
      </c>
      <c r="AE23" s="94"/>
      <c r="AF23" s="235">
        <f t="shared" si="5"/>
        <v>0</v>
      </c>
      <c r="AG23" s="94"/>
      <c r="AH23" s="94"/>
      <c r="AI23" s="94"/>
      <c r="AJ23" s="94"/>
      <c r="AK23" s="94"/>
      <c r="AL23" s="123">
        <f t="shared" si="6"/>
        <v>0</v>
      </c>
      <c r="AM23" s="94"/>
      <c r="AN23" s="95">
        <f t="shared" si="18"/>
        <v>0</v>
      </c>
      <c r="AO23" s="96">
        <f t="shared" si="20"/>
        <v>0</v>
      </c>
      <c r="AP23" s="97"/>
      <c r="AQ23" s="98">
        <f t="shared" si="7"/>
        <v>0</v>
      </c>
      <c r="AR23" s="99">
        <f t="shared" si="30"/>
        <v>117.24</v>
      </c>
      <c r="AS23" s="99">
        <f t="shared" si="9"/>
        <v>0</v>
      </c>
      <c r="AT23" s="99">
        <f t="shared" si="10"/>
        <v>0</v>
      </c>
      <c r="AU23" s="99">
        <f t="shared" si="19"/>
        <v>0</v>
      </c>
      <c r="AV23" s="99">
        <f t="array" ref="AV23">_xlfn.IFS(U23=0,AO23,U23&lt;0,AO23/-U23,U23&gt;0,AO23/U23)</f>
        <v>0</v>
      </c>
      <c r="AW23" s="235">
        <f t="shared" si="27"/>
        <v>0</v>
      </c>
      <c r="AX23" s="235">
        <f t="shared" si="28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5"/>
        <v>0</v>
      </c>
      <c r="F24" s="94"/>
      <c r="G24" s="94"/>
      <c r="H24" s="94"/>
      <c r="I24" s="94"/>
      <c r="J24" s="94"/>
      <c r="K24" s="94">
        <v>117.24</v>
      </c>
      <c r="L24" s="93">
        <f t="shared" si="29"/>
        <v>0</v>
      </c>
      <c r="M24" s="90"/>
      <c r="N24" s="90"/>
      <c r="O24" s="90"/>
      <c r="P24" s="90"/>
      <c r="Q24" s="234">
        <f t="shared" si="14"/>
        <v>0</v>
      </c>
      <c r="R24" s="93">
        <f t="shared" si="15"/>
        <v>0</v>
      </c>
      <c r="S24" s="94"/>
      <c r="T24" s="94"/>
      <c r="U24" s="93">
        <f t="shared" si="1"/>
        <v>0</v>
      </c>
      <c r="V24" s="94"/>
      <c r="W24" s="94"/>
      <c r="X24" s="93">
        <f t="shared" si="2"/>
        <v>0</v>
      </c>
      <c r="Y24" s="94"/>
      <c r="Z24" s="94"/>
      <c r="AA24" s="93">
        <f t="shared" si="16"/>
        <v>0</v>
      </c>
      <c r="AB24" s="93">
        <f t="shared" si="17"/>
        <v>0</v>
      </c>
      <c r="AC24" s="235" t="e">
        <f t="shared" si="3"/>
        <v>#DIV/0!</v>
      </c>
      <c r="AD24" s="93">
        <f t="shared" si="4"/>
        <v>0</v>
      </c>
      <c r="AE24" s="94"/>
      <c r="AF24" s="235">
        <f t="shared" si="5"/>
        <v>0</v>
      </c>
      <c r="AG24" s="94"/>
      <c r="AH24" s="94"/>
      <c r="AI24" s="94"/>
      <c r="AJ24" s="94"/>
      <c r="AK24" s="94"/>
      <c r="AL24" s="123">
        <f t="shared" si="6"/>
        <v>0</v>
      </c>
      <c r="AM24" s="94"/>
      <c r="AN24" s="95">
        <f t="shared" si="18"/>
        <v>0</v>
      </c>
      <c r="AO24" s="96">
        <f t="shared" si="20"/>
        <v>0</v>
      </c>
      <c r="AP24" s="97"/>
      <c r="AQ24" s="98">
        <f t="shared" si="7"/>
        <v>0</v>
      </c>
      <c r="AR24" s="99">
        <f t="shared" si="30"/>
        <v>117.24</v>
      </c>
      <c r="AS24" s="99">
        <f t="shared" si="9"/>
        <v>0</v>
      </c>
      <c r="AT24" s="99">
        <f t="shared" si="10"/>
        <v>0</v>
      </c>
      <c r="AU24" s="99">
        <f t="shared" si="19"/>
        <v>0</v>
      </c>
      <c r="AV24" s="99">
        <f t="array" ref="AV24">_xlfn.IFS(U24=0,AO24,U24&lt;0,AO24/-U24,U24&gt;0,AO24/U24)</f>
        <v>0</v>
      </c>
      <c r="AW24" s="235">
        <f t="shared" si="27"/>
        <v>0</v>
      </c>
      <c r="AX24" s="235">
        <f t="shared" si="28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5"/>
        <v>0</v>
      </c>
      <c r="F25" s="94"/>
      <c r="G25" s="94"/>
      <c r="H25" s="94"/>
      <c r="I25" s="94"/>
      <c r="J25" s="94"/>
      <c r="K25" s="94">
        <v>117.24</v>
      </c>
      <c r="L25" s="93">
        <f t="shared" si="29"/>
        <v>0</v>
      </c>
      <c r="M25" s="90"/>
      <c r="N25" s="90"/>
      <c r="O25" s="90"/>
      <c r="P25" s="90"/>
      <c r="Q25" s="234">
        <f t="shared" si="14"/>
        <v>0</v>
      </c>
      <c r="R25" s="93">
        <f t="shared" si="15"/>
        <v>0</v>
      </c>
      <c r="S25" s="94"/>
      <c r="T25" s="94"/>
      <c r="U25" s="93">
        <f t="shared" si="1"/>
        <v>0</v>
      </c>
      <c r="V25" s="94"/>
      <c r="W25" s="94"/>
      <c r="X25" s="93">
        <f t="shared" si="2"/>
        <v>0</v>
      </c>
      <c r="Y25" s="94"/>
      <c r="Z25" s="94"/>
      <c r="AA25" s="93">
        <f t="shared" si="16"/>
        <v>0</v>
      </c>
      <c r="AB25" s="93">
        <f t="shared" si="17"/>
        <v>0</v>
      </c>
      <c r="AC25" s="235" t="e">
        <f t="shared" si="3"/>
        <v>#DIV/0!</v>
      </c>
      <c r="AD25" s="93">
        <f t="shared" si="4"/>
        <v>0</v>
      </c>
      <c r="AE25" s="94"/>
      <c r="AF25" s="235">
        <f t="shared" si="5"/>
        <v>0</v>
      </c>
      <c r="AG25" s="94"/>
      <c r="AH25" s="94"/>
      <c r="AI25" s="94"/>
      <c r="AJ25" s="94"/>
      <c r="AK25" s="94"/>
      <c r="AL25" s="123">
        <f t="shared" si="6"/>
        <v>0</v>
      </c>
      <c r="AM25" s="94"/>
      <c r="AN25" s="95">
        <f t="shared" si="18"/>
        <v>0</v>
      </c>
      <c r="AO25" s="96">
        <f t="shared" si="20"/>
        <v>0</v>
      </c>
      <c r="AP25" s="97"/>
      <c r="AQ25" s="98">
        <f t="shared" si="7"/>
        <v>0</v>
      </c>
      <c r="AR25" s="99">
        <f t="shared" si="30"/>
        <v>117.24</v>
      </c>
      <c r="AS25" s="99">
        <f t="shared" si="9"/>
        <v>0</v>
      </c>
      <c r="AT25" s="99">
        <f t="shared" si="10"/>
        <v>0</v>
      </c>
      <c r="AU25" s="99">
        <f t="shared" si="19"/>
        <v>0</v>
      </c>
      <c r="AV25" s="99">
        <f t="array" ref="AV25">_xlfn.IFS(U25=0,AO25,U25&lt;0,AO25/-U25,U25&gt;0,AO25/U25)</f>
        <v>0</v>
      </c>
      <c r="AW25" s="235">
        <f t="shared" si="27"/>
        <v>0</v>
      </c>
      <c r="AX25" s="235">
        <f t="shared" si="28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5"/>
        <v>0</v>
      </c>
      <c r="F26" s="94"/>
      <c r="G26" s="94"/>
      <c r="H26" s="94"/>
      <c r="I26" s="94"/>
      <c r="J26" s="94"/>
      <c r="K26" s="94">
        <v>123.09</v>
      </c>
      <c r="L26" s="93">
        <f t="shared" si="29"/>
        <v>0</v>
      </c>
      <c r="M26" s="90"/>
      <c r="N26" s="90"/>
      <c r="O26" s="90"/>
      <c r="P26" s="90"/>
      <c r="Q26" s="234">
        <f t="shared" si="14"/>
        <v>0</v>
      </c>
      <c r="R26" s="93">
        <f t="shared" si="15"/>
        <v>0</v>
      </c>
      <c r="S26" s="94"/>
      <c r="T26" s="94"/>
      <c r="U26" s="93">
        <f t="shared" si="1"/>
        <v>0</v>
      </c>
      <c r="V26" s="94"/>
      <c r="W26" s="94"/>
      <c r="X26" s="93">
        <f t="shared" si="2"/>
        <v>0</v>
      </c>
      <c r="Y26" s="94"/>
      <c r="Z26" s="94"/>
      <c r="AA26" s="93">
        <f t="shared" si="16"/>
        <v>0</v>
      </c>
      <c r="AB26" s="93">
        <f t="shared" si="17"/>
        <v>0</v>
      </c>
      <c r="AC26" s="235" t="e">
        <f t="shared" si="3"/>
        <v>#DIV/0!</v>
      </c>
      <c r="AD26" s="93">
        <f t="shared" si="4"/>
        <v>0</v>
      </c>
      <c r="AE26" s="94"/>
      <c r="AF26" s="235">
        <f t="shared" si="5"/>
        <v>0</v>
      </c>
      <c r="AG26" s="94"/>
      <c r="AH26" s="94"/>
      <c r="AI26" s="94"/>
      <c r="AJ26" s="94"/>
      <c r="AK26" s="94"/>
      <c r="AL26" s="123">
        <f t="shared" si="6"/>
        <v>0</v>
      </c>
      <c r="AM26" s="94"/>
      <c r="AN26" s="95">
        <f t="shared" si="18"/>
        <v>0</v>
      </c>
      <c r="AO26" s="96">
        <f t="shared" si="20"/>
        <v>0</v>
      </c>
      <c r="AP26" s="97"/>
      <c r="AQ26" s="98">
        <f t="shared" si="7"/>
        <v>0</v>
      </c>
      <c r="AR26" s="99">
        <f t="shared" si="30"/>
        <v>123.09</v>
      </c>
      <c r="AS26" s="99">
        <f t="shared" si="9"/>
        <v>0</v>
      </c>
      <c r="AT26" s="99">
        <f t="shared" si="10"/>
        <v>0</v>
      </c>
      <c r="AU26" s="99">
        <f t="shared" si="19"/>
        <v>0</v>
      </c>
      <c r="AV26" s="99">
        <f t="array" ref="AV26">_xlfn.IFS(U26=0,AO26,U26&lt;0,AO26/-U26,U26&gt;0,AO26/U26)</f>
        <v>0</v>
      </c>
      <c r="AW26" s="235">
        <f t="shared" si="27"/>
        <v>0</v>
      </c>
      <c r="AX26" s="235">
        <f t="shared" si="28"/>
        <v>0</v>
      </c>
      <c r="AY26" s="100"/>
      <c r="AZ26" s="95">
        <f t="shared" si="13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5"/>
        <v>0</v>
      </c>
      <c r="F27" s="94"/>
      <c r="G27" s="94"/>
      <c r="H27" s="94"/>
      <c r="I27" s="94"/>
      <c r="J27" s="94"/>
      <c r="K27" s="94">
        <v>181.59</v>
      </c>
      <c r="L27" s="93">
        <f t="shared" si="29"/>
        <v>0</v>
      </c>
      <c r="M27" s="90"/>
      <c r="N27" s="90"/>
      <c r="O27" s="90"/>
      <c r="P27" s="90"/>
      <c r="Q27" s="234">
        <f t="shared" si="14"/>
        <v>0</v>
      </c>
      <c r="R27" s="93">
        <f t="shared" si="15"/>
        <v>0</v>
      </c>
      <c r="S27" s="94"/>
      <c r="T27" s="94"/>
      <c r="U27" s="93">
        <f t="shared" si="1"/>
        <v>0</v>
      </c>
      <c r="V27" s="94"/>
      <c r="W27" s="94"/>
      <c r="X27" s="93">
        <f t="shared" si="2"/>
        <v>0</v>
      </c>
      <c r="Y27" s="94"/>
      <c r="Z27" s="94"/>
      <c r="AA27" s="93">
        <f t="shared" si="16"/>
        <v>0</v>
      </c>
      <c r="AB27" s="93">
        <f t="shared" si="17"/>
        <v>0</v>
      </c>
      <c r="AC27" s="235" t="e">
        <f t="shared" si="3"/>
        <v>#DIV/0!</v>
      </c>
      <c r="AD27" s="93">
        <f t="shared" si="4"/>
        <v>0</v>
      </c>
      <c r="AE27" s="94"/>
      <c r="AF27" s="235">
        <f t="shared" si="5"/>
        <v>0</v>
      </c>
      <c r="AG27" s="94"/>
      <c r="AH27" s="94"/>
      <c r="AI27" s="94"/>
      <c r="AJ27" s="94"/>
      <c r="AK27" s="94"/>
      <c r="AL27" s="123">
        <f t="shared" si="6"/>
        <v>0</v>
      </c>
      <c r="AM27" s="94"/>
      <c r="AN27" s="95">
        <f t="shared" si="18"/>
        <v>0</v>
      </c>
      <c r="AO27" s="96">
        <f t="shared" si="20"/>
        <v>0</v>
      </c>
      <c r="AP27" s="97"/>
      <c r="AQ27" s="98">
        <f t="shared" si="7"/>
        <v>0</v>
      </c>
      <c r="AR27" s="99">
        <f t="shared" si="30"/>
        <v>181.59</v>
      </c>
      <c r="AS27" s="99">
        <f t="shared" si="9"/>
        <v>0</v>
      </c>
      <c r="AT27" s="99">
        <f t="shared" si="10"/>
        <v>0</v>
      </c>
      <c r="AU27" s="99">
        <f t="shared" si="19"/>
        <v>0</v>
      </c>
      <c r="AV27" s="99">
        <f t="array" ref="AV27">_xlfn.IFS(U27=0,AO27,U27&lt;0,AO27/-U27,U27&gt;0,AO27/U27)</f>
        <v>0</v>
      </c>
      <c r="AW27" s="235">
        <f t="shared" si="27"/>
        <v>0</v>
      </c>
      <c r="AX27" s="235">
        <f t="shared" si="28"/>
        <v>0</v>
      </c>
      <c r="AY27" s="100"/>
      <c r="AZ27" s="95">
        <f t="shared" si="13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1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9"/>
        <v>0</v>
      </c>
      <c r="M28" s="90"/>
      <c r="N28" s="90"/>
      <c r="O28" s="90"/>
      <c r="P28" s="90"/>
      <c r="Q28" s="234">
        <f t="shared" si="14"/>
        <v>0</v>
      </c>
      <c r="R28" s="93">
        <f t="shared" si="15"/>
        <v>0</v>
      </c>
      <c r="S28" s="94"/>
      <c r="T28" s="94"/>
      <c r="U28" s="93">
        <f t="shared" si="1"/>
        <v>0</v>
      </c>
      <c r="V28" s="94"/>
      <c r="W28" s="94"/>
      <c r="X28" s="93">
        <f t="shared" si="2"/>
        <v>0</v>
      </c>
      <c r="Y28" s="94"/>
      <c r="Z28" s="94"/>
      <c r="AA28" s="93">
        <f t="shared" si="16"/>
        <v>0</v>
      </c>
      <c r="AB28" s="93">
        <f t="shared" si="17"/>
        <v>0</v>
      </c>
      <c r="AC28" s="235" t="e">
        <f t="shared" si="3"/>
        <v>#DIV/0!</v>
      </c>
      <c r="AD28" s="93">
        <f t="shared" si="4"/>
        <v>0</v>
      </c>
      <c r="AE28" s="94"/>
      <c r="AF28" s="235">
        <f t="shared" si="5"/>
        <v>0</v>
      </c>
      <c r="AG28" s="94"/>
      <c r="AH28" s="94"/>
      <c r="AI28" s="94"/>
      <c r="AJ28" s="94"/>
      <c r="AK28" s="94"/>
      <c r="AL28" s="123">
        <f t="shared" si="6"/>
        <v>0</v>
      </c>
      <c r="AM28" s="94"/>
      <c r="AN28" s="95">
        <f t="shared" si="18"/>
        <v>0</v>
      </c>
      <c r="AO28" s="96">
        <f t="shared" si="20"/>
        <v>0</v>
      </c>
      <c r="AP28" s="97"/>
      <c r="AQ28" s="98">
        <f t="shared" si="7"/>
        <v>0</v>
      </c>
      <c r="AR28" s="99">
        <f t="shared" si="30"/>
        <v>133.62</v>
      </c>
      <c r="AS28" s="99">
        <f t="shared" si="9"/>
        <v>0</v>
      </c>
      <c r="AT28" s="99">
        <f t="shared" si="10"/>
        <v>0</v>
      </c>
      <c r="AU28" s="99">
        <f t="shared" si="19"/>
        <v>0</v>
      </c>
      <c r="AV28" s="99">
        <f>_xlfn.IFS(U28=0,AO28,U28&lt;0,AO28/-U28,U28&gt;0,AO28/U28)</f>
        <v>0</v>
      </c>
      <c r="AW28" s="235">
        <f t="shared" si="27"/>
        <v>0</v>
      </c>
      <c r="AX28" s="235">
        <f t="shared" si="28"/>
        <v>0</v>
      </c>
      <c r="AY28" s="100"/>
      <c r="AZ28" s="95">
        <f t="shared" si="13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0"/>
      <c r="O29" s="90"/>
      <c r="P29" s="90"/>
      <c r="Q29" s="234">
        <f t="shared" si="14"/>
        <v>0</v>
      </c>
      <c r="R29" s="93">
        <f t="shared" si="15"/>
        <v>0</v>
      </c>
      <c r="S29" s="94"/>
      <c r="T29" s="94"/>
      <c r="U29" s="93">
        <f t="shared" si="1"/>
        <v>0</v>
      </c>
      <c r="V29" s="94"/>
      <c r="W29" s="94"/>
      <c r="X29" s="93">
        <f t="shared" si="2"/>
        <v>0</v>
      </c>
      <c r="Y29" s="94"/>
      <c r="Z29" s="94"/>
      <c r="AA29" s="93">
        <f t="shared" si="16"/>
        <v>0</v>
      </c>
      <c r="AB29" s="93">
        <f t="shared" si="17"/>
        <v>0</v>
      </c>
      <c r="AC29" s="235" t="e">
        <f t="shared" si="3"/>
        <v>#DIV/0!</v>
      </c>
      <c r="AD29" s="93">
        <f t="shared" si="4"/>
        <v>0</v>
      </c>
      <c r="AE29" s="94"/>
      <c r="AF29" s="235">
        <f t="shared" si="5"/>
        <v>0</v>
      </c>
      <c r="AG29" s="94"/>
      <c r="AH29" s="94"/>
      <c r="AI29" s="94"/>
      <c r="AJ29" s="94"/>
      <c r="AK29" s="94"/>
      <c r="AL29" s="123">
        <f t="shared" si="6"/>
        <v>0</v>
      </c>
      <c r="AM29" s="94"/>
      <c r="AN29" s="95">
        <f t="shared" si="18"/>
        <v>0</v>
      </c>
      <c r="AO29" s="96">
        <f t="shared" si="20"/>
        <v>0</v>
      </c>
      <c r="AP29" s="97"/>
      <c r="AQ29" s="98">
        <f t="shared" si="7"/>
        <v>0</v>
      </c>
      <c r="AR29" s="99">
        <f t="shared" si="30"/>
        <v>111.39</v>
      </c>
      <c r="AS29" s="99">
        <f t="shared" si="9"/>
        <v>0</v>
      </c>
      <c r="AT29" s="99">
        <f t="shared" si="10"/>
        <v>0</v>
      </c>
      <c r="AU29" s="99">
        <f t="shared" si="19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0"/>
      <c r="O30" s="90"/>
      <c r="P30" s="90"/>
      <c r="Q30" s="234">
        <f t="shared" si="14"/>
        <v>0</v>
      </c>
      <c r="R30" s="93">
        <f t="shared" si="15"/>
        <v>0</v>
      </c>
      <c r="S30" s="94"/>
      <c r="T30" s="94"/>
      <c r="U30" s="93">
        <f t="shared" si="1"/>
        <v>0</v>
      </c>
      <c r="V30" s="94"/>
      <c r="W30" s="94"/>
      <c r="X30" s="93">
        <f t="shared" si="2"/>
        <v>0</v>
      </c>
      <c r="Y30" s="94"/>
      <c r="Z30" s="94"/>
      <c r="AA30" s="93">
        <f t="shared" si="16"/>
        <v>0</v>
      </c>
      <c r="AB30" s="93">
        <f t="shared" si="17"/>
        <v>0</v>
      </c>
      <c r="AC30" s="235" t="e">
        <f t="shared" si="3"/>
        <v>#DIV/0!</v>
      </c>
      <c r="AD30" s="93">
        <f t="shared" si="4"/>
        <v>0</v>
      </c>
      <c r="AE30" s="94"/>
      <c r="AF30" s="235">
        <f t="shared" si="5"/>
        <v>0</v>
      </c>
      <c r="AG30" s="94"/>
      <c r="AH30" s="94"/>
      <c r="AI30" s="94"/>
      <c r="AJ30" s="94"/>
      <c r="AK30" s="94"/>
      <c r="AL30" s="123">
        <f t="shared" si="6"/>
        <v>0</v>
      </c>
      <c r="AM30" s="94"/>
      <c r="AN30" s="95">
        <f t="shared" si="18"/>
        <v>0</v>
      </c>
      <c r="AO30" s="96">
        <f t="shared" si="20"/>
        <v>0</v>
      </c>
      <c r="AP30" s="97"/>
      <c r="AQ30" s="98">
        <f t="shared" si="7"/>
        <v>0</v>
      </c>
      <c r="AR30" s="99">
        <f t="shared" si="30"/>
        <v>111.39</v>
      </c>
      <c r="AS30" s="99">
        <f t="shared" si="9"/>
        <v>0</v>
      </c>
      <c r="AT30" s="99">
        <f t="shared" si="10"/>
        <v>0</v>
      </c>
      <c r="AU30" s="99">
        <f t="shared" si="19"/>
        <v>0</v>
      </c>
      <c r="AV30" s="99">
        <f t="array" ref="AV30">_xlfn.IFS(U30=0,AO30,U30&lt;0,AO30/-U30,U30&gt;0,AO30/U30)</f>
        <v>0</v>
      </c>
      <c r="AW30" s="235">
        <f>IF(AQ30=0,0,AV30/AQ30)</f>
        <v>0</v>
      </c>
      <c r="AX30" s="235">
        <f>IF(AR30=0,0,AV30/AR30)</f>
        <v>0</v>
      </c>
      <c r="AY30" s="100"/>
      <c r="AZ30" s="95">
        <f t="shared" si="13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0"/>
      <c r="O31" s="90"/>
      <c r="P31" s="90"/>
      <c r="Q31" s="234">
        <f t="shared" si="14"/>
        <v>0</v>
      </c>
      <c r="R31" s="93">
        <f t="shared" si="15"/>
        <v>0</v>
      </c>
      <c r="S31" s="94"/>
      <c r="T31" s="94"/>
      <c r="U31" s="93">
        <f t="shared" si="1"/>
        <v>0</v>
      </c>
      <c r="V31" s="94"/>
      <c r="W31" s="94"/>
      <c r="X31" s="93">
        <f t="shared" si="2"/>
        <v>0</v>
      </c>
      <c r="Y31" s="94"/>
      <c r="Z31" s="94"/>
      <c r="AA31" s="93">
        <f t="shared" si="16"/>
        <v>0</v>
      </c>
      <c r="AB31" s="93">
        <f t="shared" si="17"/>
        <v>0</v>
      </c>
      <c r="AC31" s="235" t="e">
        <f t="shared" si="3"/>
        <v>#DIV/0!</v>
      </c>
      <c r="AD31" s="93">
        <f t="shared" si="4"/>
        <v>0</v>
      </c>
      <c r="AE31" s="94"/>
      <c r="AF31" s="235">
        <f t="shared" si="5"/>
        <v>0</v>
      </c>
      <c r="AG31" s="94"/>
      <c r="AH31" s="94"/>
      <c r="AI31" s="94"/>
      <c r="AJ31" s="94"/>
      <c r="AK31" s="94"/>
      <c r="AL31" s="123">
        <f t="shared" si="6"/>
        <v>0</v>
      </c>
      <c r="AM31" s="94"/>
      <c r="AN31" s="95">
        <f t="shared" si="18"/>
        <v>0</v>
      </c>
      <c r="AO31" s="96">
        <f t="shared" si="20"/>
        <v>0</v>
      </c>
      <c r="AP31" s="97"/>
      <c r="AQ31" s="98">
        <f t="shared" si="7"/>
        <v>0</v>
      </c>
      <c r="AR31" s="99">
        <f t="shared" si="30"/>
        <v>105.54</v>
      </c>
      <c r="AS31" s="99">
        <f t="shared" si="9"/>
        <v>0</v>
      </c>
      <c r="AT31" s="99">
        <f t="shared" si="10"/>
        <v>0</v>
      </c>
      <c r="AU31" s="99">
        <f t="shared" si="19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2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3">E32*K32</f>
        <v>0</v>
      </c>
      <c r="M32" s="90"/>
      <c r="N32" s="90"/>
      <c r="O32" s="90"/>
      <c r="P32" s="90"/>
      <c r="Q32" s="234">
        <f t="shared" si="14"/>
        <v>0</v>
      </c>
      <c r="R32" s="93">
        <f t="shared" si="15"/>
        <v>0</v>
      </c>
      <c r="S32" s="94"/>
      <c r="T32" s="94"/>
      <c r="U32" s="93">
        <f t="shared" si="1"/>
        <v>0</v>
      </c>
      <c r="V32" s="94"/>
      <c r="W32" s="94"/>
      <c r="X32" s="93">
        <f t="shared" si="2"/>
        <v>0</v>
      </c>
      <c r="Y32" s="94"/>
      <c r="Z32" s="94"/>
      <c r="AA32" s="93">
        <f t="shared" si="16"/>
        <v>0</v>
      </c>
      <c r="AB32" s="93">
        <f t="shared" si="17"/>
        <v>0</v>
      </c>
      <c r="AC32" s="235" t="e">
        <f t="shared" si="3"/>
        <v>#DIV/0!</v>
      </c>
      <c r="AD32" s="93">
        <f t="shared" si="4"/>
        <v>0</v>
      </c>
      <c r="AE32" s="94"/>
      <c r="AF32" s="235">
        <f t="shared" si="5"/>
        <v>0</v>
      </c>
      <c r="AG32" s="94"/>
      <c r="AH32" s="94"/>
      <c r="AI32" s="94"/>
      <c r="AJ32" s="94"/>
      <c r="AK32" s="94"/>
      <c r="AL32" s="123">
        <f t="shared" si="6"/>
        <v>0</v>
      </c>
      <c r="AM32" s="94"/>
      <c r="AN32" s="95">
        <f t="shared" si="18"/>
        <v>0</v>
      </c>
      <c r="AO32" s="96">
        <f t="shared" si="20"/>
        <v>0</v>
      </c>
      <c r="AP32" s="97"/>
      <c r="AQ32" s="98">
        <f t="shared" si="7"/>
        <v>0</v>
      </c>
      <c r="AR32" s="99">
        <f t="shared" si="30"/>
        <v>140.63999999999999</v>
      </c>
      <c r="AS32" s="99">
        <f t="shared" si="9"/>
        <v>0</v>
      </c>
      <c r="AT32" s="99">
        <f t="shared" si="10"/>
        <v>0</v>
      </c>
      <c r="AU32" s="99">
        <f t="shared" si="19"/>
        <v>0</v>
      </c>
      <c r="AV32" s="99">
        <f t="array" ref="AV32">_xlfn.IFS(U32=0,AO32,U32&lt;0,AO32/-U32,U32&gt;0,AO32/U32)</f>
        <v>0</v>
      </c>
      <c r="AW32" s="235">
        <f t="shared" ref="AW32" si="34">IF(AQ32=0,0,AV32/AQ32)</f>
        <v>0</v>
      </c>
      <c r="AX32" s="235">
        <f t="shared" ref="AX32" si="35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0"/>
      <c r="O33" s="90"/>
      <c r="P33" s="90"/>
      <c r="Q33" s="234">
        <f t="shared" si="14"/>
        <v>0</v>
      </c>
      <c r="R33" s="93">
        <f t="shared" si="15"/>
        <v>0</v>
      </c>
      <c r="S33" s="94"/>
      <c r="T33" s="94"/>
      <c r="U33" s="93">
        <f t="shared" si="1"/>
        <v>0</v>
      </c>
      <c r="V33" s="94"/>
      <c r="W33" s="94"/>
      <c r="X33" s="93">
        <f t="shared" si="2"/>
        <v>0</v>
      </c>
      <c r="Y33" s="94"/>
      <c r="Z33" s="94"/>
      <c r="AA33" s="93">
        <f t="shared" si="16"/>
        <v>0</v>
      </c>
      <c r="AB33" s="93">
        <f t="shared" si="17"/>
        <v>0</v>
      </c>
      <c r="AC33" s="235" t="e">
        <f t="shared" si="3"/>
        <v>#DIV/0!</v>
      </c>
      <c r="AD33" s="93">
        <f t="shared" si="4"/>
        <v>0</v>
      </c>
      <c r="AE33" s="94"/>
      <c r="AF33" s="235">
        <f t="shared" si="5"/>
        <v>0</v>
      </c>
      <c r="AG33" s="94"/>
      <c r="AH33" s="94"/>
      <c r="AI33" s="94"/>
      <c r="AJ33" s="94"/>
      <c r="AK33" s="94"/>
      <c r="AL33" s="123">
        <f t="shared" si="6"/>
        <v>0</v>
      </c>
      <c r="AM33" s="94"/>
      <c r="AN33" s="95">
        <f t="shared" si="18"/>
        <v>0</v>
      </c>
      <c r="AO33" s="96">
        <f t="shared" si="20"/>
        <v>0</v>
      </c>
      <c r="AP33" s="97"/>
      <c r="AQ33" s="98">
        <f t="shared" si="7"/>
        <v>0</v>
      </c>
      <c r="AR33" s="99">
        <f t="shared" si="30"/>
        <v>123.09</v>
      </c>
      <c r="AS33" s="99">
        <f t="shared" si="9"/>
        <v>0</v>
      </c>
      <c r="AT33" s="99">
        <f t="shared" si="10"/>
        <v>0</v>
      </c>
      <c r="AU33" s="99">
        <f t="shared" si="19"/>
        <v>0</v>
      </c>
      <c r="AV33" s="99">
        <f t="array" ref="AV33">_xlfn.IFS(U33=0,AO33,U33&lt;0,AO33/-U33,U33&gt;0,AO33/U33)</f>
        <v>0</v>
      </c>
      <c r="AW33" s="235">
        <f>IF(AQ33=0,0,AV33/AQ33)</f>
        <v>0</v>
      </c>
      <c r="AX33" s="235">
        <f>IF(AR33=0,0,AV33/AR33)</f>
        <v>0</v>
      </c>
      <c r="AY33" s="100"/>
      <c r="AZ33" s="95">
        <f t="shared" si="13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0"/>
      <c r="O34" s="90"/>
      <c r="P34" s="90"/>
      <c r="Q34" s="234">
        <f t="shared" si="14"/>
        <v>0</v>
      </c>
      <c r="R34" s="93">
        <f t="shared" si="15"/>
        <v>0</v>
      </c>
      <c r="S34" s="94"/>
      <c r="T34" s="94"/>
      <c r="U34" s="93">
        <f t="shared" si="1"/>
        <v>0</v>
      </c>
      <c r="V34" s="94"/>
      <c r="W34" s="94"/>
      <c r="X34" s="93">
        <f t="shared" si="2"/>
        <v>0</v>
      </c>
      <c r="Y34" s="94"/>
      <c r="Z34" s="94"/>
      <c r="AA34" s="93">
        <f t="shared" si="16"/>
        <v>0</v>
      </c>
      <c r="AB34" s="93">
        <f t="shared" si="17"/>
        <v>0</v>
      </c>
      <c r="AC34" s="235" t="e">
        <f t="shared" si="3"/>
        <v>#DIV/0!</v>
      </c>
      <c r="AD34" s="93">
        <f t="shared" si="4"/>
        <v>0</v>
      </c>
      <c r="AE34" s="94"/>
      <c r="AF34" s="235">
        <f t="shared" si="5"/>
        <v>0</v>
      </c>
      <c r="AG34" s="94"/>
      <c r="AH34" s="94"/>
      <c r="AI34" s="94"/>
      <c r="AJ34" s="94"/>
      <c r="AK34" s="94"/>
      <c r="AL34" s="123">
        <f t="shared" si="6"/>
        <v>0</v>
      </c>
      <c r="AM34" s="94"/>
      <c r="AN34" s="95">
        <f t="shared" si="18"/>
        <v>0</v>
      </c>
      <c r="AO34" s="96">
        <f t="shared" si="20"/>
        <v>0</v>
      </c>
      <c r="AP34" s="97"/>
      <c r="AQ34" s="98">
        <f t="shared" si="7"/>
        <v>0</v>
      </c>
      <c r="AR34" s="99">
        <f t="shared" si="30"/>
        <v>117.24</v>
      </c>
      <c r="AS34" s="99">
        <f t="shared" si="9"/>
        <v>0</v>
      </c>
      <c r="AT34" s="99">
        <f t="shared" si="10"/>
        <v>0</v>
      </c>
      <c r="AU34" s="99">
        <f t="shared" si="19"/>
        <v>0</v>
      </c>
      <c r="AV34" s="99">
        <f t="array" ref="AV34">_xlfn.IFS(U34=0,AO34,U34&lt;0,AO34/-U34,U34&gt;0,AO34/U34)</f>
        <v>0</v>
      </c>
      <c r="AW34" s="235">
        <f>IF(AQ34=0,0,AV34/AQ34)</f>
        <v>0</v>
      </c>
      <c r="AX34" s="235">
        <f>IF(AR34=0,0,AV34/AR34)</f>
        <v>0</v>
      </c>
      <c r="AY34" s="100"/>
      <c r="AZ34" s="95">
        <f t="shared" si="13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6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7">E35*K35</f>
        <v>0</v>
      </c>
      <c r="M35" s="90"/>
      <c r="N35" s="90"/>
      <c r="O35" s="90"/>
      <c r="P35" s="90"/>
      <c r="Q35" s="234">
        <f t="shared" si="14"/>
        <v>0</v>
      </c>
      <c r="R35" s="93">
        <f t="shared" si="15"/>
        <v>0</v>
      </c>
      <c r="S35" s="94"/>
      <c r="T35" s="94"/>
      <c r="U35" s="93">
        <f t="shared" si="1"/>
        <v>0</v>
      </c>
      <c r="V35" s="94"/>
      <c r="W35" s="94"/>
      <c r="X35" s="93">
        <f t="shared" si="2"/>
        <v>0</v>
      </c>
      <c r="Y35" s="94"/>
      <c r="Z35" s="94"/>
      <c r="AA35" s="93">
        <f t="shared" si="16"/>
        <v>0</v>
      </c>
      <c r="AB35" s="93">
        <f t="shared" si="17"/>
        <v>0</v>
      </c>
      <c r="AC35" s="235" t="e">
        <f t="shared" si="3"/>
        <v>#DIV/0!</v>
      </c>
      <c r="AD35" s="93">
        <f t="shared" si="4"/>
        <v>0</v>
      </c>
      <c r="AE35" s="94"/>
      <c r="AF35" s="235">
        <f t="shared" si="5"/>
        <v>0</v>
      </c>
      <c r="AG35" s="94"/>
      <c r="AH35" s="94"/>
      <c r="AI35" s="94"/>
      <c r="AJ35" s="94"/>
      <c r="AK35" s="94"/>
      <c r="AL35" s="123">
        <f t="shared" si="6"/>
        <v>0</v>
      </c>
      <c r="AM35" s="94"/>
      <c r="AN35" s="95">
        <f t="shared" si="18"/>
        <v>0</v>
      </c>
      <c r="AO35" s="96">
        <f t="shared" si="20"/>
        <v>0</v>
      </c>
      <c r="AP35" s="97"/>
      <c r="AQ35" s="98">
        <f t="shared" si="7"/>
        <v>0</v>
      </c>
      <c r="AR35" s="99">
        <f t="shared" si="30"/>
        <v>128.94</v>
      </c>
      <c r="AS35" s="99">
        <f t="shared" si="9"/>
        <v>0</v>
      </c>
      <c r="AT35" s="99">
        <f t="shared" si="10"/>
        <v>0</v>
      </c>
      <c r="AU35" s="99">
        <f t="shared" si="19"/>
        <v>0</v>
      </c>
      <c r="AV35" s="99">
        <f t="array" ref="AV35">_xlfn.IFS(U35=0,AO35,U35&lt;0,AO35/-U35,U35&gt;0,AO35/U35)</f>
        <v>0</v>
      </c>
      <c r="AW35" s="235">
        <f t="shared" ref="AW35:AW98" si="38">IF(AQ35=0,0,AV35/AQ35)</f>
        <v>0</v>
      </c>
      <c r="AX35" s="235">
        <f t="shared" ref="AX35:AX98" si="39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6"/>
        <v>0</v>
      </c>
      <c r="F36" s="94"/>
      <c r="G36" s="94"/>
      <c r="H36" s="94"/>
      <c r="I36" s="94"/>
      <c r="J36" s="94"/>
      <c r="K36" s="94">
        <v>169.89</v>
      </c>
      <c r="L36" s="93">
        <f t="shared" si="37"/>
        <v>0</v>
      </c>
      <c r="M36" s="90"/>
      <c r="N36" s="90"/>
      <c r="O36" s="90"/>
      <c r="P36" s="90"/>
      <c r="Q36" s="234">
        <f t="shared" si="14"/>
        <v>0</v>
      </c>
      <c r="R36" s="93">
        <f t="shared" si="15"/>
        <v>0</v>
      </c>
      <c r="S36" s="94"/>
      <c r="T36" s="94"/>
      <c r="U36" s="93">
        <f t="shared" si="1"/>
        <v>0</v>
      </c>
      <c r="V36" s="94"/>
      <c r="W36" s="94"/>
      <c r="X36" s="93">
        <f t="shared" si="2"/>
        <v>0</v>
      </c>
      <c r="Y36" s="94"/>
      <c r="Z36" s="94"/>
      <c r="AA36" s="93">
        <f t="shared" si="16"/>
        <v>0</v>
      </c>
      <c r="AB36" s="93">
        <f t="shared" si="17"/>
        <v>0</v>
      </c>
      <c r="AC36" s="235" t="e">
        <f t="shared" si="3"/>
        <v>#DIV/0!</v>
      </c>
      <c r="AD36" s="93">
        <f t="shared" si="4"/>
        <v>0</v>
      </c>
      <c r="AE36" s="94"/>
      <c r="AF36" s="235">
        <f t="shared" si="5"/>
        <v>0</v>
      </c>
      <c r="AG36" s="94"/>
      <c r="AH36" s="94"/>
      <c r="AI36" s="94"/>
      <c r="AJ36" s="94"/>
      <c r="AK36" s="94"/>
      <c r="AL36" s="123">
        <f t="shared" si="6"/>
        <v>0</v>
      </c>
      <c r="AM36" s="94"/>
      <c r="AN36" s="95">
        <f t="shared" si="18"/>
        <v>0</v>
      </c>
      <c r="AO36" s="96">
        <f t="shared" si="20"/>
        <v>0</v>
      </c>
      <c r="AP36" s="97"/>
      <c r="AQ36" s="98">
        <f t="shared" si="7"/>
        <v>0</v>
      </c>
      <c r="AR36" s="99">
        <f t="shared" si="30"/>
        <v>169.89</v>
      </c>
      <c r="AS36" s="99">
        <f t="shared" si="9"/>
        <v>0</v>
      </c>
      <c r="AT36" s="99">
        <f t="shared" si="10"/>
        <v>0</v>
      </c>
      <c r="AU36" s="99">
        <f t="shared" si="19"/>
        <v>0</v>
      </c>
      <c r="AV36" s="99">
        <f t="array" ref="AV36">_xlfn.IFS(U36=0,AO36,U36&lt;0,AO36/-U36,U36&gt;0,AO36/U36)</f>
        <v>0</v>
      </c>
      <c r="AW36" s="235">
        <f t="shared" si="38"/>
        <v>0</v>
      </c>
      <c r="AX36" s="235">
        <f t="shared" si="39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6"/>
        <v>0</v>
      </c>
      <c r="F37" s="94"/>
      <c r="G37" s="94"/>
      <c r="H37" s="94"/>
      <c r="I37" s="94"/>
      <c r="J37" s="94"/>
      <c r="K37" s="94">
        <v>169.89</v>
      </c>
      <c r="L37" s="93">
        <f t="shared" si="37"/>
        <v>0</v>
      </c>
      <c r="M37" s="90"/>
      <c r="N37" s="90"/>
      <c r="O37" s="90"/>
      <c r="P37" s="90"/>
      <c r="Q37" s="234">
        <f t="shared" si="14"/>
        <v>0</v>
      </c>
      <c r="R37" s="93">
        <f t="shared" si="15"/>
        <v>0</v>
      </c>
      <c r="S37" s="94"/>
      <c r="T37" s="94"/>
      <c r="U37" s="93">
        <f t="shared" si="1"/>
        <v>0</v>
      </c>
      <c r="V37" s="94"/>
      <c r="W37" s="94"/>
      <c r="X37" s="93">
        <f t="shared" si="2"/>
        <v>0</v>
      </c>
      <c r="Y37" s="94"/>
      <c r="Z37" s="94"/>
      <c r="AA37" s="93">
        <f t="shared" si="16"/>
        <v>0</v>
      </c>
      <c r="AB37" s="93">
        <f t="shared" si="17"/>
        <v>0</v>
      </c>
      <c r="AC37" s="235" t="e">
        <f t="shared" si="3"/>
        <v>#DIV/0!</v>
      </c>
      <c r="AD37" s="93">
        <f t="shared" si="4"/>
        <v>0</v>
      </c>
      <c r="AE37" s="94"/>
      <c r="AF37" s="235">
        <f t="shared" si="5"/>
        <v>0</v>
      </c>
      <c r="AG37" s="94"/>
      <c r="AH37" s="94"/>
      <c r="AI37" s="94"/>
      <c r="AJ37" s="94"/>
      <c r="AK37" s="94"/>
      <c r="AL37" s="123">
        <f t="shared" si="6"/>
        <v>0</v>
      </c>
      <c r="AM37" s="94"/>
      <c r="AN37" s="95">
        <f t="shared" si="18"/>
        <v>0</v>
      </c>
      <c r="AO37" s="96">
        <f t="shared" si="20"/>
        <v>0</v>
      </c>
      <c r="AP37" s="97"/>
      <c r="AQ37" s="98">
        <f t="shared" si="7"/>
        <v>0</v>
      </c>
      <c r="AR37" s="99">
        <f t="shared" si="30"/>
        <v>169.89</v>
      </c>
      <c r="AS37" s="99">
        <f t="shared" si="9"/>
        <v>0</v>
      </c>
      <c r="AT37" s="99">
        <f t="shared" si="10"/>
        <v>0</v>
      </c>
      <c r="AU37" s="99">
        <f t="shared" si="19"/>
        <v>0</v>
      </c>
      <c r="AV37" s="99">
        <f t="array" ref="AV37">_xlfn.IFS(U37=0,AO37,U37&lt;0,AO37/-U37,U37&gt;0,AO37/U37)</f>
        <v>0</v>
      </c>
      <c r="AW37" s="235">
        <f t="shared" si="38"/>
        <v>0</v>
      </c>
      <c r="AX37" s="235">
        <f t="shared" si="39"/>
        <v>0</v>
      </c>
      <c r="AY37" s="100"/>
      <c r="AZ37" s="95">
        <f t="shared" si="13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6"/>
        <v>0</v>
      </c>
      <c r="F38" s="94"/>
      <c r="G38" s="94"/>
      <c r="H38" s="94"/>
      <c r="I38" s="94"/>
      <c r="J38" s="94"/>
      <c r="K38" s="93">
        <v>105.54</v>
      </c>
      <c r="L38" s="93">
        <f t="shared" si="37"/>
        <v>0</v>
      </c>
      <c r="M38" s="90"/>
      <c r="N38" s="90"/>
      <c r="O38" s="90"/>
      <c r="P38" s="90"/>
      <c r="Q38" s="234">
        <f t="shared" si="14"/>
        <v>0</v>
      </c>
      <c r="R38" s="93">
        <f t="shared" si="15"/>
        <v>0</v>
      </c>
      <c r="S38" s="94"/>
      <c r="T38" s="94"/>
      <c r="U38" s="93">
        <f t="shared" si="1"/>
        <v>0</v>
      </c>
      <c r="V38" s="94"/>
      <c r="W38" s="94"/>
      <c r="X38" s="93">
        <f t="shared" si="2"/>
        <v>0</v>
      </c>
      <c r="Y38" s="94"/>
      <c r="Z38" s="94"/>
      <c r="AA38" s="93">
        <f t="shared" si="16"/>
        <v>0</v>
      </c>
      <c r="AB38" s="93">
        <f t="shared" si="17"/>
        <v>0</v>
      </c>
      <c r="AC38" s="235" t="e">
        <f t="shared" si="3"/>
        <v>#DIV/0!</v>
      </c>
      <c r="AD38" s="93">
        <f t="shared" si="4"/>
        <v>0</v>
      </c>
      <c r="AE38" s="94"/>
      <c r="AF38" s="235">
        <f t="shared" si="5"/>
        <v>0</v>
      </c>
      <c r="AG38" s="94"/>
      <c r="AH38" s="94"/>
      <c r="AI38" s="94"/>
      <c r="AJ38" s="94"/>
      <c r="AK38" s="94"/>
      <c r="AL38" s="123">
        <f t="shared" si="6"/>
        <v>0</v>
      </c>
      <c r="AM38" s="94"/>
      <c r="AN38" s="95">
        <f t="shared" si="18"/>
        <v>0</v>
      </c>
      <c r="AO38" s="96">
        <f t="shared" si="20"/>
        <v>0</v>
      </c>
      <c r="AP38" s="97"/>
      <c r="AQ38" s="98">
        <f t="shared" si="7"/>
        <v>0</v>
      </c>
      <c r="AR38" s="99">
        <f t="shared" si="30"/>
        <v>105.54</v>
      </c>
      <c r="AS38" s="99">
        <f t="shared" si="9"/>
        <v>0</v>
      </c>
      <c r="AT38" s="99">
        <f t="shared" si="10"/>
        <v>0</v>
      </c>
      <c r="AU38" s="99">
        <f t="shared" si="19"/>
        <v>0</v>
      </c>
      <c r="AV38" s="99">
        <f t="array" ref="AV38">_xlfn.IFS(U38=0,AO38,U38&lt;0,AO38/-U38,U38&gt;0,AO38/U38)</f>
        <v>0</v>
      </c>
      <c r="AW38" s="235">
        <f t="shared" si="38"/>
        <v>0</v>
      </c>
      <c r="AX38" s="235">
        <f t="shared" si="39"/>
        <v>0</v>
      </c>
      <c r="AY38" s="100"/>
      <c r="AZ38" s="95">
        <f t="shared" si="13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6"/>
        <v>0</v>
      </c>
      <c r="F39" s="94"/>
      <c r="G39" s="94"/>
      <c r="H39" s="94"/>
      <c r="I39" s="94"/>
      <c r="J39" s="94"/>
      <c r="K39" s="93">
        <v>105.54</v>
      </c>
      <c r="L39" s="93">
        <f t="shared" si="37"/>
        <v>0</v>
      </c>
      <c r="M39" s="90"/>
      <c r="N39" s="90"/>
      <c r="O39" s="90"/>
      <c r="P39" s="90"/>
      <c r="Q39" s="234">
        <f t="shared" si="14"/>
        <v>0</v>
      </c>
      <c r="R39" s="93">
        <f t="shared" si="15"/>
        <v>0</v>
      </c>
      <c r="S39" s="94"/>
      <c r="T39" s="94"/>
      <c r="U39" s="93">
        <f t="shared" si="1"/>
        <v>0</v>
      </c>
      <c r="V39" s="94"/>
      <c r="W39" s="94"/>
      <c r="X39" s="93">
        <f t="shared" si="2"/>
        <v>0</v>
      </c>
      <c r="Y39" s="94"/>
      <c r="Z39" s="94"/>
      <c r="AA39" s="93">
        <f t="shared" si="16"/>
        <v>0</v>
      </c>
      <c r="AB39" s="93">
        <f t="shared" si="17"/>
        <v>0</v>
      </c>
      <c r="AC39" s="235" t="e">
        <f t="shared" si="3"/>
        <v>#DIV/0!</v>
      </c>
      <c r="AD39" s="93">
        <f t="shared" si="4"/>
        <v>0</v>
      </c>
      <c r="AE39" s="94"/>
      <c r="AF39" s="235">
        <f t="shared" si="5"/>
        <v>0</v>
      </c>
      <c r="AG39" s="94"/>
      <c r="AH39" s="94"/>
      <c r="AI39" s="94"/>
      <c r="AJ39" s="94"/>
      <c r="AK39" s="94"/>
      <c r="AL39" s="123">
        <f t="shared" si="6"/>
        <v>0</v>
      </c>
      <c r="AM39" s="94"/>
      <c r="AN39" s="95">
        <f t="shared" si="18"/>
        <v>0</v>
      </c>
      <c r="AO39" s="96">
        <f t="shared" si="20"/>
        <v>0</v>
      </c>
      <c r="AP39" s="97"/>
      <c r="AQ39" s="98">
        <f t="shared" si="7"/>
        <v>0</v>
      </c>
      <c r="AR39" s="99">
        <f t="shared" si="30"/>
        <v>105.54</v>
      </c>
      <c r="AS39" s="99">
        <f t="shared" si="9"/>
        <v>0</v>
      </c>
      <c r="AT39" s="99">
        <f t="shared" si="10"/>
        <v>0</v>
      </c>
      <c r="AU39" s="99">
        <f t="shared" si="19"/>
        <v>0</v>
      </c>
      <c r="AV39" s="99">
        <f t="array" ref="AV39">_xlfn.IFS(U39=0,AO39,U39&lt;0,AO39/-U39,U39&gt;0,AO39/U39)</f>
        <v>0</v>
      </c>
      <c r="AW39" s="235">
        <f t="shared" si="38"/>
        <v>0</v>
      </c>
      <c r="AX39" s="235">
        <f t="shared" si="39"/>
        <v>0</v>
      </c>
      <c r="AY39" s="100"/>
      <c r="AZ39" s="95">
        <f t="shared" si="13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6"/>
        <v>0</v>
      </c>
      <c r="F40" s="94"/>
      <c r="G40" s="94"/>
      <c r="H40" s="94"/>
      <c r="I40" s="94"/>
      <c r="J40" s="94"/>
      <c r="K40" s="93">
        <v>105.54</v>
      </c>
      <c r="L40" s="93">
        <f t="shared" si="37"/>
        <v>0</v>
      </c>
      <c r="M40" s="90"/>
      <c r="N40" s="90"/>
      <c r="O40" s="90"/>
      <c r="P40" s="90"/>
      <c r="Q40" s="234">
        <f t="shared" si="14"/>
        <v>0</v>
      </c>
      <c r="R40" s="93">
        <f t="shared" si="15"/>
        <v>0</v>
      </c>
      <c r="S40" s="94"/>
      <c r="T40" s="94"/>
      <c r="U40" s="93">
        <f t="shared" si="1"/>
        <v>0</v>
      </c>
      <c r="V40" s="94"/>
      <c r="W40" s="94"/>
      <c r="X40" s="93">
        <f t="shared" si="2"/>
        <v>0</v>
      </c>
      <c r="Y40" s="94"/>
      <c r="Z40" s="94"/>
      <c r="AA40" s="93">
        <f t="shared" si="16"/>
        <v>0</v>
      </c>
      <c r="AB40" s="93">
        <f t="shared" si="17"/>
        <v>0</v>
      </c>
      <c r="AC40" s="235" t="e">
        <f t="shared" si="3"/>
        <v>#DIV/0!</v>
      </c>
      <c r="AD40" s="93">
        <f t="shared" si="4"/>
        <v>0</v>
      </c>
      <c r="AE40" s="94"/>
      <c r="AF40" s="235">
        <f t="shared" si="5"/>
        <v>0</v>
      </c>
      <c r="AG40" s="94"/>
      <c r="AH40" s="94"/>
      <c r="AI40" s="94"/>
      <c r="AJ40" s="94"/>
      <c r="AK40" s="94"/>
      <c r="AL40" s="123">
        <f t="shared" si="6"/>
        <v>0</v>
      </c>
      <c r="AM40" s="94"/>
      <c r="AN40" s="95">
        <f t="shared" si="18"/>
        <v>0</v>
      </c>
      <c r="AO40" s="96">
        <f t="shared" si="20"/>
        <v>0</v>
      </c>
      <c r="AP40" s="97"/>
      <c r="AQ40" s="98">
        <f t="shared" si="7"/>
        <v>0</v>
      </c>
      <c r="AR40" s="99">
        <f t="shared" si="30"/>
        <v>105.54</v>
      </c>
      <c r="AS40" s="99">
        <f t="shared" si="9"/>
        <v>0</v>
      </c>
      <c r="AT40" s="99">
        <f t="shared" si="10"/>
        <v>0</v>
      </c>
      <c r="AU40" s="99">
        <f t="shared" si="19"/>
        <v>0</v>
      </c>
      <c r="AV40" s="99">
        <f t="array" ref="AV40">_xlfn.IFS(U40=0,AO40,U40&lt;0,AO40/-U40,U40&gt;0,AO40/U40)</f>
        <v>0</v>
      </c>
      <c r="AW40" s="235">
        <f t="shared" si="38"/>
        <v>0</v>
      </c>
      <c r="AX40" s="235">
        <f t="shared" si="39"/>
        <v>0</v>
      </c>
      <c r="AY40" s="100"/>
      <c r="AZ40" s="95">
        <f t="shared" si="13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6"/>
        <v>0</v>
      </c>
      <c r="F41" s="94"/>
      <c r="G41" s="94"/>
      <c r="H41" s="94"/>
      <c r="I41" s="94"/>
      <c r="J41" s="94"/>
      <c r="K41" s="93">
        <v>123.09</v>
      </c>
      <c r="L41" s="93">
        <f t="shared" si="37"/>
        <v>0</v>
      </c>
      <c r="M41" s="90"/>
      <c r="N41" s="90"/>
      <c r="O41" s="90"/>
      <c r="P41" s="90"/>
      <c r="Q41" s="234">
        <f t="shared" si="14"/>
        <v>0</v>
      </c>
      <c r="R41" s="93">
        <f t="shared" si="15"/>
        <v>0</v>
      </c>
      <c r="S41" s="94"/>
      <c r="T41" s="94"/>
      <c r="U41" s="93">
        <f t="shared" si="1"/>
        <v>0</v>
      </c>
      <c r="V41" s="94"/>
      <c r="W41" s="94"/>
      <c r="X41" s="93">
        <f t="shared" si="2"/>
        <v>0</v>
      </c>
      <c r="Y41" s="94"/>
      <c r="Z41" s="94"/>
      <c r="AA41" s="93">
        <f t="shared" si="16"/>
        <v>0</v>
      </c>
      <c r="AB41" s="93">
        <f t="shared" si="17"/>
        <v>0</v>
      </c>
      <c r="AC41" s="235" t="e">
        <f t="shared" si="3"/>
        <v>#DIV/0!</v>
      </c>
      <c r="AD41" s="93">
        <f t="shared" si="4"/>
        <v>0</v>
      </c>
      <c r="AE41" s="94"/>
      <c r="AF41" s="235">
        <f t="shared" si="5"/>
        <v>0</v>
      </c>
      <c r="AG41" s="94"/>
      <c r="AH41" s="94"/>
      <c r="AI41" s="94"/>
      <c r="AJ41" s="94"/>
      <c r="AK41" s="94"/>
      <c r="AL41" s="123">
        <f t="shared" si="6"/>
        <v>0</v>
      </c>
      <c r="AM41" s="94"/>
      <c r="AN41" s="95">
        <f t="shared" si="18"/>
        <v>0</v>
      </c>
      <c r="AO41" s="96">
        <f t="shared" si="20"/>
        <v>0</v>
      </c>
      <c r="AP41" s="97"/>
      <c r="AQ41" s="98">
        <f t="shared" si="7"/>
        <v>0</v>
      </c>
      <c r="AR41" s="99">
        <f t="shared" si="30"/>
        <v>123.09</v>
      </c>
      <c r="AS41" s="99">
        <f t="shared" si="9"/>
        <v>0</v>
      </c>
      <c r="AT41" s="99">
        <f t="shared" si="10"/>
        <v>0</v>
      </c>
      <c r="AU41" s="99">
        <f t="shared" si="19"/>
        <v>0</v>
      </c>
      <c r="AV41" s="99">
        <f t="array" ref="AV41">_xlfn.IFS(U41=0,AO41,U41&lt;0,AO41/-U41,U41&gt;0,AO41/U41)</f>
        <v>0</v>
      </c>
      <c r="AW41" s="235">
        <f t="shared" si="38"/>
        <v>0</v>
      </c>
      <c r="AX41" s="235">
        <f t="shared" si="39"/>
        <v>0</v>
      </c>
      <c r="AY41" s="100"/>
      <c r="AZ41" s="95">
        <f t="shared" si="13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6"/>
        <v>0</v>
      </c>
      <c r="F42" s="94"/>
      <c r="G42" s="94"/>
      <c r="H42" s="94"/>
      <c r="I42" s="94"/>
      <c r="J42" s="94"/>
      <c r="K42" s="93">
        <v>123.09</v>
      </c>
      <c r="L42" s="93">
        <f t="shared" si="37"/>
        <v>0</v>
      </c>
      <c r="M42" s="90"/>
      <c r="N42" s="90"/>
      <c r="O42" s="90"/>
      <c r="P42" s="90"/>
      <c r="Q42" s="234">
        <f t="shared" si="14"/>
        <v>0</v>
      </c>
      <c r="R42" s="93">
        <f t="shared" si="15"/>
        <v>0</v>
      </c>
      <c r="S42" s="94"/>
      <c r="T42" s="94"/>
      <c r="U42" s="93">
        <f t="shared" si="1"/>
        <v>0</v>
      </c>
      <c r="V42" s="94"/>
      <c r="W42" s="94"/>
      <c r="X42" s="93">
        <f t="shared" si="2"/>
        <v>0</v>
      </c>
      <c r="Y42" s="94"/>
      <c r="Z42" s="94"/>
      <c r="AA42" s="93">
        <f t="shared" si="16"/>
        <v>0</v>
      </c>
      <c r="AB42" s="93">
        <f t="shared" si="17"/>
        <v>0</v>
      </c>
      <c r="AC42" s="235" t="e">
        <f t="shared" si="3"/>
        <v>#DIV/0!</v>
      </c>
      <c r="AD42" s="93">
        <f t="shared" si="4"/>
        <v>0</v>
      </c>
      <c r="AE42" s="94"/>
      <c r="AF42" s="235">
        <f t="shared" si="5"/>
        <v>0</v>
      </c>
      <c r="AG42" s="94"/>
      <c r="AH42" s="94"/>
      <c r="AI42" s="94"/>
      <c r="AJ42" s="94"/>
      <c r="AK42" s="94"/>
      <c r="AL42" s="123">
        <f t="shared" si="6"/>
        <v>0</v>
      </c>
      <c r="AM42" s="94"/>
      <c r="AN42" s="95">
        <f t="shared" si="18"/>
        <v>0</v>
      </c>
      <c r="AO42" s="96">
        <f t="shared" si="20"/>
        <v>0</v>
      </c>
      <c r="AP42" s="97"/>
      <c r="AQ42" s="98">
        <f t="shared" si="7"/>
        <v>0</v>
      </c>
      <c r="AR42" s="99">
        <f t="shared" si="30"/>
        <v>123.09</v>
      </c>
      <c r="AS42" s="99">
        <f t="shared" si="9"/>
        <v>0</v>
      </c>
      <c r="AT42" s="99">
        <f t="shared" si="10"/>
        <v>0</v>
      </c>
      <c r="AU42" s="99">
        <f t="shared" si="19"/>
        <v>0</v>
      </c>
      <c r="AV42" s="99">
        <f t="array" ref="AV42">_xlfn.IFS(U42=0,AO42,U42&lt;0,AO42/-U42,U42&gt;0,AO42/U42)</f>
        <v>0</v>
      </c>
      <c r="AW42" s="235">
        <f t="shared" si="38"/>
        <v>0</v>
      </c>
      <c r="AX42" s="235">
        <f t="shared" si="39"/>
        <v>0</v>
      </c>
      <c r="AY42" s="100"/>
      <c r="AZ42" s="95">
        <f t="shared" si="13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6"/>
        <v>0</v>
      </c>
      <c r="F43" s="94"/>
      <c r="G43" s="94"/>
      <c r="H43" s="94"/>
      <c r="I43" s="94"/>
      <c r="J43" s="94"/>
      <c r="K43" s="93">
        <v>123.09</v>
      </c>
      <c r="L43" s="93">
        <f t="shared" si="37"/>
        <v>0</v>
      </c>
      <c r="M43" s="90"/>
      <c r="N43" s="90"/>
      <c r="O43" s="90"/>
      <c r="P43" s="90"/>
      <c r="Q43" s="234">
        <f t="shared" si="14"/>
        <v>0</v>
      </c>
      <c r="R43" s="93">
        <f t="shared" si="15"/>
        <v>0</v>
      </c>
      <c r="S43" s="94"/>
      <c r="T43" s="94"/>
      <c r="U43" s="93">
        <f t="shared" si="1"/>
        <v>0</v>
      </c>
      <c r="V43" s="94"/>
      <c r="W43" s="94"/>
      <c r="X43" s="93">
        <f t="shared" si="2"/>
        <v>0</v>
      </c>
      <c r="Y43" s="94"/>
      <c r="Z43" s="94"/>
      <c r="AA43" s="93">
        <f t="shared" si="16"/>
        <v>0</v>
      </c>
      <c r="AB43" s="93">
        <f t="shared" si="17"/>
        <v>0</v>
      </c>
      <c r="AC43" s="235" t="e">
        <f t="shared" si="3"/>
        <v>#DIV/0!</v>
      </c>
      <c r="AD43" s="93">
        <f t="shared" si="4"/>
        <v>0</v>
      </c>
      <c r="AE43" s="94"/>
      <c r="AF43" s="235">
        <f t="shared" si="5"/>
        <v>0</v>
      </c>
      <c r="AG43" s="94"/>
      <c r="AH43" s="94"/>
      <c r="AI43" s="94"/>
      <c r="AJ43" s="94"/>
      <c r="AK43" s="94"/>
      <c r="AL43" s="123">
        <f t="shared" si="6"/>
        <v>0</v>
      </c>
      <c r="AM43" s="94"/>
      <c r="AN43" s="95">
        <f t="shared" si="18"/>
        <v>0</v>
      </c>
      <c r="AO43" s="96">
        <f t="shared" si="20"/>
        <v>0</v>
      </c>
      <c r="AP43" s="97"/>
      <c r="AQ43" s="98">
        <f t="shared" si="7"/>
        <v>0</v>
      </c>
      <c r="AR43" s="99">
        <f t="shared" si="30"/>
        <v>123.09</v>
      </c>
      <c r="AS43" s="99">
        <f t="shared" si="9"/>
        <v>0</v>
      </c>
      <c r="AT43" s="99">
        <f t="shared" si="10"/>
        <v>0</v>
      </c>
      <c r="AU43" s="99">
        <f t="shared" si="19"/>
        <v>0</v>
      </c>
      <c r="AV43" s="99">
        <f t="array" ref="AV43">_xlfn.IFS(U43=0,AO43,U43&lt;0,AO43/-U43,U43&gt;0,AO43/U43)</f>
        <v>0</v>
      </c>
      <c r="AW43" s="235">
        <f t="shared" si="38"/>
        <v>0</v>
      </c>
      <c r="AX43" s="235">
        <f t="shared" si="39"/>
        <v>0</v>
      </c>
      <c r="AY43" s="100"/>
      <c r="AZ43" s="95">
        <f t="shared" si="13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6"/>
        <v>0</v>
      </c>
      <c r="F44" s="94"/>
      <c r="G44" s="94"/>
      <c r="H44" s="94"/>
      <c r="I44" s="94"/>
      <c r="J44" s="94"/>
      <c r="K44" s="93">
        <v>111.39</v>
      </c>
      <c r="L44" s="93">
        <f t="shared" si="37"/>
        <v>0</v>
      </c>
      <c r="M44" s="90"/>
      <c r="N44" s="90"/>
      <c r="O44" s="90"/>
      <c r="P44" s="90"/>
      <c r="Q44" s="234">
        <f t="shared" si="14"/>
        <v>0</v>
      </c>
      <c r="R44" s="93">
        <f t="shared" si="15"/>
        <v>0</v>
      </c>
      <c r="S44" s="94"/>
      <c r="T44" s="94"/>
      <c r="U44" s="93">
        <f t="shared" si="1"/>
        <v>0</v>
      </c>
      <c r="V44" s="94"/>
      <c r="W44" s="94"/>
      <c r="X44" s="93">
        <f t="shared" si="2"/>
        <v>0</v>
      </c>
      <c r="Y44" s="94"/>
      <c r="Z44" s="94"/>
      <c r="AA44" s="93">
        <f t="shared" si="16"/>
        <v>0</v>
      </c>
      <c r="AB44" s="93">
        <f t="shared" si="17"/>
        <v>0</v>
      </c>
      <c r="AC44" s="235" t="e">
        <f t="shared" si="3"/>
        <v>#DIV/0!</v>
      </c>
      <c r="AD44" s="93">
        <f t="shared" si="4"/>
        <v>0</v>
      </c>
      <c r="AE44" s="94"/>
      <c r="AF44" s="235">
        <f t="shared" si="5"/>
        <v>0</v>
      </c>
      <c r="AG44" s="94"/>
      <c r="AH44" s="94"/>
      <c r="AI44" s="94"/>
      <c r="AJ44" s="94"/>
      <c r="AK44" s="94"/>
      <c r="AL44" s="123">
        <f t="shared" si="6"/>
        <v>0</v>
      </c>
      <c r="AM44" s="94"/>
      <c r="AN44" s="95">
        <f t="shared" si="18"/>
        <v>0</v>
      </c>
      <c r="AO44" s="96">
        <f t="shared" si="20"/>
        <v>0</v>
      </c>
      <c r="AP44" s="97"/>
      <c r="AQ44" s="98">
        <f t="shared" si="7"/>
        <v>0</v>
      </c>
      <c r="AR44" s="99">
        <f t="shared" si="30"/>
        <v>111.39</v>
      </c>
      <c r="AS44" s="99">
        <f t="shared" si="9"/>
        <v>0</v>
      </c>
      <c r="AT44" s="99">
        <f t="shared" si="10"/>
        <v>0</v>
      </c>
      <c r="AU44" s="99">
        <f t="shared" si="19"/>
        <v>0</v>
      </c>
      <c r="AV44" s="99">
        <f t="array" ref="AV44">_xlfn.IFS(U44=0,AO44,U44&lt;0,AO44/-U44,U44&gt;0,AO44/U44)</f>
        <v>0</v>
      </c>
      <c r="AW44" s="235">
        <f t="shared" si="38"/>
        <v>0</v>
      </c>
      <c r="AX44" s="235">
        <f t="shared" si="39"/>
        <v>0</v>
      </c>
      <c r="AY44" s="100"/>
      <c r="AZ44" s="95">
        <f t="shared" si="13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6"/>
        <v>0</v>
      </c>
      <c r="F45" s="94"/>
      <c r="G45" s="94"/>
      <c r="H45" s="94"/>
      <c r="I45" s="94"/>
      <c r="J45" s="94"/>
      <c r="K45" s="93">
        <v>107.88</v>
      </c>
      <c r="L45" s="93">
        <f t="shared" si="37"/>
        <v>0</v>
      </c>
      <c r="M45" s="90"/>
      <c r="N45" s="90"/>
      <c r="O45" s="90"/>
      <c r="P45" s="90"/>
      <c r="Q45" s="234">
        <f t="shared" si="14"/>
        <v>0</v>
      </c>
      <c r="R45" s="93">
        <f t="shared" si="15"/>
        <v>0</v>
      </c>
      <c r="S45" s="94"/>
      <c r="T45" s="94"/>
      <c r="U45" s="93">
        <f t="shared" si="1"/>
        <v>0</v>
      </c>
      <c r="V45" s="94"/>
      <c r="W45" s="94"/>
      <c r="X45" s="93">
        <f t="shared" si="2"/>
        <v>0</v>
      </c>
      <c r="Y45" s="94"/>
      <c r="Z45" s="94"/>
      <c r="AA45" s="93">
        <f t="shared" si="16"/>
        <v>0</v>
      </c>
      <c r="AB45" s="93">
        <f t="shared" si="17"/>
        <v>0</v>
      </c>
      <c r="AC45" s="235" t="e">
        <f t="shared" si="3"/>
        <v>#DIV/0!</v>
      </c>
      <c r="AD45" s="93">
        <f t="shared" si="4"/>
        <v>0</v>
      </c>
      <c r="AE45" s="94"/>
      <c r="AF45" s="235">
        <f t="shared" si="5"/>
        <v>0</v>
      </c>
      <c r="AG45" s="94"/>
      <c r="AH45" s="94"/>
      <c r="AI45" s="94"/>
      <c r="AJ45" s="94"/>
      <c r="AK45" s="94"/>
      <c r="AL45" s="123">
        <f t="shared" si="6"/>
        <v>0</v>
      </c>
      <c r="AM45" s="94"/>
      <c r="AN45" s="95">
        <f t="shared" si="18"/>
        <v>0</v>
      </c>
      <c r="AO45" s="96">
        <f t="shared" si="20"/>
        <v>0</v>
      </c>
      <c r="AP45" s="97"/>
      <c r="AQ45" s="98">
        <f t="shared" si="7"/>
        <v>0</v>
      </c>
      <c r="AR45" s="99">
        <f t="shared" si="30"/>
        <v>107.88</v>
      </c>
      <c r="AS45" s="99">
        <f t="shared" si="9"/>
        <v>0</v>
      </c>
      <c r="AT45" s="99">
        <f t="shared" si="10"/>
        <v>0</v>
      </c>
      <c r="AU45" s="99">
        <f t="shared" si="19"/>
        <v>0</v>
      </c>
      <c r="AV45" s="99">
        <f t="array" ref="AV45">_xlfn.IFS(U45=0,AO45,U45&lt;0,AO45/-U45,U45&gt;0,AO45/U45)</f>
        <v>0</v>
      </c>
      <c r="AW45" s="235">
        <f t="shared" si="38"/>
        <v>0</v>
      </c>
      <c r="AX45" s="235">
        <f t="shared" si="39"/>
        <v>0</v>
      </c>
      <c r="AY45" s="100"/>
      <c r="AZ45" s="95">
        <f t="shared" si="13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6"/>
        <v>0</v>
      </c>
      <c r="F46" s="94"/>
      <c r="G46" s="94"/>
      <c r="H46" s="94"/>
      <c r="I46" s="94"/>
      <c r="J46" s="94"/>
      <c r="K46" s="93">
        <v>107.88</v>
      </c>
      <c r="L46" s="93">
        <f t="shared" si="37"/>
        <v>0</v>
      </c>
      <c r="M46" s="90"/>
      <c r="N46" s="90"/>
      <c r="O46" s="90"/>
      <c r="P46" s="90"/>
      <c r="Q46" s="234">
        <f t="shared" si="14"/>
        <v>0</v>
      </c>
      <c r="R46" s="93">
        <f t="shared" si="15"/>
        <v>0</v>
      </c>
      <c r="S46" s="94"/>
      <c r="T46" s="94"/>
      <c r="U46" s="93">
        <f t="shared" si="1"/>
        <v>0</v>
      </c>
      <c r="V46" s="94"/>
      <c r="W46" s="94"/>
      <c r="X46" s="93">
        <f t="shared" si="2"/>
        <v>0</v>
      </c>
      <c r="Y46" s="94"/>
      <c r="Z46" s="94"/>
      <c r="AA46" s="93">
        <f t="shared" si="16"/>
        <v>0</v>
      </c>
      <c r="AB46" s="93">
        <f t="shared" si="17"/>
        <v>0</v>
      </c>
      <c r="AC46" s="235" t="e">
        <f t="shared" si="3"/>
        <v>#DIV/0!</v>
      </c>
      <c r="AD46" s="93">
        <f t="shared" si="4"/>
        <v>0</v>
      </c>
      <c r="AE46" s="94"/>
      <c r="AF46" s="235">
        <f t="shared" si="5"/>
        <v>0</v>
      </c>
      <c r="AG46" s="94"/>
      <c r="AH46" s="94"/>
      <c r="AI46" s="94"/>
      <c r="AJ46" s="94"/>
      <c r="AK46" s="94"/>
      <c r="AL46" s="123">
        <f t="shared" si="6"/>
        <v>0</v>
      </c>
      <c r="AM46" s="94"/>
      <c r="AN46" s="95">
        <f t="shared" si="18"/>
        <v>0</v>
      </c>
      <c r="AO46" s="96">
        <f t="shared" si="20"/>
        <v>0</v>
      </c>
      <c r="AP46" s="97"/>
      <c r="AQ46" s="98">
        <f t="shared" si="7"/>
        <v>0</v>
      </c>
      <c r="AR46" s="99">
        <f t="shared" si="30"/>
        <v>107.88</v>
      </c>
      <c r="AS46" s="99">
        <f t="shared" si="9"/>
        <v>0</v>
      </c>
      <c r="AT46" s="99">
        <f t="shared" si="10"/>
        <v>0</v>
      </c>
      <c r="AU46" s="99">
        <f t="shared" si="19"/>
        <v>0</v>
      </c>
      <c r="AV46" s="99">
        <f t="array" ref="AV46">_xlfn.IFS(U46=0,AO46,U46&lt;0,AO46/-U46,U46&gt;0,AO46/U46)</f>
        <v>0</v>
      </c>
      <c r="AW46" s="235">
        <f t="shared" si="38"/>
        <v>0</v>
      </c>
      <c r="AX46" s="235">
        <f t="shared" si="39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6"/>
        <v>0</v>
      </c>
      <c r="F47" s="94"/>
      <c r="G47" s="94"/>
      <c r="H47" s="94"/>
      <c r="I47" s="94"/>
      <c r="J47" s="94"/>
      <c r="K47" s="93">
        <v>123.09</v>
      </c>
      <c r="L47" s="93">
        <f t="shared" si="37"/>
        <v>0</v>
      </c>
      <c r="M47" s="90"/>
      <c r="N47" s="90"/>
      <c r="O47" s="90"/>
      <c r="P47" s="90"/>
      <c r="Q47" s="234">
        <f t="shared" si="14"/>
        <v>0</v>
      </c>
      <c r="R47" s="93">
        <f t="shared" si="15"/>
        <v>0</v>
      </c>
      <c r="S47" s="94"/>
      <c r="T47" s="94"/>
      <c r="U47" s="93">
        <f t="shared" si="1"/>
        <v>0</v>
      </c>
      <c r="V47" s="94"/>
      <c r="W47" s="94"/>
      <c r="X47" s="93">
        <f t="shared" si="2"/>
        <v>0</v>
      </c>
      <c r="Y47" s="94"/>
      <c r="Z47" s="94"/>
      <c r="AA47" s="93">
        <f t="shared" si="16"/>
        <v>0</v>
      </c>
      <c r="AB47" s="93">
        <f t="shared" si="17"/>
        <v>0</v>
      </c>
      <c r="AC47" s="235" t="e">
        <f t="shared" si="3"/>
        <v>#DIV/0!</v>
      </c>
      <c r="AD47" s="93">
        <f t="shared" si="4"/>
        <v>0</v>
      </c>
      <c r="AE47" s="94"/>
      <c r="AF47" s="235">
        <f t="shared" si="5"/>
        <v>0</v>
      </c>
      <c r="AG47" s="94"/>
      <c r="AH47" s="94"/>
      <c r="AI47" s="94"/>
      <c r="AJ47" s="94"/>
      <c r="AK47" s="94"/>
      <c r="AL47" s="123">
        <f t="shared" si="6"/>
        <v>0</v>
      </c>
      <c r="AM47" s="94"/>
      <c r="AN47" s="95">
        <f t="shared" si="18"/>
        <v>0</v>
      </c>
      <c r="AO47" s="96">
        <f t="shared" si="20"/>
        <v>0</v>
      </c>
      <c r="AP47" s="97"/>
      <c r="AQ47" s="98">
        <f t="shared" si="7"/>
        <v>0</v>
      </c>
      <c r="AR47" s="99">
        <f t="shared" si="30"/>
        <v>123.09</v>
      </c>
      <c r="AS47" s="99">
        <f t="shared" si="9"/>
        <v>0</v>
      </c>
      <c r="AT47" s="99">
        <f t="shared" si="10"/>
        <v>0</v>
      </c>
      <c r="AU47" s="99">
        <f t="shared" si="19"/>
        <v>0</v>
      </c>
      <c r="AV47" s="99">
        <f t="array" ref="AV47">_xlfn.IFS(U47=0,AO47,U47&lt;0,AO47/-U47,U47&gt;0,AO47/U47)</f>
        <v>0</v>
      </c>
      <c r="AW47" s="235">
        <f t="shared" si="38"/>
        <v>0</v>
      </c>
      <c r="AX47" s="235">
        <f t="shared" si="39"/>
        <v>0</v>
      </c>
      <c r="AY47" s="100"/>
      <c r="AZ47" s="95">
        <f t="shared" si="13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6"/>
        <v>0</v>
      </c>
      <c r="F48" s="94"/>
      <c r="G48" s="94"/>
      <c r="H48" s="94"/>
      <c r="I48" s="94"/>
      <c r="J48" s="94"/>
      <c r="K48" s="93">
        <v>107.88</v>
      </c>
      <c r="L48" s="93">
        <f t="shared" si="37"/>
        <v>0</v>
      </c>
      <c r="M48" s="90"/>
      <c r="N48" s="90"/>
      <c r="O48" s="90"/>
      <c r="P48" s="90"/>
      <c r="Q48" s="234">
        <f t="shared" si="14"/>
        <v>0</v>
      </c>
      <c r="R48" s="93">
        <f t="shared" si="15"/>
        <v>0</v>
      </c>
      <c r="S48" s="94"/>
      <c r="T48" s="94"/>
      <c r="U48" s="93">
        <f t="shared" si="1"/>
        <v>0</v>
      </c>
      <c r="V48" s="94"/>
      <c r="W48" s="94"/>
      <c r="X48" s="93">
        <f t="shared" si="2"/>
        <v>0</v>
      </c>
      <c r="Y48" s="94"/>
      <c r="Z48" s="94"/>
      <c r="AA48" s="93">
        <f t="shared" si="16"/>
        <v>0</v>
      </c>
      <c r="AB48" s="93">
        <f t="shared" si="17"/>
        <v>0</v>
      </c>
      <c r="AC48" s="235" t="e">
        <f t="shared" si="3"/>
        <v>#DIV/0!</v>
      </c>
      <c r="AD48" s="93">
        <f t="shared" si="4"/>
        <v>0</v>
      </c>
      <c r="AE48" s="94"/>
      <c r="AF48" s="235">
        <f t="shared" si="5"/>
        <v>0</v>
      </c>
      <c r="AG48" s="94"/>
      <c r="AH48" s="94"/>
      <c r="AI48" s="94"/>
      <c r="AJ48" s="94"/>
      <c r="AK48" s="94"/>
      <c r="AL48" s="123">
        <f t="shared" si="6"/>
        <v>0</v>
      </c>
      <c r="AM48" s="94"/>
      <c r="AN48" s="95">
        <f t="shared" si="18"/>
        <v>0</v>
      </c>
      <c r="AO48" s="96">
        <f t="shared" si="20"/>
        <v>0</v>
      </c>
      <c r="AP48" s="97"/>
      <c r="AQ48" s="98">
        <f t="shared" si="7"/>
        <v>0</v>
      </c>
      <c r="AR48" s="99">
        <f t="shared" si="30"/>
        <v>107.88</v>
      </c>
      <c r="AS48" s="99">
        <f t="shared" si="9"/>
        <v>0</v>
      </c>
      <c r="AT48" s="99">
        <f t="shared" si="10"/>
        <v>0</v>
      </c>
      <c r="AU48" s="99">
        <f t="shared" si="19"/>
        <v>0</v>
      </c>
      <c r="AV48" s="99">
        <f t="array" ref="AV48">_xlfn.IFS(U48=0,AO48,U48&lt;0,AO48/-U48,U48&gt;0,AO48/U48)</f>
        <v>0</v>
      </c>
      <c r="AW48" s="235">
        <f t="shared" si="38"/>
        <v>0</v>
      </c>
      <c r="AX48" s="235">
        <f t="shared" si="39"/>
        <v>0</v>
      </c>
      <c r="AY48" s="100"/>
      <c r="AZ48" s="95">
        <f t="shared" si="13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6"/>
        <v>0</v>
      </c>
      <c r="F49" s="94"/>
      <c r="G49" s="94"/>
      <c r="H49" s="94"/>
      <c r="I49" s="94"/>
      <c r="J49" s="94"/>
      <c r="K49" s="93">
        <v>123.09</v>
      </c>
      <c r="L49" s="93">
        <f t="shared" si="37"/>
        <v>0</v>
      </c>
      <c r="M49" s="90"/>
      <c r="N49" s="90"/>
      <c r="O49" s="90"/>
      <c r="P49" s="90"/>
      <c r="Q49" s="234">
        <f t="shared" si="14"/>
        <v>0</v>
      </c>
      <c r="R49" s="93">
        <f t="shared" si="15"/>
        <v>0</v>
      </c>
      <c r="S49" s="94"/>
      <c r="T49" s="94"/>
      <c r="U49" s="93">
        <f t="shared" si="1"/>
        <v>0</v>
      </c>
      <c r="V49" s="94"/>
      <c r="W49" s="94"/>
      <c r="X49" s="93">
        <f t="shared" si="2"/>
        <v>0</v>
      </c>
      <c r="Y49" s="94"/>
      <c r="Z49" s="94"/>
      <c r="AA49" s="93">
        <f t="shared" si="16"/>
        <v>0</v>
      </c>
      <c r="AB49" s="93">
        <f t="shared" si="17"/>
        <v>0</v>
      </c>
      <c r="AC49" s="235" t="e">
        <f t="shared" si="3"/>
        <v>#DIV/0!</v>
      </c>
      <c r="AD49" s="93">
        <f t="shared" si="4"/>
        <v>0</v>
      </c>
      <c r="AE49" s="94"/>
      <c r="AF49" s="235">
        <f t="shared" si="5"/>
        <v>0</v>
      </c>
      <c r="AG49" s="94"/>
      <c r="AH49" s="94"/>
      <c r="AI49" s="94"/>
      <c r="AJ49" s="94"/>
      <c r="AK49" s="94"/>
      <c r="AL49" s="123">
        <f t="shared" si="6"/>
        <v>0</v>
      </c>
      <c r="AM49" s="94"/>
      <c r="AN49" s="95">
        <f t="shared" si="18"/>
        <v>0</v>
      </c>
      <c r="AO49" s="96">
        <f t="shared" si="20"/>
        <v>0</v>
      </c>
      <c r="AP49" s="97"/>
      <c r="AQ49" s="98">
        <f t="shared" si="7"/>
        <v>0</v>
      </c>
      <c r="AR49" s="99">
        <f t="shared" si="30"/>
        <v>123.09</v>
      </c>
      <c r="AS49" s="99">
        <f t="shared" si="9"/>
        <v>0</v>
      </c>
      <c r="AT49" s="99">
        <f t="shared" si="10"/>
        <v>0</v>
      </c>
      <c r="AU49" s="99">
        <f t="shared" si="19"/>
        <v>0</v>
      </c>
      <c r="AV49" s="99">
        <f t="array" ref="AV49">_xlfn.IFS(U49=0,AO49,U49&lt;0,AO49/-U49,U49&gt;0,AO49/U49)</f>
        <v>0</v>
      </c>
      <c r="AW49" s="235">
        <f t="shared" si="38"/>
        <v>0</v>
      </c>
      <c r="AX49" s="235">
        <f t="shared" si="39"/>
        <v>0</v>
      </c>
      <c r="AY49" s="100"/>
      <c r="AZ49" s="95">
        <f t="shared" si="13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6"/>
        <v>0</v>
      </c>
      <c r="F50" s="94"/>
      <c r="G50" s="94"/>
      <c r="H50" s="94"/>
      <c r="I50" s="94"/>
      <c r="J50" s="94"/>
      <c r="K50" s="93">
        <v>134.79</v>
      </c>
      <c r="L50" s="93">
        <f t="shared" si="37"/>
        <v>0</v>
      </c>
      <c r="M50" s="90"/>
      <c r="N50" s="90"/>
      <c r="O50" s="90"/>
      <c r="P50" s="90"/>
      <c r="Q50" s="234">
        <f t="shared" si="14"/>
        <v>0</v>
      </c>
      <c r="R50" s="93">
        <f t="shared" si="15"/>
        <v>0</v>
      </c>
      <c r="S50" s="94"/>
      <c r="T50" s="94"/>
      <c r="U50" s="93">
        <f t="shared" si="1"/>
        <v>0</v>
      </c>
      <c r="V50" s="94"/>
      <c r="W50" s="94"/>
      <c r="X50" s="93">
        <f t="shared" si="2"/>
        <v>0</v>
      </c>
      <c r="Y50" s="94"/>
      <c r="Z50" s="94"/>
      <c r="AA50" s="93">
        <f t="shared" si="16"/>
        <v>0</v>
      </c>
      <c r="AB50" s="93">
        <f t="shared" si="17"/>
        <v>0</v>
      </c>
      <c r="AC50" s="235" t="e">
        <f t="shared" si="3"/>
        <v>#DIV/0!</v>
      </c>
      <c r="AD50" s="93">
        <f t="shared" si="4"/>
        <v>0</v>
      </c>
      <c r="AE50" s="94"/>
      <c r="AF50" s="235">
        <f t="shared" si="5"/>
        <v>0</v>
      </c>
      <c r="AG50" s="94"/>
      <c r="AH50" s="94"/>
      <c r="AI50" s="94"/>
      <c r="AJ50" s="94"/>
      <c r="AK50" s="94"/>
      <c r="AL50" s="123">
        <f t="shared" si="6"/>
        <v>0</v>
      </c>
      <c r="AM50" s="94"/>
      <c r="AN50" s="95">
        <f t="shared" si="18"/>
        <v>0</v>
      </c>
      <c r="AO50" s="96">
        <f t="shared" si="20"/>
        <v>0</v>
      </c>
      <c r="AP50" s="97"/>
      <c r="AQ50" s="98">
        <f t="shared" si="7"/>
        <v>0</v>
      </c>
      <c r="AR50" s="99">
        <f t="shared" si="30"/>
        <v>134.79</v>
      </c>
      <c r="AS50" s="99">
        <f t="shared" si="9"/>
        <v>0</v>
      </c>
      <c r="AT50" s="99">
        <f t="shared" si="10"/>
        <v>0</v>
      </c>
      <c r="AU50" s="99">
        <f t="shared" si="19"/>
        <v>0</v>
      </c>
      <c r="AV50" s="99">
        <f t="array" ref="AV50">_xlfn.IFS(U50=0,AO50,U50&lt;0,AO50/-U50,U50&gt;0,AO50/U50)</f>
        <v>0</v>
      </c>
      <c r="AW50" s="235">
        <f t="shared" si="38"/>
        <v>0</v>
      </c>
      <c r="AX50" s="235">
        <f t="shared" si="39"/>
        <v>0</v>
      </c>
      <c r="AY50" s="100"/>
      <c r="AZ50" s="95">
        <f t="shared" si="13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6"/>
        <v>0</v>
      </c>
      <c r="F51" s="94"/>
      <c r="G51" s="94"/>
      <c r="H51" s="94"/>
      <c r="I51" s="94"/>
      <c r="J51" s="94"/>
      <c r="K51" s="93">
        <v>144.15</v>
      </c>
      <c r="L51" s="93">
        <f t="shared" si="37"/>
        <v>0</v>
      </c>
      <c r="M51" s="90"/>
      <c r="N51" s="90"/>
      <c r="O51" s="90"/>
      <c r="P51" s="90"/>
      <c r="Q51" s="234">
        <f t="shared" si="14"/>
        <v>0</v>
      </c>
      <c r="R51" s="93">
        <f t="shared" si="15"/>
        <v>0</v>
      </c>
      <c r="S51" s="94"/>
      <c r="T51" s="94"/>
      <c r="U51" s="93">
        <f t="shared" si="1"/>
        <v>0</v>
      </c>
      <c r="V51" s="94"/>
      <c r="W51" s="94"/>
      <c r="X51" s="93">
        <f t="shared" si="2"/>
        <v>0</v>
      </c>
      <c r="Y51" s="94"/>
      <c r="Z51" s="94"/>
      <c r="AA51" s="93">
        <f t="shared" si="16"/>
        <v>0</v>
      </c>
      <c r="AB51" s="93">
        <f t="shared" si="17"/>
        <v>0</v>
      </c>
      <c r="AC51" s="235" t="e">
        <f t="shared" si="3"/>
        <v>#DIV/0!</v>
      </c>
      <c r="AD51" s="93">
        <f t="shared" si="4"/>
        <v>0</v>
      </c>
      <c r="AE51" s="94"/>
      <c r="AF51" s="235">
        <f t="shared" si="5"/>
        <v>0</v>
      </c>
      <c r="AG51" s="94"/>
      <c r="AH51" s="94"/>
      <c r="AI51" s="94"/>
      <c r="AJ51" s="94"/>
      <c r="AK51" s="94"/>
      <c r="AL51" s="123">
        <f t="shared" si="6"/>
        <v>0</v>
      </c>
      <c r="AM51" s="94"/>
      <c r="AN51" s="95">
        <f t="shared" si="18"/>
        <v>0</v>
      </c>
      <c r="AO51" s="96">
        <f t="shared" si="20"/>
        <v>0</v>
      </c>
      <c r="AP51" s="97"/>
      <c r="AQ51" s="98">
        <f t="shared" si="7"/>
        <v>0</v>
      </c>
      <c r="AR51" s="99">
        <f t="shared" si="30"/>
        <v>144.15</v>
      </c>
      <c r="AS51" s="99">
        <f t="shared" si="9"/>
        <v>0</v>
      </c>
      <c r="AT51" s="99">
        <f t="shared" si="10"/>
        <v>0</v>
      </c>
      <c r="AU51" s="99">
        <f t="shared" si="19"/>
        <v>0</v>
      </c>
      <c r="AV51" s="99">
        <f t="array" ref="AV51">_xlfn.IFS(U51=0,AO51,U51&lt;0,AO51/-U51,U51&gt;0,AO51/U51)</f>
        <v>0</v>
      </c>
      <c r="AW51" s="235">
        <f t="shared" si="38"/>
        <v>0</v>
      </c>
      <c r="AX51" s="235">
        <f t="shared" si="39"/>
        <v>0</v>
      </c>
      <c r="AY51" s="100"/>
      <c r="AZ51" s="95">
        <f t="shared" si="13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6"/>
        <v>0</v>
      </c>
      <c r="F52" s="94"/>
      <c r="G52" s="94"/>
      <c r="H52" s="94"/>
      <c r="I52" s="94"/>
      <c r="J52" s="94"/>
      <c r="K52" s="93">
        <v>96.18</v>
      </c>
      <c r="L52" s="93">
        <f t="shared" si="37"/>
        <v>0</v>
      </c>
      <c r="M52" s="90"/>
      <c r="N52" s="90"/>
      <c r="O52" s="90"/>
      <c r="P52" s="90"/>
      <c r="Q52" s="234">
        <f t="shared" si="14"/>
        <v>0</v>
      </c>
      <c r="R52" s="93">
        <f t="shared" si="15"/>
        <v>0</v>
      </c>
      <c r="S52" s="94"/>
      <c r="T52" s="94"/>
      <c r="U52" s="93">
        <f t="shared" si="1"/>
        <v>0</v>
      </c>
      <c r="V52" s="94"/>
      <c r="W52" s="94"/>
      <c r="X52" s="93">
        <f t="shared" si="2"/>
        <v>0</v>
      </c>
      <c r="Y52" s="94"/>
      <c r="Z52" s="94"/>
      <c r="AA52" s="93">
        <f t="shared" si="16"/>
        <v>0</v>
      </c>
      <c r="AB52" s="93">
        <f t="shared" si="17"/>
        <v>0</v>
      </c>
      <c r="AC52" s="235" t="e">
        <f t="shared" si="3"/>
        <v>#DIV/0!</v>
      </c>
      <c r="AD52" s="93">
        <f t="shared" si="4"/>
        <v>0</v>
      </c>
      <c r="AE52" s="94"/>
      <c r="AF52" s="235">
        <f t="shared" si="5"/>
        <v>0</v>
      </c>
      <c r="AG52" s="94"/>
      <c r="AH52" s="94"/>
      <c r="AI52" s="94"/>
      <c r="AJ52" s="94"/>
      <c r="AK52" s="94"/>
      <c r="AL52" s="123">
        <f t="shared" si="6"/>
        <v>0</v>
      </c>
      <c r="AM52" s="94"/>
      <c r="AN52" s="95">
        <f t="shared" si="18"/>
        <v>0</v>
      </c>
      <c r="AO52" s="96">
        <f t="shared" si="20"/>
        <v>0</v>
      </c>
      <c r="AP52" s="97"/>
      <c r="AQ52" s="98">
        <f t="shared" si="7"/>
        <v>0</v>
      </c>
      <c r="AR52" s="99">
        <f t="shared" si="30"/>
        <v>96.18</v>
      </c>
      <c r="AS52" s="99">
        <f t="shared" si="9"/>
        <v>0</v>
      </c>
      <c r="AT52" s="99">
        <f t="shared" si="10"/>
        <v>0</v>
      </c>
      <c r="AU52" s="99">
        <f t="shared" si="19"/>
        <v>0</v>
      </c>
      <c r="AV52" s="99">
        <f t="array" ref="AV52">_xlfn.IFS(U52=0,AO52,U52&lt;0,AO52/-U52,U52&gt;0,AO52/U52)</f>
        <v>0</v>
      </c>
      <c r="AW52" s="235">
        <f t="shared" si="38"/>
        <v>0</v>
      </c>
      <c r="AX52" s="235">
        <f t="shared" si="39"/>
        <v>0</v>
      </c>
      <c r="AY52" s="100"/>
      <c r="AZ52" s="95">
        <f t="shared" si="13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6"/>
        <v>0</v>
      </c>
      <c r="F53" s="94"/>
      <c r="G53" s="94"/>
      <c r="H53" s="94"/>
      <c r="I53" s="94"/>
      <c r="J53" s="94"/>
      <c r="K53" s="93">
        <v>96.18</v>
      </c>
      <c r="L53" s="93">
        <f t="shared" si="37"/>
        <v>0</v>
      </c>
      <c r="M53" s="90"/>
      <c r="N53" s="90"/>
      <c r="O53" s="90"/>
      <c r="P53" s="90"/>
      <c r="Q53" s="234">
        <f t="shared" si="14"/>
        <v>0</v>
      </c>
      <c r="R53" s="93">
        <f t="shared" si="15"/>
        <v>0</v>
      </c>
      <c r="S53" s="94"/>
      <c r="T53" s="94"/>
      <c r="U53" s="93">
        <f t="shared" si="1"/>
        <v>0</v>
      </c>
      <c r="V53" s="94"/>
      <c r="W53" s="94"/>
      <c r="X53" s="93">
        <f t="shared" si="2"/>
        <v>0</v>
      </c>
      <c r="Y53" s="94"/>
      <c r="Z53" s="94"/>
      <c r="AA53" s="93">
        <f t="shared" si="16"/>
        <v>0</v>
      </c>
      <c r="AB53" s="93">
        <f t="shared" si="17"/>
        <v>0</v>
      </c>
      <c r="AC53" s="235" t="e">
        <f t="shared" si="3"/>
        <v>#DIV/0!</v>
      </c>
      <c r="AD53" s="93">
        <f t="shared" si="4"/>
        <v>0</v>
      </c>
      <c r="AE53" s="94"/>
      <c r="AF53" s="235">
        <f t="shared" si="5"/>
        <v>0</v>
      </c>
      <c r="AG53" s="94"/>
      <c r="AH53" s="94"/>
      <c r="AI53" s="94"/>
      <c r="AJ53" s="94"/>
      <c r="AK53" s="94"/>
      <c r="AL53" s="123">
        <f t="shared" si="6"/>
        <v>0</v>
      </c>
      <c r="AM53" s="94"/>
      <c r="AN53" s="95">
        <f t="shared" si="18"/>
        <v>0</v>
      </c>
      <c r="AO53" s="96">
        <f t="shared" si="20"/>
        <v>0</v>
      </c>
      <c r="AP53" s="97"/>
      <c r="AQ53" s="98">
        <f t="shared" si="7"/>
        <v>0</v>
      </c>
      <c r="AR53" s="99">
        <f t="shared" si="30"/>
        <v>96.18</v>
      </c>
      <c r="AS53" s="99">
        <f t="shared" si="9"/>
        <v>0</v>
      </c>
      <c r="AT53" s="99">
        <f t="shared" si="10"/>
        <v>0</v>
      </c>
      <c r="AU53" s="99">
        <f t="shared" si="19"/>
        <v>0</v>
      </c>
      <c r="AV53" s="99">
        <f t="array" ref="AV53">_xlfn.IFS(U53=0,AO53,U53&lt;0,AO53/-U53,U53&gt;0,AO53/U53)</f>
        <v>0</v>
      </c>
      <c r="AW53" s="235">
        <f t="shared" si="38"/>
        <v>0</v>
      </c>
      <c r="AX53" s="235">
        <f t="shared" si="39"/>
        <v>0</v>
      </c>
      <c r="AY53" s="100"/>
      <c r="AZ53" s="95">
        <f t="shared" si="13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0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7"/>
        <v>0</v>
      </c>
      <c r="M54" s="90"/>
      <c r="N54" s="90"/>
      <c r="O54" s="90"/>
      <c r="P54" s="90"/>
      <c r="Q54" s="234">
        <f t="shared" si="14"/>
        <v>0</v>
      </c>
      <c r="R54" s="93">
        <f t="shared" si="15"/>
        <v>0</v>
      </c>
      <c r="S54" s="94"/>
      <c r="T54" s="94"/>
      <c r="U54" s="93">
        <f t="shared" si="1"/>
        <v>0</v>
      </c>
      <c r="V54" s="94"/>
      <c r="W54" s="94"/>
      <c r="X54" s="93">
        <f t="shared" si="2"/>
        <v>0</v>
      </c>
      <c r="Y54" s="94"/>
      <c r="Z54" s="94"/>
      <c r="AA54" s="93">
        <f t="shared" si="16"/>
        <v>0</v>
      </c>
      <c r="AB54" s="93">
        <f t="shared" si="17"/>
        <v>0</v>
      </c>
      <c r="AC54" s="235" t="e">
        <f t="shared" si="3"/>
        <v>#DIV/0!</v>
      </c>
      <c r="AD54" s="93">
        <f t="shared" si="4"/>
        <v>0</v>
      </c>
      <c r="AE54" s="94"/>
      <c r="AF54" s="235">
        <f t="shared" si="5"/>
        <v>0</v>
      </c>
      <c r="AG54" s="94"/>
      <c r="AH54" s="94"/>
      <c r="AI54" s="94"/>
      <c r="AJ54" s="94"/>
      <c r="AK54" s="94"/>
      <c r="AL54" s="123">
        <f t="shared" si="6"/>
        <v>0</v>
      </c>
      <c r="AM54" s="94"/>
      <c r="AN54" s="95">
        <f t="shared" si="18"/>
        <v>0</v>
      </c>
      <c r="AO54" s="96">
        <f t="shared" si="20"/>
        <v>0</v>
      </c>
      <c r="AP54" s="97"/>
      <c r="AQ54" s="98">
        <f t="shared" si="7"/>
        <v>0</v>
      </c>
      <c r="AR54" s="99">
        <f t="shared" si="30"/>
        <v>123.09</v>
      </c>
      <c r="AS54" s="99">
        <f t="shared" si="9"/>
        <v>0</v>
      </c>
      <c r="AT54" s="99">
        <f t="shared" si="10"/>
        <v>0</v>
      </c>
      <c r="AU54" s="99">
        <f t="shared" si="19"/>
        <v>0</v>
      </c>
      <c r="AV54" s="99">
        <f t="array" ref="AV54">_xlfn.IFS(U54=0,AO54,U54&lt;0,AO54/-U54,U54&gt;0,AO54/U54)</f>
        <v>0</v>
      </c>
      <c r="AW54" s="235">
        <f t="shared" si="38"/>
        <v>0</v>
      </c>
      <c r="AX54" s="235">
        <f t="shared" si="39"/>
        <v>0</v>
      </c>
      <c r="AY54" s="100"/>
      <c r="AZ54" s="95">
        <f t="shared" si="13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0"/>
        <v>0</v>
      </c>
      <c r="F55" s="94"/>
      <c r="G55" s="94"/>
      <c r="H55" s="94"/>
      <c r="I55" s="94"/>
      <c r="J55" s="94"/>
      <c r="K55" s="94">
        <v>158.19</v>
      </c>
      <c r="L55" s="93">
        <f t="shared" si="37"/>
        <v>0</v>
      </c>
      <c r="M55" s="90"/>
      <c r="N55" s="90"/>
      <c r="O55" s="90"/>
      <c r="P55" s="90"/>
      <c r="Q55" s="234">
        <f t="shared" si="14"/>
        <v>0</v>
      </c>
      <c r="R55" s="93">
        <f t="shared" si="15"/>
        <v>0</v>
      </c>
      <c r="S55" s="94"/>
      <c r="T55" s="94"/>
      <c r="U55" s="93">
        <f t="shared" si="1"/>
        <v>0</v>
      </c>
      <c r="V55" s="94"/>
      <c r="W55" s="94"/>
      <c r="X55" s="93">
        <f t="shared" si="2"/>
        <v>0</v>
      </c>
      <c r="Y55" s="94"/>
      <c r="Z55" s="94"/>
      <c r="AA55" s="93">
        <f t="shared" si="16"/>
        <v>0</v>
      </c>
      <c r="AB55" s="93">
        <f t="shared" si="17"/>
        <v>0</v>
      </c>
      <c r="AC55" s="235" t="e">
        <f t="shared" si="3"/>
        <v>#DIV/0!</v>
      </c>
      <c r="AD55" s="93">
        <f t="shared" si="4"/>
        <v>0</v>
      </c>
      <c r="AE55" s="94"/>
      <c r="AF55" s="235">
        <f t="shared" si="5"/>
        <v>0</v>
      </c>
      <c r="AG55" s="94"/>
      <c r="AH55" s="94"/>
      <c r="AI55" s="94"/>
      <c r="AJ55" s="94"/>
      <c r="AK55" s="94"/>
      <c r="AL55" s="123">
        <f t="shared" si="6"/>
        <v>0</v>
      </c>
      <c r="AM55" s="94"/>
      <c r="AN55" s="95">
        <f t="shared" si="18"/>
        <v>0</v>
      </c>
      <c r="AO55" s="96">
        <f t="shared" si="20"/>
        <v>0</v>
      </c>
      <c r="AP55" s="97"/>
      <c r="AQ55" s="98">
        <f t="shared" si="7"/>
        <v>0</v>
      </c>
      <c r="AR55" s="99">
        <f t="shared" si="30"/>
        <v>158.19</v>
      </c>
      <c r="AS55" s="99">
        <f t="shared" si="9"/>
        <v>0</v>
      </c>
      <c r="AT55" s="99">
        <f t="shared" si="10"/>
        <v>0</v>
      </c>
      <c r="AU55" s="99">
        <f t="shared" si="19"/>
        <v>0</v>
      </c>
      <c r="AV55" s="99">
        <f t="array" ref="AV55">_xlfn.IFS(U55=0,AO55,U55&lt;0,AO55/-U55,U55&gt;0,AO55/U55)</f>
        <v>0</v>
      </c>
      <c r="AW55" s="235">
        <f t="shared" si="38"/>
        <v>0</v>
      </c>
      <c r="AX55" s="235">
        <f t="shared" si="39"/>
        <v>0</v>
      </c>
      <c r="AY55" s="100"/>
      <c r="AZ55" s="95">
        <f t="shared" si="13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0"/>
        <v>0</v>
      </c>
      <c r="F56" s="94"/>
      <c r="G56" s="94"/>
      <c r="H56" s="94"/>
      <c r="I56" s="94"/>
      <c r="J56" s="94"/>
      <c r="K56" s="94">
        <v>152.34</v>
      </c>
      <c r="L56" s="93">
        <f t="shared" si="37"/>
        <v>0</v>
      </c>
      <c r="M56" s="90"/>
      <c r="N56" s="90"/>
      <c r="O56" s="90"/>
      <c r="P56" s="90"/>
      <c r="Q56" s="234">
        <f t="shared" si="14"/>
        <v>0</v>
      </c>
      <c r="R56" s="93">
        <f t="shared" si="15"/>
        <v>0</v>
      </c>
      <c r="S56" s="94"/>
      <c r="T56" s="94"/>
      <c r="U56" s="93">
        <f t="shared" si="1"/>
        <v>0</v>
      </c>
      <c r="V56" s="94"/>
      <c r="W56" s="94"/>
      <c r="X56" s="93">
        <f t="shared" si="2"/>
        <v>0</v>
      </c>
      <c r="Y56" s="94"/>
      <c r="Z56" s="94"/>
      <c r="AA56" s="93">
        <f t="shared" si="16"/>
        <v>0</v>
      </c>
      <c r="AB56" s="93">
        <f t="shared" si="17"/>
        <v>0</v>
      </c>
      <c r="AC56" s="235" t="e">
        <f t="shared" si="3"/>
        <v>#DIV/0!</v>
      </c>
      <c r="AD56" s="93">
        <f t="shared" si="4"/>
        <v>0</v>
      </c>
      <c r="AE56" s="94"/>
      <c r="AF56" s="235">
        <f t="shared" si="5"/>
        <v>0</v>
      </c>
      <c r="AG56" s="94"/>
      <c r="AH56" s="94"/>
      <c r="AI56" s="94"/>
      <c r="AJ56" s="94"/>
      <c r="AK56" s="94"/>
      <c r="AL56" s="123">
        <f t="shared" si="6"/>
        <v>0</v>
      </c>
      <c r="AM56" s="94"/>
      <c r="AN56" s="95">
        <f t="shared" si="18"/>
        <v>0</v>
      </c>
      <c r="AO56" s="96">
        <f t="shared" si="20"/>
        <v>0</v>
      </c>
      <c r="AP56" s="97"/>
      <c r="AQ56" s="98">
        <f t="shared" si="7"/>
        <v>0</v>
      </c>
      <c r="AR56" s="99">
        <f t="shared" si="30"/>
        <v>152.34</v>
      </c>
      <c r="AS56" s="99">
        <f t="shared" si="9"/>
        <v>0</v>
      </c>
      <c r="AT56" s="99">
        <f t="shared" si="10"/>
        <v>0</v>
      </c>
      <c r="AU56" s="99">
        <f t="shared" si="19"/>
        <v>0</v>
      </c>
      <c r="AV56" s="99">
        <f t="array" ref="AV56">_xlfn.IFS(U56=0,AO56,U56&lt;0,AO56/-U56,U56&gt;0,AO56/U56)</f>
        <v>0</v>
      </c>
      <c r="AW56" s="235">
        <f t="shared" si="38"/>
        <v>0</v>
      </c>
      <c r="AX56" s="235">
        <f t="shared" si="39"/>
        <v>0</v>
      </c>
      <c r="AY56" s="100"/>
      <c r="AZ56" s="95">
        <f t="shared" si="13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0"/>
        <v>0</v>
      </c>
      <c r="F57" s="94"/>
      <c r="G57" s="94"/>
      <c r="H57" s="94"/>
      <c r="I57" s="94"/>
      <c r="J57" s="94"/>
      <c r="K57" s="94">
        <v>93.84</v>
      </c>
      <c r="L57" s="93">
        <f t="shared" si="37"/>
        <v>0</v>
      </c>
      <c r="M57" s="90"/>
      <c r="N57" s="90"/>
      <c r="O57" s="90"/>
      <c r="P57" s="90"/>
      <c r="Q57" s="234">
        <f t="shared" si="14"/>
        <v>0</v>
      </c>
      <c r="R57" s="93">
        <f t="shared" si="15"/>
        <v>0</v>
      </c>
      <c r="S57" s="94"/>
      <c r="T57" s="94"/>
      <c r="U57" s="93">
        <f t="shared" si="1"/>
        <v>0</v>
      </c>
      <c r="V57" s="94"/>
      <c r="W57" s="94"/>
      <c r="X57" s="93">
        <f t="shared" si="2"/>
        <v>0</v>
      </c>
      <c r="Y57" s="94"/>
      <c r="Z57" s="94"/>
      <c r="AA57" s="93">
        <f t="shared" si="16"/>
        <v>0</v>
      </c>
      <c r="AB57" s="93">
        <f t="shared" si="17"/>
        <v>0</v>
      </c>
      <c r="AC57" s="235" t="e">
        <f t="shared" si="3"/>
        <v>#DIV/0!</v>
      </c>
      <c r="AD57" s="93">
        <f t="shared" si="4"/>
        <v>0</v>
      </c>
      <c r="AE57" s="94"/>
      <c r="AF57" s="235">
        <f t="shared" si="5"/>
        <v>0</v>
      </c>
      <c r="AG57" s="94"/>
      <c r="AH57" s="94"/>
      <c r="AI57" s="94"/>
      <c r="AJ57" s="94"/>
      <c r="AK57" s="94"/>
      <c r="AL57" s="123">
        <f t="shared" si="6"/>
        <v>0</v>
      </c>
      <c r="AM57" s="94"/>
      <c r="AN57" s="95">
        <f t="shared" si="18"/>
        <v>0</v>
      </c>
      <c r="AO57" s="96">
        <f t="shared" si="20"/>
        <v>0</v>
      </c>
      <c r="AP57" s="97"/>
      <c r="AQ57" s="98">
        <f t="shared" si="7"/>
        <v>0</v>
      </c>
      <c r="AR57" s="99">
        <f t="shared" si="30"/>
        <v>93.84</v>
      </c>
      <c r="AS57" s="99">
        <f t="shared" si="9"/>
        <v>0</v>
      </c>
      <c r="AT57" s="99">
        <f t="shared" si="10"/>
        <v>0</v>
      </c>
      <c r="AU57" s="99">
        <f t="shared" si="19"/>
        <v>0</v>
      </c>
      <c r="AV57" s="99">
        <f t="array" ref="AV57">_xlfn.IFS(U57=0,AO57,U57&lt;0,AO57/-U57,U57&gt;0,AO57/U57)</f>
        <v>0</v>
      </c>
      <c r="AW57" s="235">
        <f t="shared" si="38"/>
        <v>0</v>
      </c>
      <c r="AX57" s="235">
        <f t="shared" si="39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0"/>
        <v>0</v>
      </c>
      <c r="F58" s="94"/>
      <c r="G58" s="94"/>
      <c r="H58" s="94"/>
      <c r="I58" s="94"/>
      <c r="J58" s="94"/>
      <c r="K58" s="94">
        <v>169.89</v>
      </c>
      <c r="L58" s="93">
        <f t="shared" si="37"/>
        <v>0</v>
      </c>
      <c r="M58" s="90"/>
      <c r="N58" s="90"/>
      <c r="O58" s="90"/>
      <c r="P58" s="90"/>
      <c r="Q58" s="234">
        <f t="shared" si="14"/>
        <v>0</v>
      </c>
      <c r="R58" s="93">
        <f t="shared" si="15"/>
        <v>0</v>
      </c>
      <c r="S58" s="94"/>
      <c r="T58" s="94"/>
      <c r="U58" s="93">
        <f t="shared" si="1"/>
        <v>0</v>
      </c>
      <c r="V58" s="94"/>
      <c r="W58" s="94"/>
      <c r="X58" s="93">
        <f t="shared" si="2"/>
        <v>0</v>
      </c>
      <c r="Y58" s="94"/>
      <c r="Z58" s="94"/>
      <c r="AA58" s="93">
        <f t="shared" si="16"/>
        <v>0</v>
      </c>
      <c r="AB58" s="93">
        <f t="shared" si="17"/>
        <v>0</v>
      </c>
      <c r="AC58" s="235" t="e">
        <f t="shared" si="3"/>
        <v>#DIV/0!</v>
      </c>
      <c r="AD58" s="93">
        <f t="shared" si="4"/>
        <v>0</v>
      </c>
      <c r="AE58" s="94"/>
      <c r="AF58" s="235">
        <f t="shared" si="5"/>
        <v>0</v>
      </c>
      <c r="AG58" s="94"/>
      <c r="AH58" s="94"/>
      <c r="AI58" s="94"/>
      <c r="AJ58" s="94"/>
      <c r="AK58" s="94"/>
      <c r="AL58" s="123">
        <f t="shared" si="6"/>
        <v>0</v>
      </c>
      <c r="AM58" s="94"/>
      <c r="AN58" s="95">
        <f t="shared" si="18"/>
        <v>0</v>
      </c>
      <c r="AO58" s="96">
        <f t="shared" si="20"/>
        <v>0</v>
      </c>
      <c r="AP58" s="97"/>
      <c r="AQ58" s="98">
        <f t="shared" si="7"/>
        <v>0</v>
      </c>
      <c r="AR58" s="99">
        <f t="shared" si="30"/>
        <v>169.89</v>
      </c>
      <c r="AS58" s="99">
        <f t="shared" si="9"/>
        <v>0</v>
      </c>
      <c r="AT58" s="99">
        <f t="shared" si="10"/>
        <v>0</v>
      </c>
      <c r="AU58" s="99">
        <f t="shared" si="19"/>
        <v>0</v>
      </c>
      <c r="AV58" s="99">
        <f t="array" ref="AV58">_xlfn.IFS(U58=0,AO58,U58&lt;0,AO58/-U58,U58&gt;0,AO58/U58)</f>
        <v>0</v>
      </c>
      <c r="AW58" s="235">
        <f t="shared" si="38"/>
        <v>0</v>
      </c>
      <c r="AX58" s="235">
        <f t="shared" si="39"/>
        <v>0</v>
      </c>
      <c r="AY58" s="100"/>
      <c r="AZ58" s="95">
        <f t="shared" si="13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0"/>
        <v>0</v>
      </c>
      <c r="F59" s="94"/>
      <c r="G59" s="94"/>
      <c r="H59" s="94"/>
      <c r="I59" s="94"/>
      <c r="J59" s="94"/>
      <c r="K59" s="94">
        <v>158.19</v>
      </c>
      <c r="L59" s="93">
        <f t="shared" si="37"/>
        <v>0</v>
      </c>
      <c r="M59" s="90"/>
      <c r="N59" s="90"/>
      <c r="O59" s="90"/>
      <c r="P59" s="90"/>
      <c r="Q59" s="234">
        <f t="shared" si="14"/>
        <v>0</v>
      </c>
      <c r="R59" s="93">
        <f t="shared" si="15"/>
        <v>0</v>
      </c>
      <c r="S59" s="94"/>
      <c r="T59" s="94"/>
      <c r="U59" s="93">
        <f t="shared" si="1"/>
        <v>0</v>
      </c>
      <c r="V59" s="94"/>
      <c r="W59" s="94"/>
      <c r="X59" s="93">
        <f t="shared" si="2"/>
        <v>0</v>
      </c>
      <c r="Y59" s="94"/>
      <c r="Z59" s="94"/>
      <c r="AA59" s="93">
        <f t="shared" si="16"/>
        <v>0</v>
      </c>
      <c r="AB59" s="93">
        <f t="shared" si="17"/>
        <v>0</v>
      </c>
      <c r="AC59" s="235" t="e">
        <f t="shared" si="3"/>
        <v>#DIV/0!</v>
      </c>
      <c r="AD59" s="93">
        <f t="shared" si="4"/>
        <v>0</v>
      </c>
      <c r="AE59" s="94"/>
      <c r="AF59" s="235">
        <f t="shared" si="5"/>
        <v>0</v>
      </c>
      <c r="AG59" s="94"/>
      <c r="AH59" s="94"/>
      <c r="AI59" s="94"/>
      <c r="AJ59" s="94"/>
      <c r="AK59" s="94"/>
      <c r="AL59" s="123">
        <f t="shared" si="6"/>
        <v>0</v>
      </c>
      <c r="AM59" s="94"/>
      <c r="AN59" s="95">
        <f t="shared" si="18"/>
        <v>0</v>
      </c>
      <c r="AO59" s="96">
        <f t="shared" si="20"/>
        <v>0</v>
      </c>
      <c r="AP59" s="97"/>
      <c r="AQ59" s="98">
        <f t="shared" si="7"/>
        <v>0</v>
      </c>
      <c r="AR59" s="99">
        <f t="shared" si="30"/>
        <v>158.19</v>
      </c>
      <c r="AS59" s="99">
        <f t="shared" si="9"/>
        <v>0</v>
      </c>
      <c r="AT59" s="99">
        <f t="shared" si="10"/>
        <v>0</v>
      </c>
      <c r="AU59" s="99">
        <f t="shared" si="19"/>
        <v>0</v>
      </c>
      <c r="AV59" s="99">
        <f t="array" ref="AV59">_xlfn.IFS(U59=0,AO59,U59&lt;0,AO59/-U59,U59&gt;0,AO59/U59)</f>
        <v>0</v>
      </c>
      <c r="AW59" s="235">
        <f t="shared" si="38"/>
        <v>0</v>
      </c>
      <c r="AX59" s="235">
        <f t="shared" si="39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0"/>
        <v>0</v>
      </c>
      <c r="F60" s="94"/>
      <c r="G60" s="94"/>
      <c r="H60" s="94"/>
      <c r="I60" s="94"/>
      <c r="J60" s="94"/>
      <c r="K60" s="94">
        <v>158.19</v>
      </c>
      <c r="L60" s="93">
        <f t="shared" si="37"/>
        <v>0</v>
      </c>
      <c r="M60" s="90"/>
      <c r="N60" s="90"/>
      <c r="O60" s="90"/>
      <c r="P60" s="90"/>
      <c r="Q60" s="234">
        <f t="shared" si="14"/>
        <v>0</v>
      </c>
      <c r="R60" s="93">
        <f t="shared" si="15"/>
        <v>0</v>
      </c>
      <c r="S60" s="94"/>
      <c r="T60" s="94"/>
      <c r="U60" s="93">
        <f t="shared" si="1"/>
        <v>0</v>
      </c>
      <c r="V60" s="94"/>
      <c r="W60" s="94"/>
      <c r="X60" s="93">
        <f t="shared" si="2"/>
        <v>0</v>
      </c>
      <c r="Y60" s="94"/>
      <c r="Z60" s="94"/>
      <c r="AA60" s="93">
        <f t="shared" si="16"/>
        <v>0</v>
      </c>
      <c r="AB60" s="93">
        <f t="shared" si="17"/>
        <v>0</v>
      </c>
      <c r="AC60" s="235" t="e">
        <f t="shared" si="3"/>
        <v>#DIV/0!</v>
      </c>
      <c r="AD60" s="93">
        <f t="shared" si="4"/>
        <v>0</v>
      </c>
      <c r="AE60" s="94"/>
      <c r="AF60" s="235">
        <f t="shared" si="5"/>
        <v>0</v>
      </c>
      <c r="AG60" s="94"/>
      <c r="AH60" s="94"/>
      <c r="AI60" s="94"/>
      <c r="AJ60" s="94"/>
      <c r="AK60" s="94"/>
      <c r="AL60" s="123">
        <f t="shared" si="6"/>
        <v>0</v>
      </c>
      <c r="AM60" s="94"/>
      <c r="AN60" s="95">
        <f t="shared" si="18"/>
        <v>0</v>
      </c>
      <c r="AO60" s="96">
        <f t="shared" si="20"/>
        <v>0</v>
      </c>
      <c r="AP60" s="97"/>
      <c r="AQ60" s="98">
        <f t="shared" si="7"/>
        <v>0</v>
      </c>
      <c r="AR60" s="99">
        <f t="shared" si="30"/>
        <v>158.19</v>
      </c>
      <c r="AS60" s="99">
        <f t="shared" si="9"/>
        <v>0</v>
      </c>
      <c r="AT60" s="99">
        <f t="shared" si="10"/>
        <v>0</v>
      </c>
      <c r="AU60" s="99">
        <f t="shared" si="19"/>
        <v>0</v>
      </c>
      <c r="AV60" s="99">
        <f t="array" ref="AV60">_xlfn.IFS(U60=0,AO60,U60&lt;0,AO60/-U60,U60&gt;0,AO60/U60)</f>
        <v>0</v>
      </c>
      <c r="AW60" s="235">
        <f t="shared" si="38"/>
        <v>0</v>
      </c>
      <c r="AX60" s="235">
        <f t="shared" si="39"/>
        <v>0</v>
      </c>
      <c r="AY60" s="100"/>
      <c r="AZ60" s="95">
        <f t="shared" si="13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0"/>
        <v>0</v>
      </c>
      <c r="F61" s="94"/>
      <c r="G61" s="94"/>
      <c r="H61" s="94"/>
      <c r="I61" s="94"/>
      <c r="J61" s="94"/>
      <c r="K61" s="94">
        <v>128.94</v>
      </c>
      <c r="L61" s="93">
        <f t="shared" si="37"/>
        <v>0</v>
      </c>
      <c r="M61" s="90"/>
      <c r="N61" s="90"/>
      <c r="O61" s="90"/>
      <c r="P61" s="90"/>
      <c r="Q61" s="234">
        <f t="shared" si="14"/>
        <v>0</v>
      </c>
      <c r="R61" s="93">
        <f t="shared" si="15"/>
        <v>0</v>
      </c>
      <c r="S61" s="94"/>
      <c r="T61" s="94"/>
      <c r="U61" s="93">
        <f t="shared" si="1"/>
        <v>0</v>
      </c>
      <c r="V61" s="94"/>
      <c r="W61" s="94"/>
      <c r="X61" s="93">
        <f t="shared" si="2"/>
        <v>0</v>
      </c>
      <c r="Y61" s="94"/>
      <c r="Z61" s="94"/>
      <c r="AA61" s="93">
        <f t="shared" si="16"/>
        <v>0</v>
      </c>
      <c r="AB61" s="93">
        <f t="shared" si="17"/>
        <v>0</v>
      </c>
      <c r="AC61" s="235" t="e">
        <f t="shared" si="3"/>
        <v>#DIV/0!</v>
      </c>
      <c r="AD61" s="93">
        <f t="shared" si="4"/>
        <v>0</v>
      </c>
      <c r="AE61" s="94"/>
      <c r="AF61" s="235">
        <f t="shared" si="5"/>
        <v>0</v>
      </c>
      <c r="AG61" s="94"/>
      <c r="AH61" s="94"/>
      <c r="AI61" s="94"/>
      <c r="AJ61" s="94"/>
      <c r="AK61" s="94"/>
      <c r="AL61" s="123">
        <f t="shared" si="6"/>
        <v>0</v>
      </c>
      <c r="AM61" s="94"/>
      <c r="AN61" s="95">
        <f t="shared" si="18"/>
        <v>0</v>
      </c>
      <c r="AO61" s="96">
        <f t="shared" si="20"/>
        <v>0</v>
      </c>
      <c r="AP61" s="97"/>
      <c r="AQ61" s="98">
        <f t="shared" si="7"/>
        <v>0</v>
      </c>
      <c r="AR61" s="99">
        <f t="shared" si="30"/>
        <v>128.94</v>
      </c>
      <c r="AS61" s="99">
        <f t="shared" si="9"/>
        <v>0</v>
      </c>
      <c r="AT61" s="99">
        <f t="shared" si="10"/>
        <v>0</v>
      </c>
      <c r="AU61" s="99">
        <f t="shared" si="19"/>
        <v>0</v>
      </c>
      <c r="AV61" s="99">
        <f t="array" ref="AV61">_xlfn.IFS(U61=0,AO61,U61&lt;0,AO61/-U61,U61&gt;0,AO61/U61)</f>
        <v>0</v>
      </c>
      <c r="AW61" s="235">
        <f t="shared" si="38"/>
        <v>0</v>
      </c>
      <c r="AX61" s="235">
        <f t="shared" si="39"/>
        <v>0</v>
      </c>
      <c r="AY61" s="100"/>
      <c r="AZ61" s="95">
        <f t="shared" si="13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0"/>
        <v>0</v>
      </c>
      <c r="F62" s="94"/>
      <c r="G62" s="94"/>
      <c r="H62" s="94"/>
      <c r="I62" s="94"/>
      <c r="J62" s="94"/>
      <c r="K62" s="94">
        <v>175.74</v>
      </c>
      <c r="L62" s="93">
        <f t="shared" si="37"/>
        <v>0</v>
      </c>
      <c r="M62" s="90"/>
      <c r="N62" s="90"/>
      <c r="O62" s="90"/>
      <c r="P62" s="90"/>
      <c r="Q62" s="234">
        <f t="shared" si="14"/>
        <v>0</v>
      </c>
      <c r="R62" s="93">
        <f t="shared" si="15"/>
        <v>0</v>
      </c>
      <c r="S62" s="94"/>
      <c r="T62" s="94"/>
      <c r="U62" s="93">
        <f t="shared" si="1"/>
        <v>0</v>
      </c>
      <c r="V62" s="94"/>
      <c r="W62" s="94"/>
      <c r="X62" s="93">
        <f t="shared" si="2"/>
        <v>0</v>
      </c>
      <c r="Y62" s="94"/>
      <c r="Z62" s="94"/>
      <c r="AA62" s="93">
        <f t="shared" si="16"/>
        <v>0</v>
      </c>
      <c r="AB62" s="93">
        <f t="shared" si="17"/>
        <v>0</v>
      </c>
      <c r="AC62" s="235" t="e">
        <f t="shared" si="3"/>
        <v>#DIV/0!</v>
      </c>
      <c r="AD62" s="93">
        <f t="shared" si="4"/>
        <v>0</v>
      </c>
      <c r="AE62" s="94"/>
      <c r="AF62" s="235">
        <f t="shared" si="5"/>
        <v>0</v>
      </c>
      <c r="AG62" s="94"/>
      <c r="AH62" s="94"/>
      <c r="AI62" s="94"/>
      <c r="AJ62" s="94"/>
      <c r="AK62" s="94"/>
      <c r="AL62" s="123">
        <f t="shared" si="6"/>
        <v>0</v>
      </c>
      <c r="AM62" s="94"/>
      <c r="AN62" s="95">
        <f t="shared" si="18"/>
        <v>0</v>
      </c>
      <c r="AO62" s="96">
        <f t="shared" si="20"/>
        <v>0</v>
      </c>
      <c r="AP62" s="97"/>
      <c r="AQ62" s="98">
        <f t="shared" si="7"/>
        <v>0</v>
      </c>
      <c r="AR62" s="99">
        <f t="shared" si="30"/>
        <v>175.74</v>
      </c>
      <c r="AS62" s="99">
        <f t="shared" si="9"/>
        <v>0</v>
      </c>
      <c r="AT62" s="99">
        <f t="shared" si="10"/>
        <v>0</v>
      </c>
      <c r="AU62" s="99">
        <f t="shared" si="19"/>
        <v>0</v>
      </c>
      <c r="AV62" s="99">
        <f t="array" ref="AV62">_xlfn.IFS(U62=0,AO62,U62&lt;0,AO62/-U62,U62&gt;0,AO62/U62)</f>
        <v>0</v>
      </c>
      <c r="AW62" s="235">
        <f t="shared" si="38"/>
        <v>0</v>
      </c>
      <c r="AX62" s="235">
        <f t="shared" si="39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0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7"/>
        <v>0</v>
      </c>
      <c r="M63" s="90"/>
      <c r="N63" s="90"/>
      <c r="O63" s="90"/>
      <c r="P63" s="90"/>
      <c r="Q63" s="234">
        <f t="shared" si="14"/>
        <v>0</v>
      </c>
      <c r="R63" s="93">
        <f t="shared" si="15"/>
        <v>0</v>
      </c>
      <c r="S63" s="94"/>
      <c r="T63" s="94"/>
      <c r="U63" s="93">
        <f t="shared" si="1"/>
        <v>0</v>
      </c>
      <c r="V63" s="94"/>
      <c r="W63" s="94"/>
      <c r="X63" s="93">
        <f t="shared" si="2"/>
        <v>0</v>
      </c>
      <c r="Y63" s="94"/>
      <c r="Z63" s="94"/>
      <c r="AA63" s="93">
        <f t="shared" si="16"/>
        <v>0</v>
      </c>
      <c r="AB63" s="93">
        <f t="shared" si="17"/>
        <v>0</v>
      </c>
      <c r="AC63" s="235" t="e">
        <f t="shared" si="3"/>
        <v>#DIV/0!</v>
      </c>
      <c r="AD63" s="93">
        <f t="shared" si="4"/>
        <v>0</v>
      </c>
      <c r="AE63" s="94"/>
      <c r="AF63" s="235">
        <f t="shared" si="5"/>
        <v>0</v>
      </c>
      <c r="AG63" s="94"/>
      <c r="AH63" s="94"/>
      <c r="AI63" s="94"/>
      <c r="AJ63" s="94"/>
      <c r="AK63" s="94"/>
      <c r="AL63" s="123">
        <f t="shared" si="6"/>
        <v>0</v>
      </c>
      <c r="AM63" s="94"/>
      <c r="AN63" s="95">
        <f t="shared" si="18"/>
        <v>0</v>
      </c>
      <c r="AO63" s="96">
        <f t="shared" si="20"/>
        <v>0</v>
      </c>
      <c r="AP63" s="97"/>
      <c r="AQ63" s="98">
        <f t="shared" si="7"/>
        <v>0</v>
      </c>
      <c r="AR63" s="99">
        <f t="shared" si="30"/>
        <v>140.63999999999999</v>
      </c>
      <c r="AS63" s="99">
        <f t="shared" si="9"/>
        <v>0</v>
      </c>
      <c r="AT63" s="99">
        <f t="shared" si="10"/>
        <v>0</v>
      </c>
      <c r="AU63" s="99">
        <f t="shared" si="19"/>
        <v>0</v>
      </c>
      <c r="AV63" s="99">
        <f t="array" ref="AV63">_xlfn.IFS(U63=0,AO63,U63&lt;0,AO63/-U63,U63&gt;0,AO63/U63)</f>
        <v>0</v>
      </c>
      <c r="AW63" s="235">
        <f t="shared" si="38"/>
        <v>0</v>
      </c>
      <c r="AX63" s="235">
        <f t="shared" si="39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0"/>
        <v>0</v>
      </c>
      <c r="F64" s="94"/>
      <c r="G64" s="94"/>
      <c r="H64" s="94"/>
      <c r="I64" s="94"/>
      <c r="J64" s="94"/>
      <c r="K64" s="94">
        <v>99.69</v>
      </c>
      <c r="L64" s="93">
        <f t="shared" si="37"/>
        <v>0</v>
      </c>
      <c r="M64" s="90"/>
      <c r="N64" s="90"/>
      <c r="O64" s="90"/>
      <c r="P64" s="90"/>
      <c r="Q64" s="234">
        <f t="shared" si="14"/>
        <v>0</v>
      </c>
      <c r="R64" s="93">
        <f t="shared" si="15"/>
        <v>0</v>
      </c>
      <c r="S64" s="94"/>
      <c r="T64" s="94"/>
      <c r="U64" s="93">
        <f t="shared" si="1"/>
        <v>0</v>
      </c>
      <c r="V64" s="94"/>
      <c r="W64" s="94"/>
      <c r="X64" s="93">
        <f t="shared" si="2"/>
        <v>0</v>
      </c>
      <c r="Y64" s="94"/>
      <c r="Z64" s="94"/>
      <c r="AA64" s="93">
        <f t="shared" si="16"/>
        <v>0</v>
      </c>
      <c r="AB64" s="93">
        <f t="shared" si="17"/>
        <v>0</v>
      </c>
      <c r="AC64" s="235" t="e">
        <f t="shared" si="3"/>
        <v>#DIV/0!</v>
      </c>
      <c r="AD64" s="93">
        <f t="shared" si="4"/>
        <v>0</v>
      </c>
      <c r="AE64" s="94"/>
      <c r="AF64" s="235">
        <f t="shared" si="5"/>
        <v>0</v>
      </c>
      <c r="AG64" s="94"/>
      <c r="AH64" s="94"/>
      <c r="AI64" s="94"/>
      <c r="AJ64" s="94"/>
      <c r="AK64" s="94"/>
      <c r="AL64" s="123">
        <f t="shared" si="6"/>
        <v>0</v>
      </c>
      <c r="AM64" s="94"/>
      <c r="AN64" s="95">
        <f t="shared" si="18"/>
        <v>0</v>
      </c>
      <c r="AO64" s="96">
        <f t="shared" si="20"/>
        <v>0</v>
      </c>
      <c r="AP64" s="97"/>
      <c r="AQ64" s="98">
        <f t="shared" si="7"/>
        <v>0</v>
      </c>
      <c r="AR64" s="99">
        <f t="shared" si="30"/>
        <v>99.69</v>
      </c>
      <c r="AS64" s="99">
        <f t="shared" si="9"/>
        <v>0</v>
      </c>
      <c r="AT64" s="99">
        <f t="shared" si="10"/>
        <v>0</v>
      </c>
      <c r="AU64" s="99">
        <f t="shared" si="19"/>
        <v>0</v>
      </c>
      <c r="AV64" s="99">
        <f t="array" ref="AV64">_xlfn.IFS(U64=0,AO64,U64&lt;0,AO64/-U64,U64&gt;0,AO64/U64)</f>
        <v>0</v>
      </c>
      <c r="AW64" s="235">
        <f t="shared" si="38"/>
        <v>0</v>
      </c>
      <c r="AX64" s="235">
        <f t="shared" si="39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0"/>
        <v>0</v>
      </c>
      <c r="F65" s="94"/>
      <c r="G65" s="94"/>
      <c r="H65" s="94"/>
      <c r="I65" s="94"/>
      <c r="J65" s="94"/>
      <c r="K65" s="94">
        <v>99.69</v>
      </c>
      <c r="L65" s="93">
        <f t="shared" si="37"/>
        <v>0</v>
      </c>
      <c r="M65" s="90"/>
      <c r="N65" s="90"/>
      <c r="O65" s="90"/>
      <c r="P65" s="90"/>
      <c r="Q65" s="234">
        <f t="shared" si="14"/>
        <v>0</v>
      </c>
      <c r="R65" s="93">
        <f t="shared" si="15"/>
        <v>0</v>
      </c>
      <c r="S65" s="94"/>
      <c r="T65" s="94"/>
      <c r="U65" s="93">
        <f t="shared" si="1"/>
        <v>0</v>
      </c>
      <c r="V65" s="94"/>
      <c r="W65" s="94"/>
      <c r="X65" s="93">
        <f t="shared" si="2"/>
        <v>0</v>
      </c>
      <c r="Y65" s="94"/>
      <c r="Z65" s="94"/>
      <c r="AA65" s="93">
        <f t="shared" si="16"/>
        <v>0</v>
      </c>
      <c r="AB65" s="93">
        <f t="shared" si="17"/>
        <v>0</v>
      </c>
      <c r="AC65" s="235" t="e">
        <f t="shared" si="3"/>
        <v>#DIV/0!</v>
      </c>
      <c r="AD65" s="93">
        <f t="shared" si="4"/>
        <v>0</v>
      </c>
      <c r="AE65" s="94"/>
      <c r="AF65" s="235">
        <f t="shared" si="5"/>
        <v>0</v>
      </c>
      <c r="AG65" s="94"/>
      <c r="AH65" s="94"/>
      <c r="AI65" s="94"/>
      <c r="AJ65" s="94"/>
      <c r="AK65" s="94"/>
      <c r="AL65" s="123">
        <f t="shared" si="6"/>
        <v>0</v>
      </c>
      <c r="AM65" s="94"/>
      <c r="AN65" s="95">
        <f t="shared" si="18"/>
        <v>0</v>
      </c>
      <c r="AO65" s="96">
        <f t="shared" si="20"/>
        <v>0</v>
      </c>
      <c r="AP65" s="97"/>
      <c r="AQ65" s="98">
        <f t="shared" si="7"/>
        <v>0</v>
      </c>
      <c r="AR65" s="99">
        <f t="shared" si="30"/>
        <v>99.69</v>
      </c>
      <c r="AS65" s="99">
        <f t="shared" si="9"/>
        <v>0</v>
      </c>
      <c r="AT65" s="99">
        <f t="shared" si="10"/>
        <v>0</v>
      </c>
      <c r="AU65" s="99">
        <f t="shared" si="19"/>
        <v>0</v>
      </c>
      <c r="AV65" s="99">
        <f t="array" ref="AV65">_xlfn.IFS(U65=0,AO65,U65&lt;0,AO65/-U65,U65&gt;0,AO65/U65)</f>
        <v>0</v>
      </c>
      <c r="AW65" s="235">
        <f t="shared" si="38"/>
        <v>0</v>
      </c>
      <c r="AX65" s="235">
        <f t="shared" si="39"/>
        <v>0</v>
      </c>
      <c r="AY65" s="100"/>
      <c r="AZ65" s="95">
        <f t="shared" si="13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0"/>
        <v>0</v>
      </c>
      <c r="F66" s="94"/>
      <c r="G66" s="94"/>
      <c r="H66" s="94"/>
      <c r="I66" s="94"/>
      <c r="J66" s="94"/>
      <c r="K66" s="94">
        <v>97.35</v>
      </c>
      <c r="L66" s="93">
        <f t="shared" si="37"/>
        <v>0</v>
      </c>
      <c r="M66" s="90"/>
      <c r="N66" s="90"/>
      <c r="O66" s="90"/>
      <c r="P66" s="90"/>
      <c r="Q66" s="234">
        <f t="shared" si="14"/>
        <v>0</v>
      </c>
      <c r="R66" s="93">
        <f t="shared" si="15"/>
        <v>0</v>
      </c>
      <c r="S66" s="94"/>
      <c r="T66" s="94"/>
      <c r="U66" s="93">
        <f t="shared" si="1"/>
        <v>0</v>
      </c>
      <c r="V66" s="94"/>
      <c r="W66" s="94"/>
      <c r="X66" s="93">
        <f t="shared" si="2"/>
        <v>0</v>
      </c>
      <c r="Y66" s="94"/>
      <c r="Z66" s="94"/>
      <c r="AA66" s="93">
        <f t="shared" si="16"/>
        <v>0</v>
      </c>
      <c r="AB66" s="93">
        <f t="shared" si="17"/>
        <v>0</v>
      </c>
      <c r="AC66" s="235" t="e">
        <f t="shared" si="3"/>
        <v>#DIV/0!</v>
      </c>
      <c r="AD66" s="93">
        <f t="shared" si="4"/>
        <v>0</v>
      </c>
      <c r="AE66" s="94"/>
      <c r="AF66" s="235">
        <f t="shared" si="5"/>
        <v>0</v>
      </c>
      <c r="AG66" s="94"/>
      <c r="AH66" s="94"/>
      <c r="AI66" s="94"/>
      <c r="AJ66" s="94"/>
      <c r="AK66" s="94"/>
      <c r="AL66" s="123">
        <f t="shared" si="6"/>
        <v>0</v>
      </c>
      <c r="AM66" s="94"/>
      <c r="AN66" s="95">
        <f t="shared" si="18"/>
        <v>0</v>
      </c>
      <c r="AO66" s="96">
        <f t="shared" si="20"/>
        <v>0</v>
      </c>
      <c r="AP66" s="97"/>
      <c r="AQ66" s="98">
        <f t="shared" si="7"/>
        <v>0</v>
      </c>
      <c r="AR66" s="99">
        <f t="shared" si="30"/>
        <v>97.35</v>
      </c>
      <c r="AS66" s="99">
        <f t="shared" si="9"/>
        <v>0</v>
      </c>
      <c r="AT66" s="99">
        <f t="shared" si="10"/>
        <v>0</v>
      </c>
      <c r="AU66" s="99">
        <f t="shared" si="19"/>
        <v>0</v>
      </c>
      <c r="AV66" s="99">
        <f t="array" ref="AV66">_xlfn.IFS(U66=0,AO66,U66&lt;0,AO66/-U66,U66&gt;0,AO66/U66)</f>
        <v>0</v>
      </c>
      <c r="AW66" s="235">
        <f t="shared" si="38"/>
        <v>0</v>
      </c>
      <c r="AX66" s="235">
        <f t="shared" si="39"/>
        <v>0</v>
      </c>
      <c r="AY66" s="100"/>
      <c r="AZ66" s="95">
        <f t="shared" si="13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0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7"/>
        <v>0</v>
      </c>
      <c r="M67" s="90"/>
      <c r="N67" s="90"/>
      <c r="O67" s="90"/>
      <c r="P67" s="90"/>
      <c r="Q67" s="234">
        <f t="shared" si="14"/>
        <v>0</v>
      </c>
      <c r="R67" s="93">
        <f t="shared" si="15"/>
        <v>0</v>
      </c>
      <c r="S67" s="94"/>
      <c r="T67" s="94"/>
      <c r="U67" s="93">
        <f t="shared" ref="U67:U103" si="41">S67+T67</f>
        <v>0</v>
      </c>
      <c r="V67" s="94"/>
      <c r="W67" s="94"/>
      <c r="X67" s="93">
        <f t="shared" ref="X67:X103" si="42">V67+W67</f>
        <v>0</v>
      </c>
      <c r="Y67" s="94"/>
      <c r="Z67" s="94"/>
      <c r="AA67" s="93">
        <f t="shared" si="16"/>
        <v>0</v>
      </c>
      <c r="AB67" s="93">
        <f t="shared" si="17"/>
        <v>0</v>
      </c>
      <c r="AC67" s="235" t="e">
        <f t="shared" ref="AC67:AC103" si="43">AA67/$AA$126</f>
        <v>#DIV/0!</v>
      </c>
      <c r="AD67" s="93">
        <f t="shared" ref="AD67:AD103" si="44">U67*K67</f>
        <v>0</v>
      </c>
      <c r="AE67" s="94"/>
      <c r="AF67" s="235">
        <f t="shared" ref="AF67:AF103" si="45">IF(AA67=0,0,AE67/AA67)</f>
        <v>0</v>
      </c>
      <c r="AG67" s="94"/>
      <c r="AH67" s="94"/>
      <c r="AI67" s="94"/>
      <c r="AJ67" s="94"/>
      <c r="AK67" s="94"/>
      <c r="AL67" s="123">
        <f t="shared" ref="AL67:AL103" si="46">IFERROR($AL$126*H67/$H$126,0)</f>
        <v>0</v>
      </c>
      <c r="AM67" s="94"/>
      <c r="AN67" s="95">
        <f t="shared" si="18"/>
        <v>0</v>
      </c>
      <c r="AO67" s="96">
        <f t="shared" si="20"/>
        <v>0</v>
      </c>
      <c r="AP67" s="97"/>
      <c r="AQ67" s="98">
        <f t="shared" si="7"/>
        <v>0</v>
      </c>
      <c r="AR67" s="99">
        <f t="shared" si="30"/>
        <v>161.69999999999999</v>
      </c>
      <c r="AS67" s="99">
        <f t="shared" si="9"/>
        <v>0</v>
      </c>
      <c r="AT67" s="99">
        <f t="shared" si="10"/>
        <v>0</v>
      </c>
      <c r="AU67" s="99">
        <f t="shared" si="19"/>
        <v>0</v>
      </c>
      <c r="AV67" s="99">
        <f t="array" ref="AV67">_xlfn.IFS(U67=0,AO67,U67&lt;0,AO67/-U67,U67&gt;0,AO67/U67)</f>
        <v>0</v>
      </c>
      <c r="AW67" s="235">
        <f t="shared" si="38"/>
        <v>0</v>
      </c>
      <c r="AX67" s="235">
        <f t="shared" si="39"/>
        <v>0</v>
      </c>
      <c r="AY67" s="100"/>
      <c r="AZ67" s="95">
        <f t="shared" si="13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0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7"/>
        <v>0</v>
      </c>
      <c r="M68" s="90"/>
      <c r="N68" s="90"/>
      <c r="O68" s="90"/>
      <c r="P68" s="90"/>
      <c r="Q68" s="234">
        <f t="shared" ref="Q68:Q103" si="47">N68/7</f>
        <v>0</v>
      </c>
      <c r="R68" s="93">
        <f t="shared" ref="R68:R103" si="48">U68/7</f>
        <v>0</v>
      </c>
      <c r="S68" s="94"/>
      <c r="T68" s="94"/>
      <c r="U68" s="93">
        <f t="shared" si="41"/>
        <v>0</v>
      </c>
      <c r="V68" s="94"/>
      <c r="W68" s="94"/>
      <c r="X68" s="93">
        <f t="shared" si="42"/>
        <v>0</v>
      </c>
      <c r="Y68" s="94"/>
      <c r="Z68" s="94"/>
      <c r="AA68" s="93">
        <f t="shared" ref="AA68:AA103" si="49">Y68+Z68</f>
        <v>0</v>
      </c>
      <c r="AB68" s="93">
        <f t="shared" ref="AB68:AB103" si="50">N68*O68*P68/100</f>
        <v>0</v>
      </c>
      <c r="AC68" s="235" t="e">
        <f t="shared" si="43"/>
        <v>#DIV/0!</v>
      </c>
      <c r="AD68" s="93">
        <f t="shared" si="44"/>
        <v>0</v>
      </c>
      <c r="AE68" s="94"/>
      <c r="AF68" s="235">
        <f t="shared" si="45"/>
        <v>0</v>
      </c>
      <c r="AG68" s="94"/>
      <c r="AH68" s="94"/>
      <c r="AI68" s="94"/>
      <c r="AJ68" s="94"/>
      <c r="AK68" s="94"/>
      <c r="AL68" s="123">
        <f t="shared" si="46"/>
        <v>0</v>
      </c>
      <c r="AM68" s="94"/>
      <c r="AN68" s="95">
        <f t="shared" ref="AN68:AN103" si="51">X68*5.71%</f>
        <v>0</v>
      </c>
      <c r="AO68" s="96">
        <f t="shared" si="20"/>
        <v>0</v>
      </c>
      <c r="AP68" s="97"/>
      <c r="AQ68" s="98">
        <f t="shared" si="7"/>
        <v>0</v>
      </c>
      <c r="AR68" s="99">
        <f t="shared" si="30"/>
        <v>161.69999999999999</v>
      </c>
      <c r="AS68" s="99">
        <f t="shared" si="9"/>
        <v>0</v>
      </c>
      <c r="AT68" s="99">
        <f t="shared" si="10"/>
        <v>0</v>
      </c>
      <c r="AU68" s="99">
        <f t="shared" si="19"/>
        <v>0</v>
      </c>
      <c r="AV68" s="99">
        <f t="array" ref="AV68">_xlfn.IFS(U68=0,AO68,U68&lt;0,AO68/-U68,U68&gt;0,AO68/U68)</f>
        <v>0</v>
      </c>
      <c r="AW68" s="235">
        <f t="shared" si="38"/>
        <v>0</v>
      </c>
      <c r="AX68" s="235">
        <f t="shared" si="39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0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7"/>
        <v>0</v>
      </c>
      <c r="M69" s="90"/>
      <c r="N69" s="90"/>
      <c r="O69" s="90"/>
      <c r="P69" s="90"/>
      <c r="Q69" s="234">
        <f t="shared" si="47"/>
        <v>0</v>
      </c>
      <c r="R69" s="93">
        <f t="shared" si="48"/>
        <v>0</v>
      </c>
      <c r="S69" s="94"/>
      <c r="T69" s="94"/>
      <c r="U69" s="93">
        <f t="shared" si="41"/>
        <v>0</v>
      </c>
      <c r="V69" s="94"/>
      <c r="W69" s="94"/>
      <c r="X69" s="93">
        <f t="shared" si="42"/>
        <v>0</v>
      </c>
      <c r="Y69" s="94"/>
      <c r="Z69" s="94"/>
      <c r="AA69" s="93">
        <f t="shared" si="49"/>
        <v>0</v>
      </c>
      <c r="AB69" s="93">
        <f t="shared" si="50"/>
        <v>0</v>
      </c>
      <c r="AC69" s="235" t="e">
        <f t="shared" si="43"/>
        <v>#DIV/0!</v>
      </c>
      <c r="AD69" s="93">
        <f t="shared" si="44"/>
        <v>0</v>
      </c>
      <c r="AE69" s="94"/>
      <c r="AF69" s="235">
        <f t="shared" si="45"/>
        <v>0</v>
      </c>
      <c r="AG69" s="94"/>
      <c r="AH69" s="94"/>
      <c r="AI69" s="94"/>
      <c r="AJ69" s="94"/>
      <c r="AK69" s="94"/>
      <c r="AL69" s="123">
        <f t="shared" si="46"/>
        <v>0</v>
      </c>
      <c r="AM69" s="94"/>
      <c r="AN69" s="95">
        <f t="shared" si="51"/>
        <v>0</v>
      </c>
      <c r="AO69" s="96">
        <f t="shared" ref="AO69:AO103" si="52">AA69-AD69-AE69-AG69-AH69-AI69-AK69-AL69-AN69-AM69</f>
        <v>0</v>
      </c>
      <c r="AP69" s="97"/>
      <c r="AQ69" s="98">
        <f t="shared" si="7"/>
        <v>0</v>
      </c>
      <c r="AR69" s="99">
        <f t="shared" si="30"/>
        <v>140.63999999999999</v>
      </c>
      <c r="AS69" s="99">
        <f t="shared" si="9"/>
        <v>0</v>
      </c>
      <c r="AT69" s="99">
        <f t="shared" si="10"/>
        <v>0</v>
      </c>
      <c r="AU69" s="99">
        <f t="shared" si="19"/>
        <v>0</v>
      </c>
      <c r="AV69" s="99">
        <f t="array" ref="AV69">_xlfn.IFS(U69=0,AO69,U69&lt;0,AO69/-U69,U69&gt;0,AO69/U69)</f>
        <v>0</v>
      </c>
      <c r="AW69" s="235">
        <f t="shared" si="38"/>
        <v>0</v>
      </c>
      <c r="AX69" s="235">
        <f t="shared" si="39"/>
        <v>0</v>
      </c>
      <c r="AY69" s="100"/>
      <c r="AZ69" s="95">
        <f t="shared" si="13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0"/>
        <v>0</v>
      </c>
      <c r="F70" s="94"/>
      <c r="G70" s="94"/>
      <c r="H70" s="94"/>
      <c r="I70" s="94"/>
      <c r="J70" s="94"/>
      <c r="K70" s="94">
        <v>117.24</v>
      </c>
      <c r="L70" s="93">
        <f t="shared" si="37"/>
        <v>0</v>
      </c>
      <c r="M70" s="90"/>
      <c r="N70" s="90"/>
      <c r="O70" s="90"/>
      <c r="P70" s="90"/>
      <c r="Q70" s="234">
        <f t="shared" si="47"/>
        <v>0</v>
      </c>
      <c r="R70" s="93">
        <f t="shared" si="48"/>
        <v>0</v>
      </c>
      <c r="S70" s="94"/>
      <c r="T70" s="94"/>
      <c r="U70" s="93">
        <f t="shared" si="41"/>
        <v>0</v>
      </c>
      <c r="V70" s="94"/>
      <c r="W70" s="94"/>
      <c r="X70" s="93">
        <f t="shared" si="42"/>
        <v>0</v>
      </c>
      <c r="Y70" s="94"/>
      <c r="Z70" s="94"/>
      <c r="AA70" s="93">
        <f t="shared" si="49"/>
        <v>0</v>
      </c>
      <c r="AB70" s="93">
        <f t="shared" si="50"/>
        <v>0</v>
      </c>
      <c r="AC70" s="235" t="e">
        <f t="shared" si="43"/>
        <v>#DIV/0!</v>
      </c>
      <c r="AD70" s="93">
        <f t="shared" si="44"/>
        <v>0</v>
      </c>
      <c r="AE70" s="94"/>
      <c r="AF70" s="235">
        <f t="shared" si="45"/>
        <v>0</v>
      </c>
      <c r="AG70" s="94"/>
      <c r="AH70" s="94"/>
      <c r="AI70" s="94"/>
      <c r="AJ70" s="94"/>
      <c r="AK70" s="94"/>
      <c r="AL70" s="123">
        <f t="shared" si="46"/>
        <v>0</v>
      </c>
      <c r="AM70" s="94"/>
      <c r="AN70" s="95">
        <f t="shared" si="51"/>
        <v>0</v>
      </c>
      <c r="AO70" s="96">
        <f t="shared" si="52"/>
        <v>0</v>
      </c>
      <c r="AP70" s="97"/>
      <c r="AQ70" s="98">
        <f t="shared" si="7"/>
        <v>0</v>
      </c>
      <c r="AR70" s="99">
        <f t="shared" si="30"/>
        <v>117.24</v>
      </c>
      <c r="AS70" s="99">
        <f t="shared" si="9"/>
        <v>0</v>
      </c>
      <c r="AT70" s="99">
        <f t="shared" si="10"/>
        <v>0</v>
      </c>
      <c r="AU70" s="99">
        <f t="shared" si="19"/>
        <v>0</v>
      </c>
      <c r="AV70" s="99">
        <f t="array" ref="AV70">_xlfn.IFS(U70=0,AO70,U70&lt;0,AO70/-U70,U70&gt;0,AO70/U70)</f>
        <v>0</v>
      </c>
      <c r="AW70" s="235">
        <f t="shared" si="38"/>
        <v>0</v>
      </c>
      <c r="AX70" s="235">
        <f t="shared" si="39"/>
        <v>0</v>
      </c>
      <c r="AY70" s="100"/>
      <c r="AZ70" s="95">
        <f t="shared" si="13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0"/>
        <v>0</v>
      </c>
      <c r="F71" s="94"/>
      <c r="G71" s="94"/>
      <c r="H71" s="94"/>
      <c r="I71" s="94"/>
      <c r="J71" s="94"/>
      <c r="K71" s="94">
        <v>123.09</v>
      </c>
      <c r="L71" s="93">
        <f t="shared" si="37"/>
        <v>0</v>
      </c>
      <c r="M71" s="90"/>
      <c r="N71" s="90"/>
      <c r="O71" s="90"/>
      <c r="P71" s="90"/>
      <c r="Q71" s="234">
        <f t="shared" si="47"/>
        <v>0</v>
      </c>
      <c r="R71" s="93">
        <f t="shared" si="48"/>
        <v>0</v>
      </c>
      <c r="S71" s="94"/>
      <c r="T71" s="94"/>
      <c r="U71" s="93">
        <f t="shared" si="41"/>
        <v>0</v>
      </c>
      <c r="V71" s="94"/>
      <c r="W71" s="94"/>
      <c r="X71" s="93">
        <f t="shared" si="42"/>
        <v>0</v>
      </c>
      <c r="Y71" s="94"/>
      <c r="Z71" s="94"/>
      <c r="AA71" s="93">
        <f t="shared" si="49"/>
        <v>0</v>
      </c>
      <c r="AB71" s="93">
        <f t="shared" si="50"/>
        <v>0</v>
      </c>
      <c r="AC71" s="235" t="e">
        <f t="shared" si="43"/>
        <v>#DIV/0!</v>
      </c>
      <c r="AD71" s="93">
        <f t="shared" si="44"/>
        <v>0</v>
      </c>
      <c r="AE71" s="94"/>
      <c r="AF71" s="235">
        <f t="shared" si="45"/>
        <v>0</v>
      </c>
      <c r="AG71" s="94"/>
      <c r="AH71" s="94"/>
      <c r="AI71" s="94"/>
      <c r="AJ71" s="94"/>
      <c r="AK71" s="94"/>
      <c r="AL71" s="123">
        <f t="shared" si="46"/>
        <v>0</v>
      </c>
      <c r="AM71" s="94"/>
      <c r="AN71" s="95">
        <f t="shared" si="51"/>
        <v>0</v>
      </c>
      <c r="AO71" s="96">
        <f t="shared" si="52"/>
        <v>0</v>
      </c>
      <c r="AP71" s="97"/>
      <c r="AQ71" s="98">
        <f t="shared" si="7"/>
        <v>0</v>
      </c>
      <c r="AR71" s="99">
        <f t="shared" si="30"/>
        <v>123.09</v>
      </c>
      <c r="AS71" s="99">
        <f t="shared" si="9"/>
        <v>0</v>
      </c>
      <c r="AT71" s="99">
        <f t="shared" si="10"/>
        <v>0</v>
      </c>
      <c r="AU71" s="99">
        <f t="shared" ref="AU71:AU103" si="53">IF(S71=0,0,(AH71+AI71+AJ71)/S71)</f>
        <v>0</v>
      </c>
      <c r="AV71" s="99">
        <f t="array" ref="AV71">_xlfn.IFS(U71=0,AO71,U71&lt;0,AO71/-U71,U71&gt;0,AO71/U71)</f>
        <v>0</v>
      </c>
      <c r="AW71" s="235">
        <f t="shared" si="38"/>
        <v>0</v>
      </c>
      <c r="AX71" s="235">
        <f t="shared" si="39"/>
        <v>0</v>
      </c>
      <c r="AY71" s="100"/>
      <c r="AZ71" s="95">
        <f t="shared" si="13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0"/>
        <v>0</v>
      </c>
      <c r="F72" s="94"/>
      <c r="G72" s="94"/>
      <c r="H72" s="94"/>
      <c r="I72" s="94"/>
      <c r="J72" s="94"/>
      <c r="K72" s="94">
        <v>123.09</v>
      </c>
      <c r="L72" s="93">
        <f t="shared" si="37"/>
        <v>0</v>
      </c>
      <c r="M72" s="90"/>
      <c r="N72" s="90"/>
      <c r="O72" s="90"/>
      <c r="P72" s="90"/>
      <c r="Q72" s="234">
        <f t="shared" si="47"/>
        <v>0</v>
      </c>
      <c r="R72" s="93">
        <f t="shared" si="48"/>
        <v>0</v>
      </c>
      <c r="S72" s="94"/>
      <c r="T72" s="94"/>
      <c r="U72" s="93">
        <f t="shared" si="41"/>
        <v>0</v>
      </c>
      <c r="V72" s="94"/>
      <c r="W72" s="94"/>
      <c r="X72" s="93">
        <f t="shared" si="42"/>
        <v>0</v>
      </c>
      <c r="Y72" s="94"/>
      <c r="Z72" s="94"/>
      <c r="AA72" s="93">
        <f t="shared" si="49"/>
        <v>0</v>
      </c>
      <c r="AB72" s="93">
        <f t="shared" si="50"/>
        <v>0</v>
      </c>
      <c r="AC72" s="235" t="e">
        <f t="shared" si="43"/>
        <v>#DIV/0!</v>
      </c>
      <c r="AD72" s="93">
        <f t="shared" si="44"/>
        <v>0</v>
      </c>
      <c r="AE72" s="94"/>
      <c r="AF72" s="235">
        <f t="shared" si="45"/>
        <v>0</v>
      </c>
      <c r="AG72" s="94"/>
      <c r="AH72" s="94"/>
      <c r="AI72" s="94"/>
      <c r="AJ72" s="94"/>
      <c r="AK72" s="94"/>
      <c r="AL72" s="123">
        <f t="shared" si="46"/>
        <v>0</v>
      </c>
      <c r="AM72" s="94"/>
      <c r="AN72" s="95">
        <f t="shared" si="51"/>
        <v>0</v>
      </c>
      <c r="AO72" s="96">
        <f t="shared" si="52"/>
        <v>0</v>
      </c>
      <c r="AP72" s="97"/>
      <c r="AQ72" s="98">
        <f t="shared" si="7"/>
        <v>0</v>
      </c>
      <c r="AR72" s="99">
        <f t="shared" si="30"/>
        <v>123.09</v>
      </c>
      <c r="AS72" s="99">
        <f t="shared" si="9"/>
        <v>0</v>
      </c>
      <c r="AT72" s="99">
        <f t="shared" si="10"/>
        <v>0</v>
      </c>
      <c r="AU72" s="99">
        <f t="shared" si="53"/>
        <v>0</v>
      </c>
      <c r="AV72" s="99">
        <f t="array" ref="AV72">_xlfn.IFS(U72=0,AO72,U72&lt;0,AO72/-U72,U72&gt;0,AO72/U72)</f>
        <v>0</v>
      </c>
      <c r="AW72" s="235">
        <f t="shared" si="38"/>
        <v>0</v>
      </c>
      <c r="AX72" s="235">
        <f t="shared" si="39"/>
        <v>0</v>
      </c>
      <c r="AY72" s="100"/>
      <c r="AZ72" s="95">
        <f t="shared" si="13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0"/>
        <v>0</v>
      </c>
      <c r="F73" s="94"/>
      <c r="G73" s="94"/>
      <c r="H73" s="94"/>
      <c r="I73" s="94"/>
      <c r="J73" s="94"/>
      <c r="K73" s="94">
        <v>123.09</v>
      </c>
      <c r="L73" s="93">
        <f t="shared" si="37"/>
        <v>0</v>
      </c>
      <c r="M73" s="90"/>
      <c r="N73" s="90"/>
      <c r="O73" s="90"/>
      <c r="P73" s="90"/>
      <c r="Q73" s="234">
        <f t="shared" si="47"/>
        <v>0</v>
      </c>
      <c r="R73" s="93">
        <f t="shared" si="48"/>
        <v>0</v>
      </c>
      <c r="S73" s="94"/>
      <c r="T73" s="94"/>
      <c r="U73" s="93">
        <f t="shared" si="41"/>
        <v>0</v>
      </c>
      <c r="V73" s="94"/>
      <c r="W73" s="94"/>
      <c r="X73" s="93">
        <f t="shared" si="42"/>
        <v>0</v>
      </c>
      <c r="Y73" s="94"/>
      <c r="Z73" s="94"/>
      <c r="AA73" s="93">
        <f t="shared" si="49"/>
        <v>0</v>
      </c>
      <c r="AB73" s="93">
        <f t="shared" si="50"/>
        <v>0</v>
      </c>
      <c r="AC73" s="235" t="e">
        <f t="shared" si="43"/>
        <v>#DIV/0!</v>
      </c>
      <c r="AD73" s="93">
        <f t="shared" si="44"/>
        <v>0</v>
      </c>
      <c r="AE73" s="94"/>
      <c r="AF73" s="235">
        <f t="shared" si="45"/>
        <v>0</v>
      </c>
      <c r="AG73" s="94"/>
      <c r="AH73" s="94"/>
      <c r="AI73" s="94"/>
      <c r="AJ73" s="94"/>
      <c r="AK73" s="94"/>
      <c r="AL73" s="123">
        <f t="shared" si="46"/>
        <v>0</v>
      </c>
      <c r="AM73" s="94"/>
      <c r="AN73" s="95">
        <f t="shared" si="51"/>
        <v>0</v>
      </c>
      <c r="AO73" s="96">
        <f t="shared" si="52"/>
        <v>0</v>
      </c>
      <c r="AP73" s="97"/>
      <c r="AQ73" s="98">
        <f t="shared" si="7"/>
        <v>0</v>
      </c>
      <c r="AR73" s="99">
        <f t="shared" si="30"/>
        <v>123.09</v>
      </c>
      <c r="AS73" s="99">
        <f t="shared" si="9"/>
        <v>0</v>
      </c>
      <c r="AT73" s="99">
        <f t="shared" si="10"/>
        <v>0</v>
      </c>
      <c r="AU73" s="99">
        <f t="shared" si="53"/>
        <v>0</v>
      </c>
      <c r="AV73" s="99">
        <f t="array" ref="AV73">_xlfn.IFS(U73=0,AO73,U73&lt;0,AO73/-U73,U73&gt;0,AO73/U73)</f>
        <v>0</v>
      </c>
      <c r="AW73" s="235">
        <f t="shared" si="38"/>
        <v>0</v>
      </c>
      <c r="AX73" s="235">
        <f t="shared" si="39"/>
        <v>0</v>
      </c>
      <c r="AY73" s="100"/>
      <c r="AZ73" s="95">
        <f t="shared" si="13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0"/>
        <v>0</v>
      </c>
      <c r="F74" s="94"/>
      <c r="G74" s="94"/>
      <c r="H74" s="94"/>
      <c r="I74" s="94"/>
      <c r="J74" s="94"/>
      <c r="K74" s="94">
        <v>134.79</v>
      </c>
      <c r="L74" s="93">
        <f t="shared" si="37"/>
        <v>0</v>
      </c>
      <c r="M74" s="90"/>
      <c r="N74" s="90"/>
      <c r="O74" s="90"/>
      <c r="P74" s="90"/>
      <c r="Q74" s="234">
        <f t="shared" si="47"/>
        <v>0</v>
      </c>
      <c r="R74" s="93">
        <f t="shared" si="48"/>
        <v>0</v>
      </c>
      <c r="S74" s="94"/>
      <c r="T74" s="94"/>
      <c r="U74" s="93">
        <f t="shared" si="41"/>
        <v>0</v>
      </c>
      <c r="V74" s="94"/>
      <c r="W74" s="94"/>
      <c r="X74" s="93">
        <f t="shared" si="42"/>
        <v>0</v>
      </c>
      <c r="Y74" s="94"/>
      <c r="Z74" s="94"/>
      <c r="AA74" s="93">
        <f t="shared" si="49"/>
        <v>0</v>
      </c>
      <c r="AB74" s="93">
        <f t="shared" si="50"/>
        <v>0</v>
      </c>
      <c r="AC74" s="235" t="e">
        <f t="shared" si="43"/>
        <v>#DIV/0!</v>
      </c>
      <c r="AD74" s="93">
        <f t="shared" si="44"/>
        <v>0</v>
      </c>
      <c r="AE74" s="94"/>
      <c r="AF74" s="235">
        <f t="shared" si="45"/>
        <v>0</v>
      </c>
      <c r="AG74" s="94"/>
      <c r="AH74" s="94"/>
      <c r="AI74" s="94"/>
      <c r="AJ74" s="94"/>
      <c r="AK74" s="94"/>
      <c r="AL74" s="123">
        <f t="shared" si="46"/>
        <v>0</v>
      </c>
      <c r="AM74" s="94"/>
      <c r="AN74" s="95">
        <f t="shared" si="51"/>
        <v>0</v>
      </c>
      <c r="AO74" s="96">
        <f t="shared" si="52"/>
        <v>0</v>
      </c>
      <c r="AP74" s="97"/>
      <c r="AQ74" s="98">
        <f t="shared" si="7"/>
        <v>0</v>
      </c>
      <c r="AR74" s="99">
        <f t="shared" si="30"/>
        <v>134.79</v>
      </c>
      <c r="AS74" s="99">
        <f t="shared" si="9"/>
        <v>0</v>
      </c>
      <c r="AT74" s="99">
        <f t="shared" si="10"/>
        <v>0</v>
      </c>
      <c r="AU74" s="99">
        <f t="shared" si="53"/>
        <v>0</v>
      </c>
      <c r="AV74" s="99">
        <f t="array" ref="AV74">_xlfn.IFS(U74=0,AO74,U74&lt;0,AO74/-U74,U74&gt;0,AO74/U74)</f>
        <v>0</v>
      </c>
      <c r="AW74" s="235">
        <f t="shared" si="38"/>
        <v>0</v>
      </c>
      <c r="AX74" s="235">
        <f t="shared" si="39"/>
        <v>0</v>
      </c>
      <c r="AY74" s="100"/>
      <c r="AZ74" s="95">
        <f t="shared" si="13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0"/>
        <v>0</v>
      </c>
      <c r="F75" s="94"/>
      <c r="G75" s="94"/>
      <c r="H75" s="94"/>
      <c r="I75" s="94"/>
      <c r="J75" s="94"/>
      <c r="K75" s="94">
        <v>134.79</v>
      </c>
      <c r="L75" s="93">
        <f t="shared" si="37"/>
        <v>0</v>
      </c>
      <c r="M75" s="90"/>
      <c r="N75" s="90"/>
      <c r="O75" s="90"/>
      <c r="P75" s="90"/>
      <c r="Q75" s="234">
        <f t="shared" si="47"/>
        <v>0</v>
      </c>
      <c r="R75" s="93">
        <f t="shared" si="48"/>
        <v>0</v>
      </c>
      <c r="S75" s="94"/>
      <c r="T75" s="94"/>
      <c r="U75" s="93">
        <f t="shared" si="41"/>
        <v>0</v>
      </c>
      <c r="V75" s="94"/>
      <c r="W75" s="94"/>
      <c r="X75" s="93">
        <f t="shared" si="42"/>
        <v>0</v>
      </c>
      <c r="Y75" s="94"/>
      <c r="Z75" s="94"/>
      <c r="AA75" s="93">
        <f t="shared" si="49"/>
        <v>0</v>
      </c>
      <c r="AB75" s="93">
        <f t="shared" si="50"/>
        <v>0</v>
      </c>
      <c r="AC75" s="235" t="e">
        <f t="shared" si="43"/>
        <v>#DIV/0!</v>
      </c>
      <c r="AD75" s="93">
        <f t="shared" si="44"/>
        <v>0</v>
      </c>
      <c r="AE75" s="94"/>
      <c r="AF75" s="235">
        <f t="shared" si="45"/>
        <v>0</v>
      </c>
      <c r="AG75" s="94"/>
      <c r="AH75" s="94"/>
      <c r="AI75" s="94"/>
      <c r="AJ75" s="94"/>
      <c r="AK75" s="94"/>
      <c r="AL75" s="123">
        <f t="shared" si="46"/>
        <v>0</v>
      </c>
      <c r="AM75" s="94"/>
      <c r="AN75" s="95">
        <f t="shared" si="51"/>
        <v>0</v>
      </c>
      <c r="AO75" s="96">
        <f t="shared" si="52"/>
        <v>0</v>
      </c>
      <c r="AP75" s="97"/>
      <c r="AQ75" s="98">
        <f t="shared" si="7"/>
        <v>0</v>
      </c>
      <c r="AR75" s="99">
        <f t="shared" si="30"/>
        <v>134.79</v>
      </c>
      <c r="AS75" s="99">
        <f t="shared" si="9"/>
        <v>0</v>
      </c>
      <c r="AT75" s="99">
        <f t="shared" si="10"/>
        <v>0</v>
      </c>
      <c r="AU75" s="99">
        <f t="shared" si="53"/>
        <v>0</v>
      </c>
      <c r="AV75" s="99">
        <f t="array" ref="AV75">_xlfn.IFS(U75=0,AO75,U75&lt;0,AO75/-U75,U75&gt;0,AO75/U75)</f>
        <v>0</v>
      </c>
      <c r="AW75" s="235">
        <f t="shared" si="38"/>
        <v>0</v>
      </c>
      <c r="AX75" s="235">
        <f t="shared" si="39"/>
        <v>0</v>
      </c>
      <c r="AY75" s="100"/>
      <c r="AZ75" s="95">
        <f t="shared" si="13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0"/>
        <v>0</v>
      </c>
      <c r="F76" s="94"/>
      <c r="G76" s="94"/>
      <c r="H76" s="94"/>
      <c r="I76" s="94"/>
      <c r="J76" s="94"/>
      <c r="K76" s="94">
        <v>123.09</v>
      </c>
      <c r="L76" s="93">
        <f t="shared" si="37"/>
        <v>0</v>
      </c>
      <c r="M76" s="90"/>
      <c r="N76" s="90"/>
      <c r="O76" s="90"/>
      <c r="P76" s="90"/>
      <c r="Q76" s="234">
        <f t="shared" si="47"/>
        <v>0</v>
      </c>
      <c r="R76" s="93">
        <f t="shared" si="48"/>
        <v>0</v>
      </c>
      <c r="S76" s="94"/>
      <c r="T76" s="94"/>
      <c r="U76" s="93">
        <f t="shared" si="41"/>
        <v>0</v>
      </c>
      <c r="V76" s="94"/>
      <c r="W76" s="94"/>
      <c r="X76" s="93">
        <f t="shared" si="42"/>
        <v>0</v>
      </c>
      <c r="Y76" s="94"/>
      <c r="Z76" s="94"/>
      <c r="AA76" s="93">
        <f t="shared" si="49"/>
        <v>0</v>
      </c>
      <c r="AB76" s="93">
        <f t="shared" si="50"/>
        <v>0</v>
      </c>
      <c r="AC76" s="235" t="e">
        <f t="shared" si="43"/>
        <v>#DIV/0!</v>
      </c>
      <c r="AD76" s="93">
        <f t="shared" si="44"/>
        <v>0</v>
      </c>
      <c r="AE76" s="94"/>
      <c r="AF76" s="235">
        <f t="shared" si="45"/>
        <v>0</v>
      </c>
      <c r="AG76" s="94"/>
      <c r="AH76" s="94"/>
      <c r="AI76" s="94"/>
      <c r="AJ76" s="94"/>
      <c r="AK76" s="94"/>
      <c r="AL76" s="123">
        <f t="shared" si="46"/>
        <v>0</v>
      </c>
      <c r="AM76" s="94"/>
      <c r="AN76" s="95">
        <f t="shared" si="51"/>
        <v>0</v>
      </c>
      <c r="AO76" s="96">
        <f t="shared" si="52"/>
        <v>0</v>
      </c>
      <c r="AP76" s="97"/>
      <c r="AQ76" s="98">
        <f t="shared" si="7"/>
        <v>0</v>
      </c>
      <c r="AR76" s="99">
        <f t="shared" si="30"/>
        <v>123.09</v>
      </c>
      <c r="AS76" s="99">
        <f t="shared" si="9"/>
        <v>0</v>
      </c>
      <c r="AT76" s="99">
        <f t="shared" si="10"/>
        <v>0</v>
      </c>
      <c r="AU76" s="99">
        <f t="shared" si="53"/>
        <v>0</v>
      </c>
      <c r="AV76" s="99">
        <f t="array" ref="AV76">_xlfn.IFS(U76=0,AO76,U76&lt;0,AO76/-U76,U76&gt;0,AO76/U76)</f>
        <v>0</v>
      </c>
      <c r="AW76" s="235">
        <f t="shared" si="38"/>
        <v>0</v>
      </c>
      <c r="AX76" s="235">
        <f t="shared" si="39"/>
        <v>0</v>
      </c>
      <c r="AY76" s="100"/>
      <c r="AZ76" s="95">
        <f t="shared" si="13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0"/>
        <v>0</v>
      </c>
      <c r="F77" s="94"/>
      <c r="G77" s="94"/>
      <c r="H77" s="94"/>
      <c r="I77" s="94"/>
      <c r="J77" s="94"/>
      <c r="K77" s="94">
        <v>123.09</v>
      </c>
      <c r="L77" s="93">
        <f t="shared" si="37"/>
        <v>0</v>
      </c>
      <c r="M77" s="90"/>
      <c r="N77" s="90"/>
      <c r="O77" s="90"/>
      <c r="P77" s="90"/>
      <c r="Q77" s="234">
        <f t="shared" si="47"/>
        <v>0</v>
      </c>
      <c r="R77" s="93">
        <f t="shared" si="48"/>
        <v>0</v>
      </c>
      <c r="S77" s="94"/>
      <c r="T77" s="94"/>
      <c r="U77" s="93">
        <f t="shared" si="41"/>
        <v>0</v>
      </c>
      <c r="V77" s="94"/>
      <c r="W77" s="94"/>
      <c r="X77" s="93">
        <f t="shared" si="42"/>
        <v>0</v>
      </c>
      <c r="Y77" s="94"/>
      <c r="Z77" s="94"/>
      <c r="AA77" s="93">
        <f t="shared" si="49"/>
        <v>0</v>
      </c>
      <c r="AB77" s="93">
        <f t="shared" si="50"/>
        <v>0</v>
      </c>
      <c r="AC77" s="235" t="e">
        <f t="shared" si="43"/>
        <v>#DIV/0!</v>
      </c>
      <c r="AD77" s="93">
        <f t="shared" si="44"/>
        <v>0</v>
      </c>
      <c r="AE77" s="94"/>
      <c r="AF77" s="235">
        <f t="shared" si="45"/>
        <v>0</v>
      </c>
      <c r="AG77" s="94"/>
      <c r="AH77" s="94"/>
      <c r="AI77" s="94"/>
      <c r="AJ77" s="94"/>
      <c r="AK77" s="94"/>
      <c r="AL77" s="123">
        <f t="shared" si="46"/>
        <v>0</v>
      </c>
      <c r="AM77" s="94"/>
      <c r="AN77" s="95">
        <f t="shared" si="51"/>
        <v>0</v>
      </c>
      <c r="AO77" s="96">
        <f t="shared" si="52"/>
        <v>0</v>
      </c>
      <c r="AP77" s="97"/>
      <c r="AQ77" s="98">
        <f t="shared" si="7"/>
        <v>0</v>
      </c>
      <c r="AR77" s="99">
        <f t="shared" si="30"/>
        <v>123.09</v>
      </c>
      <c r="AS77" s="99">
        <f t="shared" si="9"/>
        <v>0</v>
      </c>
      <c r="AT77" s="99">
        <f t="shared" si="10"/>
        <v>0</v>
      </c>
      <c r="AU77" s="99">
        <f t="shared" si="53"/>
        <v>0</v>
      </c>
      <c r="AV77" s="99">
        <f t="array" ref="AV77">_xlfn.IFS(U77=0,AO77,U77&lt;0,AO77/-U77,U77&gt;0,AO77/U77)</f>
        <v>0</v>
      </c>
      <c r="AW77" s="235">
        <f t="shared" si="38"/>
        <v>0</v>
      </c>
      <c r="AX77" s="235">
        <f t="shared" si="39"/>
        <v>0</v>
      </c>
      <c r="AY77" s="100"/>
      <c r="AZ77" s="95">
        <f t="shared" si="13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0"/>
        <v>0</v>
      </c>
      <c r="F78" s="94"/>
      <c r="G78" s="94"/>
      <c r="H78" s="94"/>
      <c r="I78" s="94"/>
      <c r="J78" s="94"/>
      <c r="K78" s="94">
        <v>123.09</v>
      </c>
      <c r="L78" s="93">
        <f t="shared" si="37"/>
        <v>0</v>
      </c>
      <c r="M78" s="90"/>
      <c r="N78" s="90"/>
      <c r="O78" s="90"/>
      <c r="P78" s="90"/>
      <c r="Q78" s="234">
        <f t="shared" si="47"/>
        <v>0</v>
      </c>
      <c r="R78" s="93">
        <f t="shared" si="48"/>
        <v>0</v>
      </c>
      <c r="S78" s="94"/>
      <c r="T78" s="94"/>
      <c r="U78" s="93">
        <f t="shared" si="41"/>
        <v>0</v>
      </c>
      <c r="V78" s="94"/>
      <c r="W78" s="94"/>
      <c r="X78" s="93">
        <f t="shared" si="42"/>
        <v>0</v>
      </c>
      <c r="Y78" s="94"/>
      <c r="Z78" s="94"/>
      <c r="AA78" s="93">
        <f t="shared" si="49"/>
        <v>0</v>
      </c>
      <c r="AB78" s="93">
        <f t="shared" si="50"/>
        <v>0</v>
      </c>
      <c r="AC78" s="235" t="e">
        <f t="shared" si="43"/>
        <v>#DIV/0!</v>
      </c>
      <c r="AD78" s="93">
        <f t="shared" si="44"/>
        <v>0</v>
      </c>
      <c r="AE78" s="94"/>
      <c r="AF78" s="235">
        <f t="shared" si="45"/>
        <v>0</v>
      </c>
      <c r="AG78" s="94"/>
      <c r="AH78" s="94"/>
      <c r="AI78" s="94"/>
      <c r="AJ78" s="94"/>
      <c r="AK78" s="94"/>
      <c r="AL78" s="123">
        <f t="shared" si="46"/>
        <v>0</v>
      </c>
      <c r="AM78" s="94"/>
      <c r="AN78" s="95">
        <f t="shared" si="51"/>
        <v>0</v>
      </c>
      <c r="AO78" s="96">
        <f t="shared" si="52"/>
        <v>0</v>
      </c>
      <c r="AP78" s="97"/>
      <c r="AQ78" s="98">
        <f t="shared" si="7"/>
        <v>0</v>
      </c>
      <c r="AR78" s="99">
        <f t="shared" si="30"/>
        <v>123.09</v>
      </c>
      <c r="AS78" s="99">
        <f t="shared" si="9"/>
        <v>0</v>
      </c>
      <c r="AT78" s="99">
        <f t="shared" si="10"/>
        <v>0</v>
      </c>
      <c r="AU78" s="99">
        <f t="shared" si="53"/>
        <v>0</v>
      </c>
      <c r="AV78" s="99">
        <f t="array" ref="AV78">_xlfn.IFS(U78=0,AO78,U78&lt;0,AO78/-U78,U78&gt;0,AO78/U78)</f>
        <v>0</v>
      </c>
      <c r="AW78" s="235">
        <f t="shared" si="38"/>
        <v>0</v>
      </c>
      <c r="AX78" s="235">
        <f t="shared" si="39"/>
        <v>0</v>
      </c>
      <c r="AY78" s="100"/>
      <c r="AZ78" s="95">
        <f t="shared" si="13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0"/>
        <v>0</v>
      </c>
      <c r="F79" s="94"/>
      <c r="G79" s="94"/>
      <c r="H79" s="94"/>
      <c r="I79" s="94"/>
      <c r="J79" s="94"/>
      <c r="K79" s="94">
        <v>164.04</v>
      </c>
      <c r="L79" s="93">
        <f t="shared" si="37"/>
        <v>0</v>
      </c>
      <c r="M79" s="90"/>
      <c r="N79" s="90"/>
      <c r="O79" s="90"/>
      <c r="P79" s="90"/>
      <c r="Q79" s="234">
        <f t="shared" si="47"/>
        <v>0</v>
      </c>
      <c r="R79" s="93">
        <f t="shared" si="48"/>
        <v>0</v>
      </c>
      <c r="S79" s="94"/>
      <c r="T79" s="94"/>
      <c r="U79" s="93">
        <f t="shared" si="41"/>
        <v>0</v>
      </c>
      <c r="V79" s="94"/>
      <c r="W79" s="94"/>
      <c r="X79" s="93">
        <f t="shared" si="42"/>
        <v>0</v>
      </c>
      <c r="Y79" s="94"/>
      <c r="Z79" s="94"/>
      <c r="AA79" s="93">
        <f t="shared" si="49"/>
        <v>0</v>
      </c>
      <c r="AB79" s="93">
        <f t="shared" si="50"/>
        <v>0</v>
      </c>
      <c r="AC79" s="235" t="e">
        <f t="shared" si="43"/>
        <v>#DIV/0!</v>
      </c>
      <c r="AD79" s="93">
        <f t="shared" si="44"/>
        <v>0</v>
      </c>
      <c r="AE79" s="94"/>
      <c r="AF79" s="235">
        <f t="shared" si="45"/>
        <v>0</v>
      </c>
      <c r="AG79" s="94"/>
      <c r="AH79" s="94"/>
      <c r="AI79" s="94"/>
      <c r="AJ79" s="94"/>
      <c r="AK79" s="94"/>
      <c r="AL79" s="123">
        <f t="shared" si="46"/>
        <v>0</v>
      </c>
      <c r="AM79" s="94"/>
      <c r="AN79" s="95">
        <f t="shared" si="51"/>
        <v>0</v>
      </c>
      <c r="AO79" s="96">
        <f t="shared" si="52"/>
        <v>0</v>
      </c>
      <c r="AP79" s="97"/>
      <c r="AQ79" s="98">
        <f t="shared" si="7"/>
        <v>0</v>
      </c>
      <c r="AR79" s="99">
        <f t="shared" si="30"/>
        <v>164.04</v>
      </c>
      <c r="AS79" s="99">
        <f t="shared" si="9"/>
        <v>0</v>
      </c>
      <c r="AT79" s="99">
        <f t="shared" si="10"/>
        <v>0</v>
      </c>
      <c r="AU79" s="99">
        <f t="shared" si="53"/>
        <v>0</v>
      </c>
      <c r="AV79" s="99">
        <f t="array" ref="AV79">_xlfn.IFS(U79=0,AO79,U79&lt;0,AO79/-U79,U79&gt;0,AO79/U79)</f>
        <v>0</v>
      </c>
      <c r="AW79" s="235">
        <f t="shared" si="38"/>
        <v>0</v>
      </c>
      <c r="AX79" s="235">
        <f t="shared" si="39"/>
        <v>0</v>
      </c>
      <c r="AY79" s="100"/>
      <c r="AZ79" s="95">
        <f t="shared" si="13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0"/>
        <v>0</v>
      </c>
      <c r="F80" s="94"/>
      <c r="G80" s="94"/>
      <c r="H80" s="94"/>
      <c r="I80" s="94"/>
      <c r="J80" s="94"/>
      <c r="K80" s="94">
        <v>164.04</v>
      </c>
      <c r="L80" s="93">
        <f t="shared" si="37"/>
        <v>0</v>
      </c>
      <c r="M80" s="90"/>
      <c r="N80" s="90"/>
      <c r="O80" s="90"/>
      <c r="P80" s="90"/>
      <c r="Q80" s="234">
        <f t="shared" si="47"/>
        <v>0</v>
      </c>
      <c r="R80" s="93">
        <f t="shared" si="48"/>
        <v>0</v>
      </c>
      <c r="S80" s="94"/>
      <c r="T80" s="94"/>
      <c r="U80" s="93">
        <f t="shared" si="41"/>
        <v>0</v>
      </c>
      <c r="V80" s="94"/>
      <c r="W80" s="94"/>
      <c r="X80" s="93">
        <f t="shared" si="42"/>
        <v>0</v>
      </c>
      <c r="Y80" s="94"/>
      <c r="Z80" s="94"/>
      <c r="AA80" s="93">
        <f t="shared" si="49"/>
        <v>0</v>
      </c>
      <c r="AB80" s="93">
        <f t="shared" si="50"/>
        <v>0</v>
      </c>
      <c r="AC80" s="235" t="e">
        <f t="shared" si="43"/>
        <v>#DIV/0!</v>
      </c>
      <c r="AD80" s="93">
        <f t="shared" si="44"/>
        <v>0</v>
      </c>
      <c r="AE80" s="94"/>
      <c r="AF80" s="235">
        <f t="shared" si="45"/>
        <v>0</v>
      </c>
      <c r="AG80" s="94"/>
      <c r="AH80" s="94"/>
      <c r="AI80" s="94"/>
      <c r="AJ80" s="94"/>
      <c r="AK80" s="94"/>
      <c r="AL80" s="123">
        <f t="shared" si="46"/>
        <v>0</v>
      </c>
      <c r="AM80" s="94"/>
      <c r="AN80" s="95">
        <f t="shared" si="51"/>
        <v>0</v>
      </c>
      <c r="AO80" s="96">
        <f t="shared" si="52"/>
        <v>0</v>
      </c>
      <c r="AP80" s="97"/>
      <c r="AQ80" s="98">
        <f t="shared" si="7"/>
        <v>0</v>
      </c>
      <c r="AR80" s="99">
        <f t="shared" si="30"/>
        <v>164.04</v>
      </c>
      <c r="AS80" s="99">
        <f t="shared" si="9"/>
        <v>0</v>
      </c>
      <c r="AT80" s="99">
        <f t="shared" si="10"/>
        <v>0</v>
      </c>
      <c r="AU80" s="99">
        <f t="shared" si="53"/>
        <v>0</v>
      </c>
      <c r="AV80" s="99">
        <f t="array" ref="AV80">_xlfn.IFS(U80=0,AO80,U80&lt;0,AO80/-U80,U80&gt;0,AO80/U80)</f>
        <v>0</v>
      </c>
      <c r="AW80" s="235">
        <f t="shared" si="38"/>
        <v>0</v>
      </c>
      <c r="AX80" s="235">
        <f t="shared" si="39"/>
        <v>0</v>
      </c>
      <c r="AY80" s="100"/>
      <c r="AZ80" s="95">
        <f t="shared" si="13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0"/>
        <v>0</v>
      </c>
      <c r="F81" s="94"/>
      <c r="G81" s="94"/>
      <c r="H81" s="94"/>
      <c r="I81" s="94"/>
      <c r="J81" s="94"/>
      <c r="K81" s="94">
        <v>128.94</v>
      </c>
      <c r="L81" s="93">
        <f t="shared" si="37"/>
        <v>0</v>
      </c>
      <c r="M81" s="90"/>
      <c r="N81" s="90"/>
      <c r="O81" s="90"/>
      <c r="P81" s="90"/>
      <c r="Q81" s="234">
        <f t="shared" si="47"/>
        <v>0</v>
      </c>
      <c r="R81" s="93">
        <f t="shared" si="48"/>
        <v>0</v>
      </c>
      <c r="S81" s="94"/>
      <c r="T81" s="94"/>
      <c r="U81" s="93">
        <f t="shared" si="41"/>
        <v>0</v>
      </c>
      <c r="V81" s="94"/>
      <c r="W81" s="94"/>
      <c r="X81" s="93">
        <f t="shared" si="42"/>
        <v>0</v>
      </c>
      <c r="Y81" s="94"/>
      <c r="Z81" s="94"/>
      <c r="AA81" s="93">
        <f t="shared" si="49"/>
        <v>0</v>
      </c>
      <c r="AB81" s="93">
        <f t="shared" si="50"/>
        <v>0</v>
      </c>
      <c r="AC81" s="235" t="e">
        <f t="shared" si="43"/>
        <v>#DIV/0!</v>
      </c>
      <c r="AD81" s="93">
        <f t="shared" si="44"/>
        <v>0</v>
      </c>
      <c r="AE81" s="94"/>
      <c r="AF81" s="235">
        <f t="shared" si="45"/>
        <v>0</v>
      </c>
      <c r="AG81" s="94"/>
      <c r="AH81" s="94"/>
      <c r="AI81" s="94"/>
      <c r="AJ81" s="94"/>
      <c r="AK81" s="94"/>
      <c r="AL81" s="123">
        <f t="shared" si="46"/>
        <v>0</v>
      </c>
      <c r="AM81" s="94"/>
      <c r="AN81" s="95">
        <f t="shared" si="51"/>
        <v>0</v>
      </c>
      <c r="AO81" s="96">
        <f t="shared" si="52"/>
        <v>0</v>
      </c>
      <c r="AP81" s="97"/>
      <c r="AQ81" s="98">
        <f t="shared" si="7"/>
        <v>0</v>
      </c>
      <c r="AR81" s="99">
        <f t="shared" si="30"/>
        <v>128.94</v>
      </c>
      <c r="AS81" s="99">
        <f t="shared" si="9"/>
        <v>0</v>
      </c>
      <c r="AT81" s="99">
        <f t="shared" si="10"/>
        <v>0</v>
      </c>
      <c r="AU81" s="99">
        <f t="shared" si="53"/>
        <v>0</v>
      </c>
      <c r="AV81" s="99">
        <f t="array" ref="AV81">_xlfn.IFS(U81=0,AO81,U81&lt;0,AO81/-U81,U81&gt;0,AO81/U81)</f>
        <v>0</v>
      </c>
      <c r="AW81" s="235">
        <f t="shared" si="38"/>
        <v>0</v>
      </c>
      <c r="AX81" s="235">
        <f t="shared" si="39"/>
        <v>0</v>
      </c>
      <c r="AY81" s="100"/>
      <c r="AZ81" s="95">
        <f t="shared" si="13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0"/>
        <v>0</v>
      </c>
      <c r="F82" s="94"/>
      <c r="G82" s="94"/>
      <c r="H82" s="94"/>
      <c r="I82" s="94"/>
      <c r="J82" s="94"/>
      <c r="K82" s="94">
        <v>128.94</v>
      </c>
      <c r="L82" s="93">
        <f t="shared" si="37"/>
        <v>0</v>
      </c>
      <c r="M82" s="90"/>
      <c r="N82" s="90"/>
      <c r="O82" s="90"/>
      <c r="P82" s="90"/>
      <c r="Q82" s="234">
        <f t="shared" si="47"/>
        <v>0</v>
      </c>
      <c r="R82" s="93">
        <f t="shared" si="48"/>
        <v>0</v>
      </c>
      <c r="S82" s="94"/>
      <c r="T82" s="94"/>
      <c r="U82" s="93">
        <f t="shared" si="41"/>
        <v>0</v>
      </c>
      <c r="V82" s="94"/>
      <c r="W82" s="94"/>
      <c r="X82" s="93">
        <f t="shared" si="42"/>
        <v>0</v>
      </c>
      <c r="Y82" s="94"/>
      <c r="Z82" s="94"/>
      <c r="AA82" s="93">
        <f t="shared" si="49"/>
        <v>0</v>
      </c>
      <c r="AB82" s="93">
        <f t="shared" si="50"/>
        <v>0</v>
      </c>
      <c r="AC82" s="235" t="e">
        <f t="shared" si="43"/>
        <v>#DIV/0!</v>
      </c>
      <c r="AD82" s="93">
        <f t="shared" si="44"/>
        <v>0</v>
      </c>
      <c r="AE82" s="94"/>
      <c r="AF82" s="235">
        <f t="shared" si="45"/>
        <v>0</v>
      </c>
      <c r="AG82" s="94"/>
      <c r="AH82" s="94"/>
      <c r="AI82" s="94"/>
      <c r="AJ82" s="94"/>
      <c r="AK82" s="94"/>
      <c r="AL82" s="123">
        <f t="shared" si="46"/>
        <v>0</v>
      </c>
      <c r="AM82" s="94"/>
      <c r="AN82" s="95">
        <f t="shared" si="51"/>
        <v>0</v>
      </c>
      <c r="AO82" s="96">
        <f t="shared" si="52"/>
        <v>0</v>
      </c>
      <c r="AP82" s="97"/>
      <c r="AQ82" s="98">
        <f t="shared" si="7"/>
        <v>0</v>
      </c>
      <c r="AR82" s="99">
        <f t="shared" si="30"/>
        <v>128.94</v>
      </c>
      <c r="AS82" s="99">
        <f t="shared" si="9"/>
        <v>0</v>
      </c>
      <c r="AT82" s="99">
        <f t="shared" si="10"/>
        <v>0</v>
      </c>
      <c r="AU82" s="99">
        <f t="shared" si="53"/>
        <v>0</v>
      </c>
      <c r="AV82" s="99">
        <f t="array" ref="AV82">_xlfn.IFS(U82=0,AO82,U82&lt;0,AO82/-U82,U82&gt;0,AO82/U82)</f>
        <v>0</v>
      </c>
      <c r="AW82" s="235">
        <f t="shared" si="38"/>
        <v>0</v>
      </c>
      <c r="AX82" s="235">
        <f t="shared" si="39"/>
        <v>0</v>
      </c>
      <c r="AY82" s="100"/>
      <c r="AZ82" s="95">
        <f t="shared" si="13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0"/>
        <v>0</v>
      </c>
      <c r="F83" s="94"/>
      <c r="G83" s="94"/>
      <c r="H83" s="94"/>
      <c r="I83" s="94"/>
      <c r="J83" s="94"/>
      <c r="K83" s="94">
        <v>123.09</v>
      </c>
      <c r="L83" s="93">
        <f t="shared" si="37"/>
        <v>0</v>
      </c>
      <c r="M83" s="90"/>
      <c r="N83" s="90"/>
      <c r="O83" s="90"/>
      <c r="P83" s="90"/>
      <c r="Q83" s="234">
        <f t="shared" si="47"/>
        <v>0</v>
      </c>
      <c r="R83" s="93">
        <f t="shared" si="48"/>
        <v>0</v>
      </c>
      <c r="S83" s="94"/>
      <c r="T83" s="94"/>
      <c r="U83" s="93">
        <f t="shared" si="41"/>
        <v>0</v>
      </c>
      <c r="V83" s="94"/>
      <c r="W83" s="94"/>
      <c r="X83" s="93">
        <f t="shared" si="42"/>
        <v>0</v>
      </c>
      <c r="Y83" s="94"/>
      <c r="Z83" s="94"/>
      <c r="AA83" s="93">
        <f t="shared" si="49"/>
        <v>0</v>
      </c>
      <c r="AB83" s="93">
        <f t="shared" si="50"/>
        <v>0</v>
      </c>
      <c r="AC83" s="235" t="e">
        <f t="shared" si="43"/>
        <v>#DIV/0!</v>
      </c>
      <c r="AD83" s="93">
        <f t="shared" si="44"/>
        <v>0</v>
      </c>
      <c r="AE83" s="94"/>
      <c r="AF83" s="235">
        <f t="shared" si="45"/>
        <v>0</v>
      </c>
      <c r="AG83" s="94"/>
      <c r="AH83" s="94"/>
      <c r="AI83" s="94"/>
      <c r="AJ83" s="94"/>
      <c r="AK83" s="94"/>
      <c r="AL83" s="123">
        <f t="shared" si="46"/>
        <v>0</v>
      </c>
      <c r="AM83" s="94"/>
      <c r="AN83" s="95">
        <f t="shared" si="51"/>
        <v>0</v>
      </c>
      <c r="AO83" s="96">
        <f t="shared" si="52"/>
        <v>0</v>
      </c>
      <c r="AP83" s="97"/>
      <c r="AQ83" s="98">
        <f t="shared" si="7"/>
        <v>0</v>
      </c>
      <c r="AR83" s="99">
        <f t="shared" si="30"/>
        <v>123.09</v>
      </c>
      <c r="AS83" s="99">
        <f t="shared" si="9"/>
        <v>0</v>
      </c>
      <c r="AT83" s="99">
        <f t="shared" si="10"/>
        <v>0</v>
      </c>
      <c r="AU83" s="99">
        <f t="shared" si="53"/>
        <v>0</v>
      </c>
      <c r="AV83" s="99">
        <f t="array" ref="AV83">_xlfn.IFS(U83=0,AO83,U83&lt;0,AO83/-U83,U83&gt;0,AO83/U83)</f>
        <v>0</v>
      </c>
      <c r="AW83" s="235">
        <f t="shared" si="38"/>
        <v>0</v>
      </c>
      <c r="AX83" s="235">
        <f t="shared" si="39"/>
        <v>0</v>
      </c>
      <c r="AY83" s="100"/>
      <c r="AZ83" s="95">
        <f t="shared" si="13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0"/>
        <v>0</v>
      </c>
      <c r="F84" s="94"/>
      <c r="G84" s="94"/>
      <c r="H84" s="94"/>
      <c r="I84" s="94"/>
      <c r="J84" s="94"/>
      <c r="K84" s="94">
        <v>146.49</v>
      </c>
      <c r="L84" s="93">
        <f t="shared" si="37"/>
        <v>0</v>
      </c>
      <c r="M84" s="90"/>
      <c r="N84" s="90"/>
      <c r="O84" s="90"/>
      <c r="P84" s="90"/>
      <c r="Q84" s="234">
        <f t="shared" si="47"/>
        <v>0</v>
      </c>
      <c r="R84" s="93">
        <f t="shared" si="48"/>
        <v>0</v>
      </c>
      <c r="S84" s="94"/>
      <c r="T84" s="94"/>
      <c r="U84" s="93">
        <f t="shared" si="41"/>
        <v>0</v>
      </c>
      <c r="V84" s="94"/>
      <c r="W84" s="94"/>
      <c r="X84" s="93">
        <f t="shared" si="42"/>
        <v>0</v>
      </c>
      <c r="Y84" s="94"/>
      <c r="Z84" s="94"/>
      <c r="AA84" s="93">
        <f t="shared" si="49"/>
        <v>0</v>
      </c>
      <c r="AB84" s="93">
        <f t="shared" si="50"/>
        <v>0</v>
      </c>
      <c r="AC84" s="235" t="e">
        <f t="shared" si="43"/>
        <v>#DIV/0!</v>
      </c>
      <c r="AD84" s="93">
        <f t="shared" si="44"/>
        <v>0</v>
      </c>
      <c r="AE84" s="94"/>
      <c r="AF84" s="235">
        <f t="shared" si="45"/>
        <v>0</v>
      </c>
      <c r="AG84" s="94"/>
      <c r="AH84" s="94"/>
      <c r="AI84" s="94"/>
      <c r="AJ84" s="94"/>
      <c r="AK84" s="94"/>
      <c r="AL84" s="123">
        <f t="shared" si="46"/>
        <v>0</v>
      </c>
      <c r="AM84" s="94"/>
      <c r="AN84" s="95">
        <f t="shared" si="51"/>
        <v>0</v>
      </c>
      <c r="AO84" s="96">
        <f t="shared" si="52"/>
        <v>0</v>
      </c>
      <c r="AP84" s="97"/>
      <c r="AQ84" s="98">
        <f t="shared" si="7"/>
        <v>0</v>
      </c>
      <c r="AR84" s="99">
        <f t="shared" si="30"/>
        <v>146.49</v>
      </c>
      <c r="AS84" s="99">
        <f t="shared" si="9"/>
        <v>0</v>
      </c>
      <c r="AT84" s="99">
        <f t="shared" si="10"/>
        <v>0</v>
      </c>
      <c r="AU84" s="99">
        <f t="shared" si="53"/>
        <v>0</v>
      </c>
      <c r="AV84" s="99">
        <f t="array" ref="AV84">_xlfn.IFS(U84=0,AO84,U84&lt;0,AO84/-U84,U84&gt;0,AO84/U84)</f>
        <v>0</v>
      </c>
      <c r="AW84" s="235">
        <f t="shared" si="38"/>
        <v>0</v>
      </c>
      <c r="AX84" s="235">
        <f t="shared" si="39"/>
        <v>0</v>
      </c>
      <c r="AY84" s="100"/>
      <c r="AZ84" s="95">
        <f t="shared" si="13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0"/>
        <v>0</v>
      </c>
      <c r="F85" s="94"/>
      <c r="G85" s="94"/>
      <c r="H85" s="94"/>
      <c r="I85" s="94"/>
      <c r="J85" s="94"/>
      <c r="K85" s="94">
        <v>103.2</v>
      </c>
      <c r="L85" s="93">
        <f t="shared" si="37"/>
        <v>0</v>
      </c>
      <c r="M85" s="90"/>
      <c r="N85" s="90"/>
      <c r="O85" s="90"/>
      <c r="P85" s="90"/>
      <c r="Q85" s="234">
        <f t="shared" si="47"/>
        <v>0</v>
      </c>
      <c r="R85" s="93">
        <f t="shared" si="48"/>
        <v>0</v>
      </c>
      <c r="S85" s="94"/>
      <c r="T85" s="94"/>
      <c r="U85" s="93">
        <f t="shared" si="41"/>
        <v>0</v>
      </c>
      <c r="V85" s="94"/>
      <c r="W85" s="94"/>
      <c r="X85" s="93">
        <f t="shared" si="42"/>
        <v>0</v>
      </c>
      <c r="Y85" s="94"/>
      <c r="Z85" s="94"/>
      <c r="AA85" s="93">
        <f t="shared" si="49"/>
        <v>0</v>
      </c>
      <c r="AB85" s="93">
        <f t="shared" si="50"/>
        <v>0</v>
      </c>
      <c r="AC85" s="235" t="e">
        <f t="shared" si="43"/>
        <v>#DIV/0!</v>
      </c>
      <c r="AD85" s="93">
        <f t="shared" si="44"/>
        <v>0</v>
      </c>
      <c r="AE85" s="94"/>
      <c r="AF85" s="235">
        <f t="shared" si="45"/>
        <v>0</v>
      </c>
      <c r="AG85" s="94"/>
      <c r="AH85" s="94"/>
      <c r="AI85" s="94"/>
      <c r="AJ85" s="94"/>
      <c r="AK85" s="94"/>
      <c r="AL85" s="123">
        <f t="shared" si="46"/>
        <v>0</v>
      </c>
      <c r="AM85" s="94"/>
      <c r="AN85" s="95">
        <f t="shared" si="51"/>
        <v>0</v>
      </c>
      <c r="AO85" s="96">
        <f t="shared" si="52"/>
        <v>0</v>
      </c>
      <c r="AP85" s="97"/>
      <c r="AQ85" s="98">
        <f t="shared" si="7"/>
        <v>0</v>
      </c>
      <c r="AR85" s="99">
        <f t="shared" si="30"/>
        <v>103.2</v>
      </c>
      <c r="AS85" s="99">
        <f t="shared" si="9"/>
        <v>0</v>
      </c>
      <c r="AT85" s="99">
        <f t="shared" si="10"/>
        <v>0</v>
      </c>
      <c r="AU85" s="99">
        <f t="shared" si="53"/>
        <v>0</v>
      </c>
      <c r="AV85" s="99">
        <f t="array" ref="AV85">_xlfn.IFS(U85=0,AO85,U85&lt;0,AO85/-U85,U85&gt;0,AO85/U85)</f>
        <v>0</v>
      </c>
      <c r="AW85" s="235">
        <f t="shared" si="38"/>
        <v>0</v>
      </c>
      <c r="AX85" s="235">
        <f t="shared" si="39"/>
        <v>0</v>
      </c>
      <c r="AY85" s="100"/>
      <c r="AZ85" s="95">
        <f t="shared" si="13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0"/>
        <v>0</v>
      </c>
      <c r="F86" s="94"/>
      <c r="G86" s="94"/>
      <c r="H86" s="94"/>
      <c r="I86" s="94"/>
      <c r="J86" s="94"/>
      <c r="K86" s="94">
        <v>150</v>
      </c>
      <c r="L86" s="93">
        <f t="shared" si="37"/>
        <v>0</v>
      </c>
      <c r="M86" s="90"/>
      <c r="N86" s="90"/>
      <c r="O86" s="90"/>
      <c r="P86" s="90"/>
      <c r="Q86" s="234">
        <f t="shared" si="47"/>
        <v>0</v>
      </c>
      <c r="R86" s="93">
        <f t="shared" si="48"/>
        <v>0</v>
      </c>
      <c r="S86" s="94"/>
      <c r="T86" s="94"/>
      <c r="U86" s="93">
        <f t="shared" si="41"/>
        <v>0</v>
      </c>
      <c r="V86" s="94"/>
      <c r="W86" s="94"/>
      <c r="X86" s="93">
        <f t="shared" si="42"/>
        <v>0</v>
      </c>
      <c r="Y86" s="94"/>
      <c r="Z86" s="94"/>
      <c r="AA86" s="93">
        <f t="shared" si="49"/>
        <v>0</v>
      </c>
      <c r="AB86" s="93">
        <f t="shared" si="50"/>
        <v>0</v>
      </c>
      <c r="AC86" s="235" t="e">
        <f t="shared" si="43"/>
        <v>#DIV/0!</v>
      </c>
      <c r="AD86" s="93">
        <f t="shared" si="44"/>
        <v>0</v>
      </c>
      <c r="AE86" s="94"/>
      <c r="AF86" s="235">
        <f t="shared" si="45"/>
        <v>0</v>
      </c>
      <c r="AG86" s="94"/>
      <c r="AH86" s="94"/>
      <c r="AI86" s="94"/>
      <c r="AJ86" s="94"/>
      <c r="AK86" s="94"/>
      <c r="AL86" s="123">
        <f t="shared" si="46"/>
        <v>0</v>
      </c>
      <c r="AM86" s="94"/>
      <c r="AN86" s="95">
        <f t="shared" si="51"/>
        <v>0</v>
      </c>
      <c r="AO86" s="96">
        <f t="shared" si="52"/>
        <v>0</v>
      </c>
      <c r="AP86" s="97"/>
      <c r="AQ86" s="98">
        <f t="shared" si="7"/>
        <v>0</v>
      </c>
      <c r="AR86" s="99">
        <f t="shared" si="30"/>
        <v>150</v>
      </c>
      <c r="AS86" s="99">
        <f t="shared" si="9"/>
        <v>0</v>
      </c>
      <c r="AT86" s="99">
        <f t="shared" si="10"/>
        <v>0</v>
      </c>
      <c r="AU86" s="99">
        <f t="shared" si="53"/>
        <v>0</v>
      </c>
      <c r="AV86" s="99">
        <f t="array" ref="AV86">_xlfn.IFS(U86=0,AO86,U86&lt;0,AO86/-U86,U86&gt;0,AO86/U86)</f>
        <v>0</v>
      </c>
      <c r="AW86" s="235">
        <f t="shared" si="38"/>
        <v>0</v>
      </c>
      <c r="AX86" s="235">
        <f t="shared" si="39"/>
        <v>0</v>
      </c>
      <c r="AY86" s="100"/>
      <c r="AZ86" s="95">
        <f t="shared" si="13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0"/>
        <v>0</v>
      </c>
      <c r="F87" s="94"/>
      <c r="G87" s="94"/>
      <c r="H87" s="94"/>
      <c r="I87" s="94"/>
      <c r="J87" s="94"/>
      <c r="K87" s="94">
        <v>150</v>
      </c>
      <c r="L87" s="93">
        <f t="shared" si="37"/>
        <v>0</v>
      </c>
      <c r="M87" s="90"/>
      <c r="N87" s="90"/>
      <c r="O87" s="90"/>
      <c r="P87" s="90"/>
      <c r="Q87" s="234">
        <f t="shared" si="47"/>
        <v>0</v>
      </c>
      <c r="R87" s="93">
        <f t="shared" si="48"/>
        <v>0</v>
      </c>
      <c r="S87" s="94"/>
      <c r="T87" s="94"/>
      <c r="U87" s="93">
        <f t="shared" si="41"/>
        <v>0</v>
      </c>
      <c r="V87" s="94"/>
      <c r="W87" s="94"/>
      <c r="X87" s="93">
        <f t="shared" si="42"/>
        <v>0</v>
      </c>
      <c r="Y87" s="94"/>
      <c r="Z87" s="94"/>
      <c r="AA87" s="93">
        <f t="shared" si="49"/>
        <v>0</v>
      </c>
      <c r="AB87" s="93">
        <f t="shared" si="50"/>
        <v>0</v>
      </c>
      <c r="AC87" s="235" t="e">
        <f t="shared" si="43"/>
        <v>#DIV/0!</v>
      </c>
      <c r="AD87" s="93">
        <f t="shared" si="44"/>
        <v>0</v>
      </c>
      <c r="AE87" s="94"/>
      <c r="AF87" s="235">
        <f t="shared" si="45"/>
        <v>0</v>
      </c>
      <c r="AG87" s="94"/>
      <c r="AH87" s="94"/>
      <c r="AI87" s="94"/>
      <c r="AJ87" s="94"/>
      <c r="AK87" s="94"/>
      <c r="AL87" s="123">
        <f t="shared" si="46"/>
        <v>0</v>
      </c>
      <c r="AM87" s="94"/>
      <c r="AN87" s="95">
        <f t="shared" si="51"/>
        <v>0</v>
      </c>
      <c r="AO87" s="96">
        <f t="shared" si="52"/>
        <v>0</v>
      </c>
      <c r="AP87" s="97"/>
      <c r="AQ87" s="98">
        <f t="shared" si="7"/>
        <v>0</v>
      </c>
      <c r="AR87" s="99">
        <f t="shared" si="30"/>
        <v>150</v>
      </c>
      <c r="AS87" s="99">
        <f t="shared" si="9"/>
        <v>0</v>
      </c>
      <c r="AT87" s="99">
        <f t="shared" si="10"/>
        <v>0</v>
      </c>
      <c r="AU87" s="99">
        <f t="shared" si="53"/>
        <v>0</v>
      </c>
      <c r="AV87" s="99">
        <f t="array" ref="AV87">_xlfn.IFS(U87=0,AO87,U87&lt;0,AO87/-U87,U87&gt;0,AO87/U87)</f>
        <v>0</v>
      </c>
      <c r="AW87" s="235">
        <f t="shared" si="38"/>
        <v>0</v>
      </c>
      <c r="AX87" s="235">
        <f t="shared" si="39"/>
        <v>0</v>
      </c>
      <c r="AY87" s="100"/>
      <c r="AZ87" s="95">
        <f t="shared" si="13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0"/>
        <v>0</v>
      </c>
      <c r="F88" s="94"/>
      <c r="G88" s="94"/>
      <c r="H88" s="94"/>
      <c r="I88" s="94"/>
      <c r="J88" s="94"/>
      <c r="K88" s="94">
        <v>150</v>
      </c>
      <c r="L88" s="93">
        <f t="shared" si="37"/>
        <v>0</v>
      </c>
      <c r="M88" s="90"/>
      <c r="N88" s="90"/>
      <c r="O88" s="90"/>
      <c r="P88" s="90"/>
      <c r="Q88" s="234">
        <f t="shared" si="47"/>
        <v>0</v>
      </c>
      <c r="R88" s="93">
        <f t="shared" si="48"/>
        <v>0</v>
      </c>
      <c r="S88" s="94"/>
      <c r="T88" s="94"/>
      <c r="U88" s="93">
        <f t="shared" si="41"/>
        <v>0</v>
      </c>
      <c r="V88" s="94"/>
      <c r="W88" s="94"/>
      <c r="X88" s="93">
        <f t="shared" si="42"/>
        <v>0</v>
      </c>
      <c r="Y88" s="94"/>
      <c r="Z88" s="94"/>
      <c r="AA88" s="93">
        <f t="shared" si="49"/>
        <v>0</v>
      </c>
      <c r="AB88" s="93">
        <f t="shared" si="50"/>
        <v>0</v>
      </c>
      <c r="AC88" s="235" t="e">
        <f t="shared" si="43"/>
        <v>#DIV/0!</v>
      </c>
      <c r="AD88" s="93">
        <f t="shared" si="44"/>
        <v>0</v>
      </c>
      <c r="AE88" s="94"/>
      <c r="AF88" s="235">
        <f t="shared" si="45"/>
        <v>0</v>
      </c>
      <c r="AG88" s="94"/>
      <c r="AH88" s="94"/>
      <c r="AI88" s="94"/>
      <c r="AJ88" s="94"/>
      <c r="AK88" s="94"/>
      <c r="AL88" s="123">
        <f t="shared" si="46"/>
        <v>0</v>
      </c>
      <c r="AM88" s="94"/>
      <c r="AN88" s="95">
        <f t="shared" si="51"/>
        <v>0</v>
      </c>
      <c r="AO88" s="96">
        <f t="shared" si="52"/>
        <v>0</v>
      </c>
      <c r="AP88" s="97"/>
      <c r="AQ88" s="98">
        <f t="shared" si="7"/>
        <v>0</v>
      </c>
      <c r="AR88" s="99">
        <f t="shared" si="30"/>
        <v>150</v>
      </c>
      <c r="AS88" s="99">
        <f t="shared" si="9"/>
        <v>0</v>
      </c>
      <c r="AT88" s="99">
        <f t="shared" si="10"/>
        <v>0</v>
      </c>
      <c r="AU88" s="99">
        <f t="shared" si="53"/>
        <v>0</v>
      </c>
      <c r="AV88" s="99">
        <f t="array" ref="AV88">_xlfn.IFS(U88=0,AO88,U88&lt;0,AO88/-U88,U88&gt;0,AO88/U88)</f>
        <v>0</v>
      </c>
      <c r="AW88" s="235">
        <f t="shared" si="38"/>
        <v>0</v>
      </c>
      <c r="AX88" s="235">
        <f t="shared" si="39"/>
        <v>0</v>
      </c>
      <c r="AY88" s="100"/>
      <c r="AZ88" s="95">
        <f t="shared" si="13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0"/>
        <v>0</v>
      </c>
      <c r="F89" s="94"/>
      <c r="G89" s="94"/>
      <c r="H89" s="94"/>
      <c r="I89" s="94"/>
      <c r="J89" s="94"/>
      <c r="K89" s="94">
        <v>169.89</v>
      </c>
      <c r="L89" s="93">
        <f t="shared" si="37"/>
        <v>0</v>
      </c>
      <c r="M89" s="90"/>
      <c r="N89" s="90"/>
      <c r="O89" s="90"/>
      <c r="P89" s="90"/>
      <c r="Q89" s="234">
        <f t="shared" si="47"/>
        <v>0</v>
      </c>
      <c r="R89" s="93">
        <f t="shared" si="48"/>
        <v>0</v>
      </c>
      <c r="S89" s="94"/>
      <c r="T89" s="94"/>
      <c r="U89" s="93">
        <f t="shared" si="41"/>
        <v>0</v>
      </c>
      <c r="V89" s="94"/>
      <c r="W89" s="94"/>
      <c r="X89" s="93">
        <f t="shared" si="42"/>
        <v>0</v>
      </c>
      <c r="Y89" s="94"/>
      <c r="Z89" s="94"/>
      <c r="AA89" s="93">
        <f t="shared" si="49"/>
        <v>0</v>
      </c>
      <c r="AB89" s="93">
        <f t="shared" si="50"/>
        <v>0</v>
      </c>
      <c r="AC89" s="235" t="e">
        <f t="shared" si="43"/>
        <v>#DIV/0!</v>
      </c>
      <c r="AD89" s="93">
        <f t="shared" si="44"/>
        <v>0</v>
      </c>
      <c r="AE89" s="94"/>
      <c r="AF89" s="235">
        <f t="shared" si="45"/>
        <v>0</v>
      </c>
      <c r="AG89" s="94"/>
      <c r="AH89" s="94"/>
      <c r="AI89" s="94"/>
      <c r="AJ89" s="94"/>
      <c r="AK89" s="94"/>
      <c r="AL89" s="123">
        <f t="shared" si="46"/>
        <v>0</v>
      </c>
      <c r="AM89" s="94"/>
      <c r="AN89" s="95">
        <f t="shared" si="51"/>
        <v>0</v>
      </c>
      <c r="AO89" s="96">
        <f t="shared" si="52"/>
        <v>0</v>
      </c>
      <c r="AP89" s="97"/>
      <c r="AQ89" s="98">
        <f t="shared" si="7"/>
        <v>0</v>
      </c>
      <c r="AR89" s="99">
        <f t="shared" si="30"/>
        <v>169.89</v>
      </c>
      <c r="AS89" s="99">
        <f t="shared" si="9"/>
        <v>0</v>
      </c>
      <c r="AT89" s="99">
        <f t="shared" si="10"/>
        <v>0</v>
      </c>
      <c r="AU89" s="99">
        <f t="shared" si="53"/>
        <v>0</v>
      </c>
      <c r="AV89" s="99">
        <f t="array" ref="AV89">_xlfn.IFS(U89=0,AO89,U89&lt;0,AO89/-U89,U89&gt;0,AO89/U89)</f>
        <v>0</v>
      </c>
      <c r="AW89" s="235">
        <f t="shared" si="38"/>
        <v>0</v>
      </c>
      <c r="AX89" s="235">
        <f t="shared" si="39"/>
        <v>0</v>
      </c>
      <c r="AY89" s="100"/>
      <c r="AZ89" s="95">
        <f t="shared" si="13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0"/>
        <v>0</v>
      </c>
      <c r="F90" s="94"/>
      <c r="G90" s="94"/>
      <c r="H90" s="94"/>
      <c r="I90" s="94"/>
      <c r="J90" s="94"/>
      <c r="K90" s="94">
        <v>107.88</v>
      </c>
      <c r="L90" s="93">
        <f t="shared" si="37"/>
        <v>0</v>
      </c>
      <c r="M90" s="90"/>
      <c r="N90" s="90"/>
      <c r="O90" s="90"/>
      <c r="P90" s="90"/>
      <c r="Q90" s="234">
        <f t="shared" si="47"/>
        <v>0</v>
      </c>
      <c r="R90" s="93">
        <f t="shared" si="48"/>
        <v>0</v>
      </c>
      <c r="S90" s="94"/>
      <c r="T90" s="94"/>
      <c r="U90" s="93">
        <f t="shared" si="41"/>
        <v>0</v>
      </c>
      <c r="V90" s="94"/>
      <c r="W90" s="94"/>
      <c r="X90" s="93">
        <f t="shared" si="42"/>
        <v>0</v>
      </c>
      <c r="Y90" s="94"/>
      <c r="Z90" s="94"/>
      <c r="AA90" s="93">
        <f t="shared" si="49"/>
        <v>0</v>
      </c>
      <c r="AB90" s="93">
        <f t="shared" si="50"/>
        <v>0</v>
      </c>
      <c r="AC90" s="235" t="e">
        <f t="shared" si="43"/>
        <v>#DIV/0!</v>
      </c>
      <c r="AD90" s="93">
        <f t="shared" si="44"/>
        <v>0</v>
      </c>
      <c r="AE90" s="94"/>
      <c r="AF90" s="235">
        <f t="shared" si="45"/>
        <v>0</v>
      </c>
      <c r="AG90" s="94"/>
      <c r="AH90" s="94"/>
      <c r="AI90" s="94"/>
      <c r="AJ90" s="94"/>
      <c r="AK90" s="94"/>
      <c r="AL90" s="123">
        <f t="shared" si="46"/>
        <v>0</v>
      </c>
      <c r="AM90" s="94"/>
      <c r="AN90" s="95">
        <f t="shared" si="51"/>
        <v>0</v>
      </c>
      <c r="AO90" s="96">
        <f t="shared" si="52"/>
        <v>0</v>
      </c>
      <c r="AP90" s="97"/>
      <c r="AQ90" s="98">
        <f t="shared" si="7"/>
        <v>0</v>
      </c>
      <c r="AR90" s="99">
        <f t="shared" si="30"/>
        <v>107.88</v>
      </c>
      <c r="AS90" s="99">
        <f t="shared" si="9"/>
        <v>0</v>
      </c>
      <c r="AT90" s="99">
        <f t="shared" si="10"/>
        <v>0</v>
      </c>
      <c r="AU90" s="99">
        <f t="shared" si="53"/>
        <v>0</v>
      </c>
      <c r="AV90" s="99">
        <f t="array" ref="AV90">_xlfn.IFS(U90=0,AO90,U90&lt;0,AO90/-U90,U90&gt;0,AO90/U90)</f>
        <v>0</v>
      </c>
      <c r="AW90" s="235">
        <f t="shared" si="38"/>
        <v>0</v>
      </c>
      <c r="AX90" s="235">
        <f t="shared" si="39"/>
        <v>0</v>
      </c>
      <c r="AY90" s="100"/>
      <c r="AZ90" s="95">
        <f t="shared" si="13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0"/>
        <v>0</v>
      </c>
      <c r="F91" s="94"/>
      <c r="G91" s="94"/>
      <c r="H91" s="94"/>
      <c r="I91" s="94"/>
      <c r="J91" s="94"/>
      <c r="K91" s="94">
        <v>93.84</v>
      </c>
      <c r="L91" s="93">
        <f t="shared" si="37"/>
        <v>0</v>
      </c>
      <c r="M91" s="90"/>
      <c r="N91" s="90"/>
      <c r="O91" s="90"/>
      <c r="P91" s="90"/>
      <c r="Q91" s="234">
        <f t="shared" si="47"/>
        <v>0</v>
      </c>
      <c r="R91" s="93">
        <f t="shared" si="48"/>
        <v>0</v>
      </c>
      <c r="S91" s="94"/>
      <c r="T91" s="94"/>
      <c r="U91" s="93">
        <f t="shared" si="41"/>
        <v>0</v>
      </c>
      <c r="V91" s="94"/>
      <c r="W91" s="94"/>
      <c r="X91" s="93">
        <f t="shared" si="42"/>
        <v>0</v>
      </c>
      <c r="Y91" s="94"/>
      <c r="Z91" s="94"/>
      <c r="AA91" s="93">
        <f t="shared" si="49"/>
        <v>0</v>
      </c>
      <c r="AB91" s="93">
        <f t="shared" si="50"/>
        <v>0</v>
      </c>
      <c r="AC91" s="235" t="e">
        <f t="shared" si="43"/>
        <v>#DIV/0!</v>
      </c>
      <c r="AD91" s="93">
        <f t="shared" si="44"/>
        <v>0</v>
      </c>
      <c r="AE91" s="94"/>
      <c r="AF91" s="235">
        <f t="shared" si="45"/>
        <v>0</v>
      </c>
      <c r="AG91" s="94"/>
      <c r="AH91" s="94"/>
      <c r="AI91" s="94"/>
      <c r="AJ91" s="94"/>
      <c r="AK91" s="94"/>
      <c r="AL91" s="123">
        <f t="shared" si="46"/>
        <v>0</v>
      </c>
      <c r="AM91" s="94"/>
      <c r="AN91" s="95">
        <f t="shared" si="51"/>
        <v>0</v>
      </c>
      <c r="AO91" s="96">
        <f t="shared" si="52"/>
        <v>0</v>
      </c>
      <c r="AP91" s="97"/>
      <c r="AQ91" s="98">
        <f t="shared" si="7"/>
        <v>0</v>
      </c>
      <c r="AR91" s="99">
        <f t="shared" si="30"/>
        <v>93.84</v>
      </c>
      <c r="AS91" s="99">
        <f t="shared" si="9"/>
        <v>0</v>
      </c>
      <c r="AT91" s="99">
        <f t="shared" si="10"/>
        <v>0</v>
      </c>
      <c r="AU91" s="99">
        <f t="shared" si="53"/>
        <v>0</v>
      </c>
      <c r="AV91" s="99">
        <f t="array" ref="AV91">_xlfn.IFS(U91=0,AO91,U91&lt;0,AO91/-U91,U91&gt;0,AO91/U91)</f>
        <v>0</v>
      </c>
      <c r="AW91" s="235">
        <f t="shared" si="38"/>
        <v>0</v>
      </c>
      <c r="AX91" s="235">
        <f t="shared" si="39"/>
        <v>0</v>
      </c>
      <c r="AY91" s="100"/>
      <c r="AZ91" s="95">
        <f t="shared" si="13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0"/>
        <v>0</v>
      </c>
      <c r="F92" s="94"/>
      <c r="G92" s="94"/>
      <c r="H92" s="94"/>
      <c r="I92" s="94"/>
      <c r="J92" s="94"/>
      <c r="K92" s="94">
        <v>139.47</v>
      </c>
      <c r="L92" s="93">
        <f t="shared" si="37"/>
        <v>0</v>
      </c>
      <c r="M92" s="90"/>
      <c r="N92" s="90"/>
      <c r="O92" s="90"/>
      <c r="P92" s="90"/>
      <c r="Q92" s="234">
        <f t="shared" si="47"/>
        <v>0</v>
      </c>
      <c r="R92" s="93">
        <f t="shared" si="48"/>
        <v>0</v>
      </c>
      <c r="S92" s="94"/>
      <c r="T92" s="94"/>
      <c r="U92" s="93">
        <f t="shared" si="41"/>
        <v>0</v>
      </c>
      <c r="V92" s="94"/>
      <c r="W92" s="94"/>
      <c r="X92" s="93">
        <f t="shared" si="42"/>
        <v>0</v>
      </c>
      <c r="Y92" s="94"/>
      <c r="Z92" s="94"/>
      <c r="AA92" s="93">
        <f t="shared" si="49"/>
        <v>0</v>
      </c>
      <c r="AB92" s="93">
        <f t="shared" si="50"/>
        <v>0</v>
      </c>
      <c r="AC92" s="235" t="e">
        <f t="shared" si="43"/>
        <v>#DIV/0!</v>
      </c>
      <c r="AD92" s="93">
        <f t="shared" si="44"/>
        <v>0</v>
      </c>
      <c r="AE92" s="94"/>
      <c r="AF92" s="235">
        <f t="shared" si="45"/>
        <v>0</v>
      </c>
      <c r="AG92" s="94"/>
      <c r="AH92" s="94"/>
      <c r="AI92" s="94"/>
      <c r="AJ92" s="94"/>
      <c r="AK92" s="94"/>
      <c r="AL92" s="123">
        <f t="shared" si="46"/>
        <v>0</v>
      </c>
      <c r="AM92" s="94"/>
      <c r="AN92" s="95">
        <f t="shared" si="51"/>
        <v>0</v>
      </c>
      <c r="AO92" s="96">
        <f t="shared" si="52"/>
        <v>0</v>
      </c>
      <c r="AP92" s="97"/>
      <c r="AQ92" s="98">
        <f t="shared" si="7"/>
        <v>0</v>
      </c>
      <c r="AR92" s="99">
        <f t="shared" si="30"/>
        <v>139.47</v>
      </c>
      <c r="AS92" s="99">
        <f t="shared" si="9"/>
        <v>0</v>
      </c>
      <c r="AT92" s="99">
        <f t="shared" si="10"/>
        <v>0</v>
      </c>
      <c r="AU92" s="99">
        <f t="shared" si="53"/>
        <v>0</v>
      </c>
      <c r="AV92" s="99">
        <f t="array" ref="AV92">_xlfn.IFS(U92=0,AO92,U92&lt;0,AO92/-U92,U92&gt;0,AO92/U92)</f>
        <v>0</v>
      </c>
      <c r="AW92" s="235">
        <f t="shared" si="38"/>
        <v>0</v>
      </c>
      <c r="AX92" s="235">
        <f t="shared" si="39"/>
        <v>0</v>
      </c>
      <c r="AY92" s="100"/>
      <c r="AZ92" s="95">
        <f t="shared" si="13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0"/>
        <v>0</v>
      </c>
      <c r="F93" s="94"/>
      <c r="G93" s="94"/>
      <c r="H93" s="94"/>
      <c r="I93" s="94"/>
      <c r="J93" s="94"/>
      <c r="K93" s="94">
        <v>139.47</v>
      </c>
      <c r="L93" s="93">
        <f t="shared" si="37"/>
        <v>0</v>
      </c>
      <c r="M93" s="90"/>
      <c r="N93" s="90"/>
      <c r="O93" s="90"/>
      <c r="P93" s="90"/>
      <c r="Q93" s="234">
        <f t="shared" si="47"/>
        <v>0</v>
      </c>
      <c r="R93" s="93">
        <f t="shared" si="48"/>
        <v>0</v>
      </c>
      <c r="S93" s="94"/>
      <c r="T93" s="94"/>
      <c r="U93" s="93">
        <f t="shared" si="41"/>
        <v>0</v>
      </c>
      <c r="V93" s="94"/>
      <c r="W93" s="94"/>
      <c r="X93" s="93">
        <f t="shared" si="42"/>
        <v>0</v>
      </c>
      <c r="Y93" s="94"/>
      <c r="Z93" s="94"/>
      <c r="AA93" s="93">
        <f t="shared" si="49"/>
        <v>0</v>
      </c>
      <c r="AB93" s="93">
        <f t="shared" si="50"/>
        <v>0</v>
      </c>
      <c r="AC93" s="235" t="e">
        <f t="shared" si="43"/>
        <v>#DIV/0!</v>
      </c>
      <c r="AD93" s="93">
        <f t="shared" si="44"/>
        <v>0</v>
      </c>
      <c r="AE93" s="94"/>
      <c r="AF93" s="235">
        <f t="shared" si="45"/>
        <v>0</v>
      </c>
      <c r="AG93" s="94"/>
      <c r="AH93" s="94"/>
      <c r="AI93" s="94"/>
      <c r="AJ93" s="94"/>
      <c r="AK93" s="94"/>
      <c r="AL93" s="123">
        <f t="shared" si="46"/>
        <v>0</v>
      </c>
      <c r="AM93" s="94"/>
      <c r="AN93" s="95">
        <f t="shared" si="51"/>
        <v>0</v>
      </c>
      <c r="AO93" s="96">
        <f t="shared" si="52"/>
        <v>0</v>
      </c>
      <c r="AP93" s="97"/>
      <c r="AQ93" s="98">
        <f t="shared" si="7"/>
        <v>0</v>
      </c>
      <c r="AR93" s="99">
        <f t="shared" si="30"/>
        <v>139.47</v>
      </c>
      <c r="AS93" s="99">
        <f t="shared" si="9"/>
        <v>0</v>
      </c>
      <c r="AT93" s="99">
        <f t="shared" si="10"/>
        <v>0</v>
      </c>
      <c r="AU93" s="99">
        <f t="shared" si="53"/>
        <v>0</v>
      </c>
      <c r="AV93" s="99">
        <f t="array" ref="AV93">_xlfn.IFS(U93=0,AO93,U93&lt;0,AO93/-U93,U93&gt;0,AO93/U93)</f>
        <v>0</v>
      </c>
      <c r="AW93" s="235">
        <f t="shared" si="38"/>
        <v>0</v>
      </c>
      <c r="AX93" s="235">
        <f t="shared" si="39"/>
        <v>0</v>
      </c>
      <c r="AY93" s="100"/>
      <c r="AZ93" s="95">
        <f t="shared" si="13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0"/>
        <v>0</v>
      </c>
      <c r="F94" s="94"/>
      <c r="G94" s="94"/>
      <c r="H94" s="94"/>
      <c r="I94" s="94"/>
      <c r="J94" s="94"/>
      <c r="K94" s="94">
        <v>400.08</v>
      </c>
      <c r="L94" s="93">
        <f t="shared" si="37"/>
        <v>0</v>
      </c>
      <c r="M94" s="90"/>
      <c r="N94" s="90"/>
      <c r="O94" s="90"/>
      <c r="P94" s="90"/>
      <c r="Q94" s="234">
        <f t="shared" si="47"/>
        <v>0</v>
      </c>
      <c r="R94" s="93">
        <f t="shared" si="48"/>
        <v>0</v>
      </c>
      <c r="S94" s="94"/>
      <c r="T94" s="94"/>
      <c r="U94" s="93">
        <f t="shared" si="41"/>
        <v>0</v>
      </c>
      <c r="V94" s="94"/>
      <c r="W94" s="94"/>
      <c r="X94" s="93">
        <f t="shared" si="42"/>
        <v>0</v>
      </c>
      <c r="Y94" s="94"/>
      <c r="Z94" s="94"/>
      <c r="AA94" s="93">
        <f t="shared" si="49"/>
        <v>0</v>
      </c>
      <c r="AB94" s="93">
        <f t="shared" si="50"/>
        <v>0</v>
      </c>
      <c r="AC94" s="235" t="e">
        <f t="shared" si="43"/>
        <v>#DIV/0!</v>
      </c>
      <c r="AD94" s="93">
        <f t="shared" si="44"/>
        <v>0</v>
      </c>
      <c r="AE94" s="94"/>
      <c r="AF94" s="235">
        <f t="shared" si="45"/>
        <v>0</v>
      </c>
      <c r="AG94" s="94"/>
      <c r="AH94" s="94"/>
      <c r="AI94" s="94"/>
      <c r="AJ94" s="94"/>
      <c r="AK94" s="94"/>
      <c r="AL94" s="123">
        <f t="shared" si="46"/>
        <v>0</v>
      </c>
      <c r="AM94" s="94"/>
      <c r="AN94" s="95">
        <f t="shared" si="51"/>
        <v>0</v>
      </c>
      <c r="AO94" s="96">
        <f t="shared" si="52"/>
        <v>0</v>
      </c>
      <c r="AP94" s="97"/>
      <c r="AQ94" s="98">
        <f t="shared" si="7"/>
        <v>0</v>
      </c>
      <c r="AR94" s="99">
        <f t="shared" si="30"/>
        <v>400.08</v>
      </c>
      <c r="AS94" s="99">
        <f t="shared" si="9"/>
        <v>0</v>
      </c>
      <c r="AT94" s="99">
        <f t="shared" si="10"/>
        <v>0</v>
      </c>
      <c r="AU94" s="99">
        <f t="shared" si="53"/>
        <v>0</v>
      </c>
      <c r="AV94" s="99">
        <f t="array" ref="AV94">_xlfn.IFS(U94=0,AO94,U94&lt;0,AO94/-U94,U94&gt;0,AO94/U94)</f>
        <v>0</v>
      </c>
      <c r="AW94" s="235">
        <f t="shared" si="38"/>
        <v>0</v>
      </c>
      <c r="AX94" s="235">
        <f t="shared" si="39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0"/>
        <v>0</v>
      </c>
      <c r="F95" s="94"/>
      <c r="G95" s="94"/>
      <c r="H95" s="94"/>
      <c r="I95" s="94"/>
      <c r="J95" s="94"/>
      <c r="K95" s="94">
        <v>400.08</v>
      </c>
      <c r="L95" s="93">
        <f t="shared" si="37"/>
        <v>0</v>
      </c>
      <c r="M95" s="90"/>
      <c r="N95" s="90"/>
      <c r="O95" s="90"/>
      <c r="P95" s="90"/>
      <c r="Q95" s="234">
        <f t="shared" si="47"/>
        <v>0</v>
      </c>
      <c r="R95" s="93">
        <f t="shared" si="48"/>
        <v>0</v>
      </c>
      <c r="S95" s="94"/>
      <c r="T95" s="94"/>
      <c r="U95" s="93">
        <f t="shared" si="41"/>
        <v>0</v>
      </c>
      <c r="V95" s="94"/>
      <c r="W95" s="94"/>
      <c r="X95" s="93">
        <f t="shared" si="42"/>
        <v>0</v>
      </c>
      <c r="Y95" s="94"/>
      <c r="Z95" s="94"/>
      <c r="AA95" s="93">
        <f t="shared" si="49"/>
        <v>0</v>
      </c>
      <c r="AB95" s="93">
        <f t="shared" si="50"/>
        <v>0</v>
      </c>
      <c r="AC95" s="235" t="e">
        <f t="shared" si="43"/>
        <v>#DIV/0!</v>
      </c>
      <c r="AD95" s="93">
        <f t="shared" si="44"/>
        <v>0</v>
      </c>
      <c r="AE95" s="94"/>
      <c r="AF95" s="235">
        <f t="shared" si="45"/>
        <v>0</v>
      </c>
      <c r="AG95" s="94"/>
      <c r="AH95" s="94"/>
      <c r="AI95" s="94"/>
      <c r="AJ95" s="94"/>
      <c r="AK95" s="94"/>
      <c r="AL95" s="123">
        <f t="shared" si="46"/>
        <v>0</v>
      </c>
      <c r="AM95" s="94"/>
      <c r="AN95" s="95">
        <f t="shared" si="51"/>
        <v>0</v>
      </c>
      <c r="AO95" s="96">
        <f t="shared" si="52"/>
        <v>0</v>
      </c>
      <c r="AP95" s="97"/>
      <c r="AQ95" s="98">
        <f t="shared" si="7"/>
        <v>0</v>
      </c>
      <c r="AR95" s="99">
        <f t="shared" si="30"/>
        <v>400.08</v>
      </c>
      <c r="AS95" s="99">
        <f t="shared" si="9"/>
        <v>0</v>
      </c>
      <c r="AT95" s="99">
        <f t="shared" si="10"/>
        <v>0</v>
      </c>
      <c r="AU95" s="99">
        <f t="shared" si="53"/>
        <v>0</v>
      </c>
      <c r="AV95" s="99">
        <f t="array" ref="AV95">_xlfn.IFS(U95=0,AO95,U95&lt;0,AO95/-U95,U95&gt;0,AO95/U95)</f>
        <v>0</v>
      </c>
      <c r="AW95" s="235">
        <f t="shared" si="38"/>
        <v>0</v>
      </c>
      <c r="AX95" s="235">
        <f t="shared" si="39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0"/>
        <v>0</v>
      </c>
      <c r="F96" s="94"/>
      <c r="G96" s="94"/>
      <c r="H96" s="94"/>
      <c r="I96" s="94"/>
      <c r="J96" s="94"/>
      <c r="K96" s="94">
        <v>300.08</v>
      </c>
      <c r="L96" s="93">
        <f t="shared" si="37"/>
        <v>0</v>
      </c>
      <c r="M96" s="90"/>
      <c r="N96" s="90"/>
      <c r="O96" s="90"/>
      <c r="P96" s="90"/>
      <c r="Q96" s="234">
        <f t="shared" si="47"/>
        <v>0</v>
      </c>
      <c r="R96" s="93">
        <f t="shared" si="48"/>
        <v>0</v>
      </c>
      <c r="S96" s="94"/>
      <c r="T96" s="94"/>
      <c r="U96" s="93">
        <f t="shared" si="41"/>
        <v>0</v>
      </c>
      <c r="V96" s="94"/>
      <c r="W96" s="94"/>
      <c r="X96" s="93">
        <f t="shared" si="42"/>
        <v>0</v>
      </c>
      <c r="Y96" s="94"/>
      <c r="Z96" s="94"/>
      <c r="AA96" s="93">
        <f t="shared" si="49"/>
        <v>0</v>
      </c>
      <c r="AB96" s="93">
        <f t="shared" si="50"/>
        <v>0</v>
      </c>
      <c r="AC96" s="235" t="e">
        <f t="shared" si="43"/>
        <v>#DIV/0!</v>
      </c>
      <c r="AD96" s="93">
        <f t="shared" si="44"/>
        <v>0</v>
      </c>
      <c r="AE96" s="94"/>
      <c r="AF96" s="235">
        <f t="shared" si="45"/>
        <v>0</v>
      </c>
      <c r="AG96" s="94"/>
      <c r="AH96" s="94"/>
      <c r="AI96" s="94"/>
      <c r="AJ96" s="94"/>
      <c r="AK96" s="94"/>
      <c r="AL96" s="123">
        <f t="shared" si="46"/>
        <v>0</v>
      </c>
      <c r="AM96" s="94"/>
      <c r="AN96" s="95">
        <f t="shared" si="51"/>
        <v>0</v>
      </c>
      <c r="AO96" s="96">
        <f t="shared" si="52"/>
        <v>0</v>
      </c>
      <c r="AP96" s="97"/>
      <c r="AQ96" s="98">
        <f t="shared" si="7"/>
        <v>0</v>
      </c>
      <c r="AR96" s="99">
        <f t="shared" si="30"/>
        <v>300.08</v>
      </c>
      <c r="AS96" s="99">
        <f t="shared" si="9"/>
        <v>0</v>
      </c>
      <c r="AT96" s="99">
        <f t="shared" si="10"/>
        <v>0</v>
      </c>
      <c r="AU96" s="99">
        <f t="shared" si="53"/>
        <v>0</v>
      </c>
      <c r="AV96" s="99">
        <f t="array" ref="AV96">_xlfn.IFS(U96=0,AO96,U96&lt;0,AO96/-U96,U96&gt;0,AO96/U96)</f>
        <v>0</v>
      </c>
      <c r="AW96" s="235">
        <f t="shared" si="38"/>
        <v>0</v>
      </c>
      <c r="AX96" s="235">
        <f t="shared" si="39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0"/>
        <v>0</v>
      </c>
      <c r="F97" s="94"/>
      <c r="G97" s="94"/>
      <c r="H97" s="94"/>
      <c r="I97" s="94"/>
      <c r="J97" s="94"/>
      <c r="K97" s="94">
        <v>400.08</v>
      </c>
      <c r="L97" s="93">
        <f t="shared" si="37"/>
        <v>0</v>
      </c>
      <c r="M97" s="90"/>
      <c r="N97" s="90"/>
      <c r="O97" s="90"/>
      <c r="P97" s="90"/>
      <c r="Q97" s="234">
        <f t="shared" si="47"/>
        <v>0</v>
      </c>
      <c r="R97" s="93">
        <f t="shared" si="48"/>
        <v>0</v>
      </c>
      <c r="S97" s="94"/>
      <c r="T97" s="94"/>
      <c r="U97" s="93">
        <f t="shared" si="41"/>
        <v>0</v>
      </c>
      <c r="V97" s="94"/>
      <c r="W97" s="94"/>
      <c r="X97" s="93">
        <f t="shared" si="42"/>
        <v>0</v>
      </c>
      <c r="Y97" s="94"/>
      <c r="Z97" s="94"/>
      <c r="AA97" s="93">
        <f t="shared" si="49"/>
        <v>0</v>
      </c>
      <c r="AB97" s="93">
        <f t="shared" si="50"/>
        <v>0</v>
      </c>
      <c r="AC97" s="235" t="e">
        <f t="shared" si="43"/>
        <v>#DIV/0!</v>
      </c>
      <c r="AD97" s="93">
        <f t="shared" si="44"/>
        <v>0</v>
      </c>
      <c r="AE97" s="94"/>
      <c r="AF97" s="235">
        <f t="shared" si="45"/>
        <v>0</v>
      </c>
      <c r="AG97" s="94"/>
      <c r="AH97" s="94"/>
      <c r="AI97" s="94"/>
      <c r="AJ97" s="94"/>
      <c r="AK97" s="94"/>
      <c r="AL97" s="123">
        <f t="shared" si="46"/>
        <v>0</v>
      </c>
      <c r="AM97" s="94"/>
      <c r="AN97" s="95">
        <f t="shared" si="51"/>
        <v>0</v>
      </c>
      <c r="AO97" s="96">
        <f t="shared" si="52"/>
        <v>0</v>
      </c>
      <c r="AP97" s="97"/>
      <c r="AQ97" s="98">
        <f t="shared" si="7"/>
        <v>0</v>
      </c>
      <c r="AR97" s="99">
        <f t="shared" si="30"/>
        <v>400.08</v>
      </c>
      <c r="AS97" s="99">
        <f t="shared" si="9"/>
        <v>0</v>
      </c>
      <c r="AT97" s="99">
        <f t="shared" si="10"/>
        <v>0</v>
      </c>
      <c r="AU97" s="99">
        <f t="shared" si="53"/>
        <v>0</v>
      </c>
      <c r="AV97" s="99">
        <f t="array" ref="AV97">_xlfn.IFS(U97=0,AO97,U97&lt;0,AO97/-U97,U97&gt;0,AO97/U97)</f>
        <v>0</v>
      </c>
      <c r="AW97" s="235">
        <f t="shared" si="38"/>
        <v>0</v>
      </c>
      <c r="AX97" s="235">
        <f t="shared" si="39"/>
        <v>0</v>
      </c>
      <c r="AY97" s="100"/>
      <c r="AZ97" s="95">
        <f t="shared" si="13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0"/>
        <v>0</v>
      </c>
      <c r="F98" s="94"/>
      <c r="G98" s="94"/>
      <c r="H98" s="94"/>
      <c r="I98" s="94"/>
      <c r="J98" s="94"/>
      <c r="K98" s="94">
        <v>300.08</v>
      </c>
      <c r="L98" s="93">
        <f t="shared" si="37"/>
        <v>0</v>
      </c>
      <c r="M98" s="90"/>
      <c r="N98" s="90"/>
      <c r="O98" s="90"/>
      <c r="P98" s="90"/>
      <c r="Q98" s="234">
        <f t="shared" si="47"/>
        <v>0</v>
      </c>
      <c r="R98" s="93">
        <f t="shared" si="48"/>
        <v>0</v>
      </c>
      <c r="S98" s="94"/>
      <c r="T98" s="94"/>
      <c r="U98" s="93">
        <f t="shared" si="41"/>
        <v>0</v>
      </c>
      <c r="V98" s="94"/>
      <c r="W98" s="94"/>
      <c r="X98" s="93">
        <f t="shared" si="42"/>
        <v>0</v>
      </c>
      <c r="Y98" s="94"/>
      <c r="Z98" s="94"/>
      <c r="AA98" s="93">
        <f t="shared" si="49"/>
        <v>0</v>
      </c>
      <c r="AB98" s="93">
        <f t="shared" si="50"/>
        <v>0</v>
      </c>
      <c r="AC98" s="235" t="e">
        <f t="shared" si="43"/>
        <v>#DIV/0!</v>
      </c>
      <c r="AD98" s="93">
        <f t="shared" si="44"/>
        <v>0</v>
      </c>
      <c r="AE98" s="94"/>
      <c r="AF98" s="235">
        <f t="shared" si="45"/>
        <v>0</v>
      </c>
      <c r="AG98" s="94"/>
      <c r="AH98" s="94"/>
      <c r="AI98" s="94"/>
      <c r="AJ98" s="94"/>
      <c r="AK98" s="94"/>
      <c r="AL98" s="123">
        <f t="shared" si="46"/>
        <v>0</v>
      </c>
      <c r="AM98" s="94"/>
      <c r="AN98" s="95">
        <f t="shared" si="51"/>
        <v>0</v>
      </c>
      <c r="AO98" s="96">
        <f t="shared" si="52"/>
        <v>0</v>
      </c>
      <c r="AP98" s="97"/>
      <c r="AQ98" s="98">
        <f t="shared" ref="AQ98:AQ103" si="54">IF(U98=0,0,AA98/U98)</f>
        <v>0</v>
      </c>
      <c r="AR98" s="99">
        <f t="shared" si="30"/>
        <v>300.08</v>
      </c>
      <c r="AS98" s="99">
        <f t="shared" ref="AS98:AS103" si="55">IF(U98=0,0,AE98/U98)</f>
        <v>0</v>
      </c>
      <c r="AT98" s="99">
        <f t="shared" ref="AT98:AT103" si="56">IF(S98=0,AG98/1,AG98/S98)</f>
        <v>0</v>
      </c>
      <c r="AU98" s="99">
        <f t="shared" si="53"/>
        <v>0</v>
      </c>
      <c r="AV98" s="99">
        <f t="array" ref="AV98">_xlfn.IFS(U98=0,AO98,U98&lt;0,AO98/-U98,U98&gt;0,AO98/U98)</f>
        <v>0</v>
      </c>
      <c r="AW98" s="235">
        <f t="shared" si="38"/>
        <v>0</v>
      </c>
      <c r="AX98" s="235">
        <f t="shared" si="39"/>
        <v>0</v>
      </c>
      <c r="AY98" s="100"/>
      <c r="AZ98" s="95">
        <f t="shared" ref="AZ98:AZ103" si="57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0"/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58">E99*K99</f>
        <v>0</v>
      </c>
      <c r="M99" s="90"/>
      <c r="N99" s="90"/>
      <c r="O99" s="90"/>
      <c r="P99" s="90"/>
      <c r="Q99" s="234">
        <f t="shared" si="47"/>
        <v>0</v>
      </c>
      <c r="R99" s="93">
        <f t="shared" si="48"/>
        <v>0</v>
      </c>
      <c r="S99" s="94"/>
      <c r="T99" s="94"/>
      <c r="U99" s="93">
        <f t="shared" si="41"/>
        <v>0</v>
      </c>
      <c r="V99" s="94"/>
      <c r="W99" s="94"/>
      <c r="X99" s="93">
        <f t="shared" si="42"/>
        <v>0</v>
      </c>
      <c r="Y99" s="94"/>
      <c r="Z99" s="94"/>
      <c r="AA99" s="93">
        <f t="shared" si="49"/>
        <v>0</v>
      </c>
      <c r="AB99" s="93">
        <f t="shared" si="50"/>
        <v>0</v>
      </c>
      <c r="AC99" s="235" t="e">
        <f t="shared" si="43"/>
        <v>#DIV/0!</v>
      </c>
      <c r="AD99" s="93">
        <f t="shared" si="44"/>
        <v>0</v>
      </c>
      <c r="AE99" s="94"/>
      <c r="AF99" s="235">
        <f t="shared" si="45"/>
        <v>0</v>
      </c>
      <c r="AG99" s="94"/>
      <c r="AH99" s="94"/>
      <c r="AI99" s="94"/>
      <c r="AJ99" s="94"/>
      <c r="AK99" s="94"/>
      <c r="AL99" s="123">
        <f t="shared" si="46"/>
        <v>0</v>
      </c>
      <c r="AM99" s="94"/>
      <c r="AN99" s="95">
        <f t="shared" si="51"/>
        <v>0</v>
      </c>
      <c r="AO99" s="96">
        <f t="shared" si="52"/>
        <v>0</v>
      </c>
      <c r="AP99" s="97"/>
      <c r="AQ99" s="98">
        <f t="shared" si="54"/>
        <v>0</v>
      </c>
      <c r="AR99" s="99">
        <f t="shared" ref="AR99:AR103" si="59">K99</f>
        <v>142.97999999999999</v>
      </c>
      <c r="AS99" s="99">
        <f t="shared" si="55"/>
        <v>0</v>
      </c>
      <c r="AT99" s="99">
        <f t="shared" si="56"/>
        <v>0</v>
      </c>
      <c r="AU99" s="99">
        <f t="shared" si="53"/>
        <v>0</v>
      </c>
      <c r="AV99" s="99">
        <f t="array" ref="AV99">_xlfn.IFS(U99=0,AO99,U99&lt;0,AO99/-U99,U99&gt;0,AO99/U99)</f>
        <v>0</v>
      </c>
      <c r="AW99" s="235">
        <f t="shared" ref="AW99:AW103" si="60">IF(AQ99=0,0,AV99/AQ99)</f>
        <v>0</v>
      </c>
      <c r="AX99" s="235">
        <f t="shared" ref="AX99:AX103" si="61">IF(AR99=0,0,AV99/AR99)</f>
        <v>0</v>
      </c>
      <c r="AY99" s="100"/>
      <c r="AZ99" s="95">
        <f t="shared" si="57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0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58"/>
        <v>0</v>
      </c>
      <c r="M100" s="90"/>
      <c r="N100" s="90"/>
      <c r="O100" s="90"/>
      <c r="P100" s="90"/>
      <c r="Q100" s="234">
        <f t="shared" si="47"/>
        <v>0</v>
      </c>
      <c r="R100" s="93">
        <f t="shared" si="48"/>
        <v>0</v>
      </c>
      <c r="S100" s="94"/>
      <c r="T100" s="94"/>
      <c r="U100" s="93">
        <f t="shared" si="41"/>
        <v>0</v>
      </c>
      <c r="V100" s="94"/>
      <c r="W100" s="94"/>
      <c r="X100" s="93">
        <f t="shared" si="42"/>
        <v>0</v>
      </c>
      <c r="Y100" s="94"/>
      <c r="Z100" s="94"/>
      <c r="AA100" s="93">
        <f t="shared" si="49"/>
        <v>0</v>
      </c>
      <c r="AB100" s="93">
        <f t="shared" si="50"/>
        <v>0</v>
      </c>
      <c r="AC100" s="235" t="e">
        <f t="shared" si="43"/>
        <v>#DIV/0!</v>
      </c>
      <c r="AD100" s="93">
        <f t="shared" si="44"/>
        <v>0</v>
      </c>
      <c r="AE100" s="94"/>
      <c r="AF100" s="235">
        <f t="shared" si="45"/>
        <v>0</v>
      </c>
      <c r="AG100" s="94"/>
      <c r="AH100" s="94"/>
      <c r="AI100" s="94"/>
      <c r="AJ100" s="94"/>
      <c r="AK100" s="94"/>
      <c r="AL100" s="123">
        <f t="shared" si="46"/>
        <v>0</v>
      </c>
      <c r="AM100" s="94"/>
      <c r="AN100" s="95">
        <f t="shared" si="51"/>
        <v>0</v>
      </c>
      <c r="AO100" s="96">
        <f t="shared" si="52"/>
        <v>0</v>
      </c>
      <c r="AP100" s="97"/>
      <c r="AQ100" s="98">
        <f t="shared" si="54"/>
        <v>0</v>
      </c>
      <c r="AR100" s="99">
        <f t="shared" si="59"/>
        <v>142.97999999999999</v>
      </c>
      <c r="AS100" s="99">
        <f t="shared" si="55"/>
        <v>0</v>
      </c>
      <c r="AT100" s="99">
        <f t="shared" si="56"/>
        <v>0</v>
      </c>
      <c r="AU100" s="99">
        <f t="shared" si="53"/>
        <v>0</v>
      </c>
      <c r="AV100" s="99">
        <f t="array" ref="AV100">_xlfn.IFS(U100=0,AO100,U100&lt;0,AO100/-U100,U100&gt;0,AO100/U100)</f>
        <v>0</v>
      </c>
      <c r="AW100" s="235">
        <f t="shared" si="60"/>
        <v>0</v>
      </c>
      <c r="AX100" s="235">
        <f t="shared" si="61"/>
        <v>0</v>
      </c>
      <c r="AY100" s="100"/>
      <c r="AZ100" s="95">
        <f t="shared" si="57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0"/>
        <v>0</v>
      </c>
      <c r="F101" s="94"/>
      <c r="G101" s="94"/>
      <c r="H101" s="94"/>
      <c r="I101" s="94"/>
      <c r="J101" s="94"/>
      <c r="K101" s="93">
        <v>123.09</v>
      </c>
      <c r="L101" s="93">
        <f t="shared" si="58"/>
        <v>0</v>
      </c>
      <c r="M101" s="90"/>
      <c r="N101" s="90"/>
      <c r="O101" s="90"/>
      <c r="P101" s="90"/>
      <c r="Q101" s="234">
        <f t="shared" si="47"/>
        <v>0</v>
      </c>
      <c r="R101" s="93">
        <f t="shared" si="48"/>
        <v>0</v>
      </c>
      <c r="S101" s="94"/>
      <c r="T101" s="94"/>
      <c r="U101" s="93">
        <f t="shared" si="41"/>
        <v>0</v>
      </c>
      <c r="V101" s="94"/>
      <c r="W101" s="94"/>
      <c r="X101" s="93">
        <f t="shared" si="42"/>
        <v>0</v>
      </c>
      <c r="Y101" s="94"/>
      <c r="Z101" s="94"/>
      <c r="AA101" s="93">
        <f t="shared" si="49"/>
        <v>0</v>
      </c>
      <c r="AB101" s="93">
        <f t="shared" si="50"/>
        <v>0</v>
      </c>
      <c r="AC101" s="235" t="e">
        <f t="shared" si="43"/>
        <v>#DIV/0!</v>
      </c>
      <c r="AD101" s="93">
        <f t="shared" si="44"/>
        <v>0</v>
      </c>
      <c r="AE101" s="94"/>
      <c r="AF101" s="235">
        <f t="shared" si="45"/>
        <v>0</v>
      </c>
      <c r="AG101" s="94"/>
      <c r="AH101" s="94"/>
      <c r="AI101" s="94"/>
      <c r="AJ101" s="94"/>
      <c r="AK101" s="94"/>
      <c r="AL101" s="123">
        <f t="shared" si="46"/>
        <v>0</v>
      </c>
      <c r="AM101" s="94"/>
      <c r="AN101" s="95">
        <f t="shared" si="51"/>
        <v>0</v>
      </c>
      <c r="AO101" s="96">
        <f t="shared" si="52"/>
        <v>0</v>
      </c>
      <c r="AP101" s="97"/>
      <c r="AQ101" s="98">
        <f t="shared" si="54"/>
        <v>0</v>
      </c>
      <c r="AR101" s="99">
        <f t="shared" si="59"/>
        <v>123.09</v>
      </c>
      <c r="AS101" s="99">
        <f t="shared" si="55"/>
        <v>0</v>
      </c>
      <c r="AT101" s="99">
        <f t="shared" si="56"/>
        <v>0</v>
      </c>
      <c r="AU101" s="99">
        <f t="shared" si="53"/>
        <v>0</v>
      </c>
      <c r="AV101" s="99">
        <f t="array" ref="AV101">_xlfn.IFS(U101=0,AO101,U101&lt;0,AO101/-U101,U101&gt;0,AO101/U101)</f>
        <v>0</v>
      </c>
      <c r="AW101" s="235">
        <f t="shared" si="60"/>
        <v>0</v>
      </c>
      <c r="AX101" s="235">
        <f t="shared" si="61"/>
        <v>0</v>
      </c>
      <c r="AY101" s="100"/>
      <c r="AZ101" s="95">
        <f t="shared" si="57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0"/>
        <v>0</v>
      </c>
      <c r="F102" s="94"/>
      <c r="G102" s="94"/>
      <c r="H102" s="94"/>
      <c r="I102" s="94"/>
      <c r="J102" s="94"/>
      <c r="K102" s="93">
        <v>123.09</v>
      </c>
      <c r="L102" s="93">
        <f t="shared" si="58"/>
        <v>0</v>
      </c>
      <c r="M102" s="90"/>
      <c r="N102" s="90"/>
      <c r="O102" s="90"/>
      <c r="P102" s="90"/>
      <c r="Q102" s="234">
        <f t="shared" si="47"/>
        <v>0</v>
      </c>
      <c r="R102" s="93">
        <f t="shared" si="48"/>
        <v>0</v>
      </c>
      <c r="S102" s="94"/>
      <c r="T102" s="94"/>
      <c r="U102" s="93">
        <f t="shared" si="41"/>
        <v>0</v>
      </c>
      <c r="V102" s="94"/>
      <c r="W102" s="94"/>
      <c r="X102" s="93">
        <f t="shared" si="42"/>
        <v>0</v>
      </c>
      <c r="Y102" s="94"/>
      <c r="Z102" s="94"/>
      <c r="AA102" s="93">
        <f t="shared" si="49"/>
        <v>0</v>
      </c>
      <c r="AB102" s="93">
        <f t="shared" si="50"/>
        <v>0</v>
      </c>
      <c r="AC102" s="235" t="e">
        <f t="shared" si="43"/>
        <v>#DIV/0!</v>
      </c>
      <c r="AD102" s="93">
        <f t="shared" si="44"/>
        <v>0</v>
      </c>
      <c r="AE102" s="94"/>
      <c r="AF102" s="235">
        <f t="shared" si="45"/>
        <v>0</v>
      </c>
      <c r="AG102" s="94"/>
      <c r="AH102" s="94"/>
      <c r="AI102" s="94"/>
      <c r="AJ102" s="94"/>
      <c r="AK102" s="94"/>
      <c r="AL102" s="123">
        <f t="shared" si="46"/>
        <v>0</v>
      </c>
      <c r="AM102" s="94"/>
      <c r="AN102" s="95">
        <f t="shared" si="51"/>
        <v>0</v>
      </c>
      <c r="AO102" s="96">
        <f t="shared" si="52"/>
        <v>0</v>
      </c>
      <c r="AP102" s="97"/>
      <c r="AQ102" s="98">
        <f t="shared" si="54"/>
        <v>0</v>
      </c>
      <c r="AR102" s="99">
        <f t="shared" si="59"/>
        <v>123.09</v>
      </c>
      <c r="AS102" s="99">
        <f t="shared" si="55"/>
        <v>0</v>
      </c>
      <c r="AT102" s="99">
        <f t="shared" si="56"/>
        <v>0</v>
      </c>
      <c r="AU102" s="99">
        <f t="shared" si="53"/>
        <v>0</v>
      </c>
      <c r="AV102" s="99">
        <f t="array" ref="AV102">_xlfn.IFS(U102=0,AO102,U102&lt;0,AO102/-U102,U102&gt;0,AO102/U102)</f>
        <v>0</v>
      </c>
      <c r="AW102" s="235">
        <f t="shared" si="60"/>
        <v>0</v>
      </c>
      <c r="AX102" s="235">
        <f t="shared" si="61"/>
        <v>0</v>
      </c>
      <c r="AY102" s="100"/>
      <c r="AZ102" s="95">
        <f t="shared" si="57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0"/>
        <v>0</v>
      </c>
      <c r="F103" s="94"/>
      <c r="G103" s="94"/>
      <c r="H103" s="94"/>
      <c r="I103" s="94"/>
      <c r="J103" s="94"/>
      <c r="K103" s="94">
        <v>107.88</v>
      </c>
      <c r="L103" s="93">
        <f t="shared" si="58"/>
        <v>0</v>
      </c>
      <c r="M103" s="90"/>
      <c r="N103" s="90"/>
      <c r="O103" s="90"/>
      <c r="P103" s="90"/>
      <c r="Q103" s="234">
        <f t="shared" si="47"/>
        <v>0</v>
      </c>
      <c r="R103" s="93">
        <f t="shared" si="48"/>
        <v>0</v>
      </c>
      <c r="S103" s="94"/>
      <c r="T103" s="94"/>
      <c r="U103" s="93">
        <f t="shared" si="41"/>
        <v>0</v>
      </c>
      <c r="V103" s="94"/>
      <c r="W103" s="94"/>
      <c r="X103" s="93">
        <f t="shared" si="42"/>
        <v>0</v>
      </c>
      <c r="Y103" s="94"/>
      <c r="Z103" s="94"/>
      <c r="AA103" s="93">
        <f t="shared" si="49"/>
        <v>0</v>
      </c>
      <c r="AB103" s="93">
        <f t="shared" si="50"/>
        <v>0</v>
      </c>
      <c r="AC103" s="235" t="e">
        <f t="shared" si="43"/>
        <v>#DIV/0!</v>
      </c>
      <c r="AD103" s="93">
        <f t="shared" si="44"/>
        <v>0</v>
      </c>
      <c r="AE103" s="94"/>
      <c r="AF103" s="235">
        <f t="shared" si="45"/>
        <v>0</v>
      </c>
      <c r="AG103" s="94"/>
      <c r="AH103" s="94"/>
      <c r="AI103" s="94"/>
      <c r="AJ103" s="94"/>
      <c r="AK103" s="94"/>
      <c r="AL103" s="123">
        <f t="shared" si="46"/>
        <v>0</v>
      </c>
      <c r="AM103" s="94"/>
      <c r="AN103" s="95">
        <f t="shared" si="51"/>
        <v>0</v>
      </c>
      <c r="AO103" s="96">
        <f t="shared" si="52"/>
        <v>0</v>
      </c>
      <c r="AP103" s="97"/>
      <c r="AQ103" s="98">
        <f t="shared" si="54"/>
        <v>0</v>
      </c>
      <c r="AR103" s="99">
        <f t="shared" si="59"/>
        <v>107.88</v>
      </c>
      <c r="AS103" s="99">
        <f t="shared" si="55"/>
        <v>0</v>
      </c>
      <c r="AT103" s="99">
        <f t="shared" si="56"/>
        <v>0</v>
      </c>
      <c r="AU103" s="99">
        <f t="shared" si="53"/>
        <v>0</v>
      </c>
      <c r="AV103" s="99">
        <f t="array" ref="AV103">_xlfn.IFS(U103=0,AO103,U103&lt;0,AO103/-U103,U103&gt;0,AO103/U103)</f>
        <v>0</v>
      </c>
      <c r="AW103" s="235">
        <f t="shared" si="60"/>
        <v>0</v>
      </c>
      <c r="AX103" s="235">
        <f t="shared" si="61"/>
        <v>0</v>
      </c>
      <c r="AY103" s="100"/>
      <c r="AZ103" s="95">
        <f t="shared" si="57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2">AVERAGE(AQ7:AQ98)</f>
        <v>0</v>
      </c>
      <c r="AR104" s="112">
        <f t="shared" si="62"/>
        <v>141.22217391304349</v>
      </c>
      <c r="AS104" s="112">
        <f t="shared" si="62"/>
        <v>0</v>
      </c>
      <c r="AT104" s="112">
        <f t="shared" si="62"/>
        <v>0</v>
      </c>
      <c r="AU104" s="112">
        <f t="shared" si="62"/>
        <v>0</v>
      </c>
      <c r="AV104" s="112">
        <f t="shared" si="62"/>
        <v>0</v>
      </c>
      <c r="AW104" s="113">
        <f t="shared" si="62"/>
        <v>0</v>
      </c>
      <c r="AX104" s="113">
        <f t="shared" si="62"/>
        <v>0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3">SUM(E3:E103)</f>
        <v>0</v>
      </c>
      <c r="F105" s="117">
        <f t="shared" si="63"/>
        <v>0</v>
      </c>
      <c r="G105" s="117">
        <f t="shared" si="63"/>
        <v>0</v>
      </c>
      <c r="H105" s="117">
        <f t="shared" si="63"/>
        <v>0</v>
      </c>
      <c r="I105" s="117">
        <f t="shared" si="63"/>
        <v>0</v>
      </c>
      <c r="J105" s="117">
        <f t="shared" si="63"/>
        <v>0</v>
      </c>
      <c r="K105" s="117"/>
      <c r="L105" s="117">
        <f>SUM(L3:L103)</f>
        <v>0</v>
      </c>
      <c r="M105" s="117"/>
      <c r="N105" s="117">
        <f>SUM(N3:N103)</f>
        <v>0</v>
      </c>
      <c r="O105" s="117"/>
      <c r="P105" s="117"/>
      <c r="Q105" s="213"/>
      <c r="R105" s="117"/>
      <c r="S105" s="117">
        <f t="shared" ref="S105:AE105" si="64">SUM(S3:S103)</f>
        <v>0</v>
      </c>
      <c r="T105" s="117">
        <f t="shared" si="64"/>
        <v>0</v>
      </c>
      <c r="U105" s="117">
        <f t="shared" si="64"/>
        <v>0</v>
      </c>
      <c r="V105" s="117">
        <f t="shared" si="64"/>
        <v>0</v>
      </c>
      <c r="W105" s="117">
        <f t="shared" si="64"/>
        <v>0</v>
      </c>
      <c r="X105" s="117">
        <f t="shared" si="64"/>
        <v>0</v>
      </c>
      <c r="Y105" s="117">
        <f t="shared" si="64"/>
        <v>0</v>
      </c>
      <c r="Z105" s="117">
        <f t="shared" si="64"/>
        <v>0</v>
      </c>
      <c r="AA105" s="117">
        <f t="shared" si="64"/>
        <v>0</v>
      </c>
      <c r="AB105" s="117">
        <f t="shared" si="64"/>
        <v>0</v>
      </c>
      <c r="AC105" s="240" t="e">
        <f t="shared" si="64"/>
        <v>#DIV/0!</v>
      </c>
      <c r="AD105" s="118">
        <f t="shared" si="64"/>
        <v>0</v>
      </c>
      <c r="AE105" s="117">
        <f t="shared" si="64"/>
        <v>0</v>
      </c>
      <c r="AF105" s="240" t="e">
        <f>AE105/AA105</f>
        <v>#DIV/0!</v>
      </c>
      <c r="AG105" s="117">
        <f t="shared" ref="AG105:AO105" si="65">SUM(AG3:AG103)</f>
        <v>0</v>
      </c>
      <c r="AH105" s="118">
        <f t="shared" si="65"/>
        <v>0</v>
      </c>
      <c r="AI105" s="118">
        <f t="shared" si="65"/>
        <v>0</v>
      </c>
      <c r="AJ105" s="118">
        <f t="shared" si="65"/>
        <v>0</v>
      </c>
      <c r="AK105" s="118">
        <f t="shared" si="65"/>
        <v>0</v>
      </c>
      <c r="AL105" s="118">
        <f t="shared" si="65"/>
        <v>0</v>
      </c>
      <c r="AM105" s="117">
        <f t="shared" si="65"/>
        <v>0</v>
      </c>
      <c r="AN105" s="118">
        <f t="shared" si="65"/>
        <v>0</v>
      </c>
      <c r="AO105" s="118">
        <f t="shared" si="65"/>
        <v>0</v>
      </c>
      <c r="AP105" s="119"/>
      <c r="AQ105" s="117"/>
      <c r="AR105" s="117"/>
      <c r="AS105" s="117"/>
      <c r="AT105" s="117"/>
      <c r="AU105" s="241" t="e">
        <f>(AH105+AI105+AJ105)/S105</f>
        <v>#DIV/0!</v>
      </c>
      <c r="AV105" s="117"/>
      <c r="AW105" s="117"/>
      <c r="AX105" s="117"/>
      <c r="AY105" s="120"/>
      <c r="AZ105" s="117">
        <f>SUM(AZ3:AZ103)</f>
        <v>0</v>
      </c>
    </row>
    <row r="106" spans="1:52" hidden="1" outlineLevel="1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357"/>
      <c r="AK106" s="35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 hidden="1" outlineLevel="1">
      <c r="A107" s="90"/>
      <c r="B107" s="91"/>
      <c r="C107" s="91"/>
      <c r="D107" s="122"/>
      <c r="E107" s="233"/>
      <c r="F107" s="94"/>
      <c r="G107" s="94"/>
      <c r="H107" s="94"/>
      <c r="I107" s="94"/>
      <c r="J107" s="94"/>
      <c r="K107" s="94"/>
      <c r="L107" s="93"/>
      <c r="M107" s="90"/>
      <c r="N107" s="90"/>
      <c r="O107" s="90"/>
      <c r="P107" s="90"/>
      <c r="Q107" s="234"/>
      <c r="R107" s="93"/>
      <c r="S107" s="94"/>
      <c r="T107" s="94"/>
      <c r="U107" s="93"/>
      <c r="V107" s="94"/>
      <c r="W107" s="94"/>
      <c r="X107" s="93"/>
      <c r="Y107" s="94"/>
      <c r="Z107" s="94"/>
      <c r="AA107" s="93"/>
      <c r="AB107" s="93"/>
      <c r="AC107" s="235"/>
      <c r="AD107" s="93"/>
      <c r="AE107" s="94"/>
      <c r="AF107" s="235"/>
      <c r="AG107" s="94"/>
      <c r="AH107" s="94"/>
      <c r="AI107" s="94"/>
      <c r="AJ107" s="94"/>
      <c r="AK107" s="94"/>
      <c r="AL107" s="123"/>
      <c r="AM107" s="94"/>
      <c r="AN107" s="95"/>
      <c r="AO107" s="96"/>
      <c r="AP107" s="97"/>
      <c r="AQ107" s="98"/>
      <c r="AR107" s="99"/>
      <c r="AS107" s="99"/>
      <c r="AT107" s="99"/>
      <c r="AU107" s="99"/>
      <c r="AV107" s="99"/>
      <c r="AW107" s="235"/>
      <c r="AX107" s="235"/>
      <c r="AY107" s="100"/>
      <c r="AZ107" s="95"/>
    </row>
    <row r="108" spans="1:52" hidden="1" outlineLevel="1">
      <c r="A108" s="90"/>
      <c r="B108" s="91"/>
      <c r="C108" s="91"/>
      <c r="D108" s="122"/>
      <c r="E108" s="233"/>
      <c r="F108" s="94"/>
      <c r="G108" s="94"/>
      <c r="H108" s="94"/>
      <c r="I108" s="94"/>
      <c r="J108" s="94"/>
      <c r="K108" s="94"/>
      <c r="L108" s="93"/>
      <c r="M108" s="90"/>
      <c r="N108" s="90"/>
      <c r="O108" s="90"/>
      <c r="P108" s="90"/>
      <c r="Q108" s="234"/>
      <c r="R108" s="93"/>
      <c r="S108" s="94"/>
      <c r="T108" s="94"/>
      <c r="U108" s="93"/>
      <c r="V108" s="94"/>
      <c r="W108" s="94"/>
      <c r="X108" s="93"/>
      <c r="Y108" s="94"/>
      <c r="Z108" s="94"/>
      <c r="AA108" s="93"/>
      <c r="AB108" s="93"/>
      <c r="AC108" s="235"/>
      <c r="AD108" s="93"/>
      <c r="AE108" s="94"/>
      <c r="AF108" s="235"/>
      <c r="AG108" s="94"/>
      <c r="AH108" s="94"/>
      <c r="AI108" s="94"/>
      <c r="AJ108" s="94"/>
      <c r="AK108" s="94"/>
      <c r="AL108" s="123"/>
      <c r="AM108" s="94"/>
      <c r="AN108" s="95"/>
      <c r="AO108" s="96"/>
      <c r="AP108" s="97"/>
      <c r="AQ108" s="98"/>
      <c r="AR108" s="99"/>
      <c r="AS108" s="99"/>
      <c r="AT108" s="99"/>
      <c r="AU108" s="99"/>
      <c r="AV108" s="99"/>
      <c r="AW108" s="235"/>
      <c r="AX108" s="235"/>
      <c r="AY108" s="100"/>
      <c r="AZ108" s="95"/>
    </row>
    <row r="109" spans="1:52" hidden="1" outlineLevel="1">
      <c r="A109" s="90"/>
      <c r="B109" s="91"/>
      <c r="C109" s="91"/>
      <c r="D109" s="122"/>
      <c r="E109" s="233"/>
      <c r="F109" s="94"/>
      <c r="G109" s="94"/>
      <c r="H109" s="94"/>
      <c r="I109" s="94"/>
      <c r="J109" s="94"/>
      <c r="K109" s="94"/>
      <c r="L109" s="93"/>
      <c r="M109" s="90"/>
      <c r="N109" s="90"/>
      <c r="O109" s="90"/>
      <c r="P109" s="90"/>
      <c r="Q109" s="234"/>
      <c r="R109" s="93"/>
      <c r="S109" s="94"/>
      <c r="T109" s="94"/>
      <c r="U109" s="93"/>
      <c r="V109" s="94"/>
      <c r="W109" s="94"/>
      <c r="X109" s="93"/>
      <c r="Y109" s="94"/>
      <c r="Z109" s="94"/>
      <c r="AA109" s="93"/>
      <c r="AB109" s="93"/>
      <c r="AC109" s="235"/>
      <c r="AD109" s="93"/>
      <c r="AE109" s="94"/>
      <c r="AF109" s="235"/>
      <c r="AG109" s="94"/>
      <c r="AH109" s="94"/>
      <c r="AI109" s="94"/>
      <c r="AJ109" s="94"/>
      <c r="AK109" s="94"/>
      <c r="AL109" s="123"/>
      <c r="AM109" s="94"/>
      <c r="AN109" s="95"/>
      <c r="AO109" s="96"/>
      <c r="AP109" s="97"/>
      <c r="AQ109" s="98"/>
      <c r="AR109" s="99"/>
      <c r="AS109" s="99"/>
      <c r="AT109" s="99"/>
      <c r="AU109" s="99"/>
      <c r="AV109" s="99"/>
      <c r="AW109" s="235"/>
      <c r="AX109" s="235"/>
      <c r="AY109" s="100"/>
      <c r="AZ109" s="95"/>
    </row>
    <row r="110" spans="1:52" hidden="1" outlineLevel="1">
      <c r="A110" s="90"/>
      <c r="B110" s="91"/>
      <c r="C110" s="91"/>
      <c r="D110" s="122"/>
      <c r="E110" s="233"/>
      <c r="F110" s="94"/>
      <c r="G110" s="94"/>
      <c r="H110" s="94"/>
      <c r="I110" s="94"/>
      <c r="J110" s="94"/>
      <c r="K110" s="94"/>
      <c r="L110" s="93"/>
      <c r="M110" s="90"/>
      <c r="N110" s="90"/>
      <c r="O110" s="90"/>
      <c r="P110" s="90"/>
      <c r="Q110" s="234"/>
      <c r="R110" s="93"/>
      <c r="S110" s="94"/>
      <c r="T110" s="94"/>
      <c r="U110" s="93"/>
      <c r="V110" s="94"/>
      <c r="W110" s="94"/>
      <c r="X110" s="93"/>
      <c r="Y110" s="94"/>
      <c r="Z110" s="94"/>
      <c r="AA110" s="93"/>
      <c r="AB110" s="93"/>
      <c r="AC110" s="235"/>
      <c r="AD110" s="93"/>
      <c r="AE110" s="94"/>
      <c r="AF110" s="235"/>
      <c r="AG110" s="94"/>
      <c r="AH110" s="94"/>
      <c r="AI110" s="94"/>
      <c r="AJ110" s="94"/>
      <c r="AK110" s="94"/>
      <c r="AL110" s="123"/>
      <c r="AM110" s="94"/>
      <c r="AN110" s="95"/>
      <c r="AO110" s="96"/>
      <c r="AP110" s="97"/>
      <c r="AQ110" s="98"/>
      <c r="AR110" s="99"/>
      <c r="AS110" s="99"/>
      <c r="AT110" s="99"/>
      <c r="AU110" s="99"/>
      <c r="AV110" s="99"/>
      <c r="AW110" s="235"/>
      <c r="AX110" s="235"/>
      <c r="AY110" s="100"/>
      <c r="AZ110" s="95"/>
    </row>
    <row r="111" spans="1:52" hidden="1" outlineLevel="1">
      <c r="A111" s="90"/>
      <c r="B111" s="91"/>
      <c r="C111" s="91"/>
      <c r="D111" s="122"/>
      <c r="E111" s="233"/>
      <c r="F111" s="94"/>
      <c r="G111" s="94"/>
      <c r="H111" s="94"/>
      <c r="I111" s="94"/>
      <c r="J111" s="94"/>
      <c r="K111" s="94"/>
      <c r="L111" s="93"/>
      <c r="M111" s="90"/>
      <c r="N111" s="90"/>
      <c r="O111" s="90"/>
      <c r="P111" s="90"/>
      <c r="Q111" s="234"/>
      <c r="R111" s="93"/>
      <c r="S111" s="94"/>
      <c r="T111" s="94"/>
      <c r="U111" s="93"/>
      <c r="V111" s="94"/>
      <c r="W111" s="94"/>
      <c r="X111" s="93"/>
      <c r="Y111" s="94"/>
      <c r="Z111" s="94"/>
      <c r="AA111" s="93"/>
      <c r="AB111" s="93"/>
      <c r="AC111" s="235"/>
      <c r="AD111" s="93"/>
      <c r="AE111" s="94"/>
      <c r="AF111" s="235"/>
      <c r="AG111" s="94"/>
      <c r="AH111" s="94"/>
      <c r="AI111" s="94"/>
      <c r="AJ111" s="94"/>
      <c r="AK111" s="94"/>
      <c r="AL111" s="123"/>
      <c r="AM111" s="94"/>
      <c r="AN111" s="95"/>
      <c r="AO111" s="96"/>
      <c r="AP111" s="97"/>
      <c r="AQ111" s="98"/>
      <c r="AR111" s="99"/>
      <c r="AS111" s="99"/>
      <c r="AT111" s="99"/>
      <c r="AU111" s="99"/>
      <c r="AV111" s="99"/>
      <c r="AW111" s="235"/>
      <c r="AX111" s="235"/>
      <c r="AY111" s="100"/>
      <c r="AZ111" s="95"/>
    </row>
    <row r="112" spans="1:52" hidden="1" outlineLevel="1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357"/>
      <c r="AI112" s="357"/>
      <c r="AJ112" s="357"/>
      <c r="AK112" s="357"/>
      <c r="AL112" s="123"/>
      <c r="AM112" s="94"/>
      <c r="AN112" s="124"/>
      <c r="AO112" s="125"/>
      <c r="AP112" s="97"/>
      <c r="AQ112" s="246" t="e">
        <f>AVERAGE(AQ107:AQ111)</f>
        <v>#DIV/0!</v>
      </c>
      <c r="AR112" s="246" t="e">
        <f>AVERAGE(AR107:AR111)</f>
        <v>#DIV/0!</v>
      </c>
      <c r="AS112" s="246" t="e">
        <f t="shared" ref="AS112:AX112" si="66">AVERAGE(AS107:AS111)</f>
        <v>#DIV/0!</v>
      </c>
      <c r="AT112" s="246" t="e">
        <f t="shared" si="66"/>
        <v>#DIV/0!</v>
      </c>
      <c r="AU112" s="246" t="e">
        <f t="shared" si="66"/>
        <v>#DIV/0!</v>
      </c>
      <c r="AV112" s="246" t="e">
        <f t="shared" si="66"/>
        <v>#DIV/0!</v>
      </c>
      <c r="AW112" s="247" t="e">
        <f t="shared" si="66"/>
        <v>#DIV/0!</v>
      </c>
      <c r="AX112" s="247" t="e">
        <f t="shared" si="66"/>
        <v>#DIV/0!</v>
      </c>
      <c r="AY112" s="100"/>
      <c r="AZ112" s="124"/>
    </row>
    <row r="113" spans="1:52" s="121" customFormat="1" hidden="1" outlineLevel="1">
      <c r="A113" s="248" t="s">
        <v>226</v>
      </c>
      <c r="B113" s="249"/>
      <c r="C113" s="250"/>
      <c r="D113" s="250"/>
      <c r="E113" s="251">
        <f t="shared" ref="E113:J113" si="67">SUM(E107:E111)</f>
        <v>0</v>
      </c>
      <c r="F113" s="250">
        <f t="shared" si="67"/>
        <v>0</v>
      </c>
      <c r="G113" s="250">
        <f t="shared" si="67"/>
        <v>0</v>
      </c>
      <c r="H113" s="250">
        <f t="shared" si="67"/>
        <v>0</v>
      </c>
      <c r="I113" s="250">
        <f t="shared" si="67"/>
        <v>0</v>
      </c>
      <c r="J113" s="250">
        <f t="shared" si="67"/>
        <v>0</v>
      </c>
      <c r="K113" s="250"/>
      <c r="L113" s="250">
        <f>SUM(L107:L111)</f>
        <v>0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68">SUM(S107:S111)</f>
        <v>0</v>
      </c>
      <c r="T113" s="250">
        <f t="shared" si="68"/>
        <v>0</v>
      </c>
      <c r="U113" s="250">
        <f t="shared" si="68"/>
        <v>0</v>
      </c>
      <c r="V113" s="250">
        <f t="shared" si="68"/>
        <v>0</v>
      </c>
      <c r="W113" s="250">
        <f t="shared" si="68"/>
        <v>0</v>
      </c>
      <c r="X113" s="250">
        <f t="shared" si="68"/>
        <v>0</v>
      </c>
      <c r="Y113" s="250">
        <f t="shared" si="68"/>
        <v>0</v>
      </c>
      <c r="Z113" s="250">
        <f t="shared" si="68"/>
        <v>0</v>
      </c>
      <c r="AA113" s="250">
        <f t="shared" si="68"/>
        <v>0</v>
      </c>
      <c r="AB113" s="250">
        <f t="shared" si="68"/>
        <v>0</v>
      </c>
      <c r="AC113" s="253">
        <f t="shared" si="68"/>
        <v>0</v>
      </c>
      <c r="AD113" s="254">
        <f t="shared" si="68"/>
        <v>0</v>
      </c>
      <c r="AE113" s="250">
        <f t="shared" si="68"/>
        <v>0</v>
      </c>
      <c r="AF113" s="253" t="e">
        <f>AE113/AA113</f>
        <v>#DIV/0!</v>
      </c>
      <c r="AG113" s="250">
        <f t="shared" ref="AG113:AO113" si="69">SUM(AG107:AG111)</f>
        <v>0</v>
      </c>
      <c r="AH113" s="254">
        <f t="shared" si="69"/>
        <v>0</v>
      </c>
      <c r="AI113" s="254">
        <f t="shared" si="69"/>
        <v>0</v>
      </c>
      <c r="AJ113" s="254">
        <f t="shared" si="69"/>
        <v>0</v>
      </c>
      <c r="AK113" s="254">
        <f t="shared" si="69"/>
        <v>0</v>
      </c>
      <c r="AL113" s="254">
        <f t="shared" si="69"/>
        <v>0</v>
      </c>
      <c r="AM113" s="250">
        <f t="shared" si="69"/>
        <v>0</v>
      </c>
      <c r="AN113" s="254">
        <f t="shared" si="69"/>
        <v>0</v>
      </c>
      <c r="AO113" s="254">
        <f t="shared" si="69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 hidden="1" outlineLevel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58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hidden="1" outlineLevel="1">
      <c r="A115" s="90"/>
      <c r="B115" s="91"/>
      <c r="C115" s="91"/>
      <c r="D115" s="92"/>
      <c r="E115" s="233"/>
      <c r="F115" s="94"/>
      <c r="G115" s="94"/>
      <c r="H115" s="94"/>
      <c r="I115" s="94"/>
      <c r="J115" s="94"/>
      <c r="K115" s="93"/>
      <c r="L115" s="93"/>
      <c r="M115" s="90"/>
      <c r="N115" s="90"/>
      <c r="O115" s="90"/>
      <c r="P115" s="90"/>
      <c r="Q115" s="234"/>
      <c r="R115" s="93"/>
      <c r="S115" s="94"/>
      <c r="T115" s="94"/>
      <c r="U115" s="93"/>
      <c r="V115" s="94"/>
      <c r="W115" s="94"/>
      <c r="X115" s="93"/>
      <c r="Y115" s="94"/>
      <c r="Z115" s="94"/>
      <c r="AA115" s="93"/>
      <c r="AB115" s="93"/>
      <c r="AC115" s="235"/>
      <c r="AD115" s="93"/>
      <c r="AE115" s="94"/>
      <c r="AF115" s="235"/>
      <c r="AG115" s="94"/>
      <c r="AH115" s="94"/>
      <c r="AI115" s="94"/>
      <c r="AJ115" s="94"/>
      <c r="AK115" s="94"/>
      <c r="AL115" s="123"/>
      <c r="AM115" s="94"/>
      <c r="AN115" s="95"/>
      <c r="AO115" s="96"/>
      <c r="AP115" s="97"/>
      <c r="AQ115" s="98"/>
      <c r="AR115" s="99"/>
      <c r="AS115" s="99"/>
      <c r="AT115" s="99"/>
      <c r="AU115" s="99"/>
      <c r="AV115" s="99"/>
      <c r="AW115" s="235"/>
      <c r="AX115" s="235"/>
      <c r="AY115" s="100"/>
      <c r="AZ115" s="95"/>
    </row>
    <row r="116" spans="1:52" hidden="1" outlineLevel="1">
      <c r="A116" s="90"/>
      <c r="B116" s="91"/>
      <c r="C116" s="91"/>
      <c r="D116" s="92"/>
      <c r="E116" s="233"/>
      <c r="F116" s="94"/>
      <c r="G116" s="94"/>
      <c r="H116" s="94"/>
      <c r="I116" s="94"/>
      <c r="J116" s="94"/>
      <c r="K116" s="93"/>
      <c r="L116" s="93"/>
      <c r="M116" s="90"/>
      <c r="N116" s="90"/>
      <c r="O116" s="90"/>
      <c r="P116" s="90"/>
      <c r="Q116" s="234"/>
      <c r="R116" s="93"/>
      <c r="S116" s="94"/>
      <c r="T116" s="94"/>
      <c r="U116" s="93"/>
      <c r="V116" s="94"/>
      <c r="W116" s="94"/>
      <c r="X116" s="93"/>
      <c r="Y116" s="94"/>
      <c r="Z116" s="94"/>
      <c r="AA116" s="93"/>
      <c r="AB116" s="93"/>
      <c r="AC116" s="235"/>
      <c r="AD116" s="93"/>
      <c r="AE116" s="94"/>
      <c r="AF116" s="235"/>
      <c r="AG116" s="94"/>
      <c r="AH116" s="94"/>
      <c r="AI116" s="94"/>
      <c r="AJ116" s="94"/>
      <c r="AK116" s="94"/>
      <c r="AL116" s="123"/>
      <c r="AM116" s="94"/>
      <c r="AN116" s="95"/>
      <c r="AO116" s="96"/>
      <c r="AP116" s="97"/>
      <c r="AQ116" s="98"/>
      <c r="AR116" s="99"/>
      <c r="AS116" s="99"/>
      <c r="AT116" s="99"/>
      <c r="AU116" s="99"/>
      <c r="AV116" s="99"/>
      <c r="AW116" s="235"/>
      <c r="AX116" s="235"/>
      <c r="AY116" s="100"/>
      <c r="AZ116" s="95"/>
    </row>
    <row r="117" spans="1:52" hidden="1" outlineLevel="1">
      <c r="A117" s="90"/>
      <c r="B117" s="91"/>
      <c r="C117" s="91"/>
      <c r="D117" s="92"/>
      <c r="E117" s="233"/>
      <c r="F117" s="94"/>
      <c r="G117" s="94"/>
      <c r="H117" s="94"/>
      <c r="I117" s="94"/>
      <c r="J117" s="94"/>
      <c r="K117" s="93"/>
      <c r="L117" s="93"/>
      <c r="M117" s="90"/>
      <c r="N117" s="90"/>
      <c r="O117" s="90"/>
      <c r="P117" s="90"/>
      <c r="Q117" s="234"/>
      <c r="R117" s="93"/>
      <c r="S117" s="94"/>
      <c r="T117" s="94"/>
      <c r="U117" s="93"/>
      <c r="V117" s="94"/>
      <c r="W117" s="94"/>
      <c r="X117" s="93"/>
      <c r="Y117" s="94"/>
      <c r="Z117" s="94"/>
      <c r="AA117" s="93"/>
      <c r="AB117" s="93"/>
      <c r="AC117" s="235"/>
      <c r="AD117" s="93"/>
      <c r="AE117" s="94"/>
      <c r="AF117" s="235"/>
      <c r="AG117" s="94"/>
      <c r="AH117" s="94"/>
      <c r="AI117" s="94"/>
      <c r="AJ117" s="94"/>
      <c r="AK117" s="94"/>
      <c r="AL117" s="123"/>
      <c r="AM117" s="94"/>
      <c r="AN117" s="95"/>
      <c r="AO117" s="96"/>
      <c r="AP117" s="97"/>
      <c r="AQ117" s="98"/>
      <c r="AR117" s="99"/>
      <c r="AS117" s="99"/>
      <c r="AT117" s="99"/>
      <c r="AU117" s="99"/>
      <c r="AV117" s="99"/>
      <c r="AW117" s="235"/>
      <c r="AX117" s="235"/>
      <c r="AY117" s="100"/>
      <c r="AZ117" s="95"/>
    </row>
    <row r="118" spans="1:52" hidden="1" outlineLevel="1">
      <c r="A118" s="90"/>
      <c r="B118" s="91"/>
      <c r="C118" s="91"/>
      <c r="D118" s="92"/>
      <c r="E118" s="233"/>
      <c r="F118" s="94"/>
      <c r="G118" s="94"/>
      <c r="H118" s="94"/>
      <c r="I118" s="94"/>
      <c r="J118" s="94"/>
      <c r="K118" s="93"/>
      <c r="L118" s="93"/>
      <c r="M118" s="90"/>
      <c r="N118" s="90"/>
      <c r="O118" s="90"/>
      <c r="P118" s="90"/>
      <c r="Q118" s="234"/>
      <c r="R118" s="93"/>
      <c r="S118" s="94"/>
      <c r="T118" s="94"/>
      <c r="U118" s="93"/>
      <c r="V118" s="94"/>
      <c r="W118" s="94"/>
      <c r="X118" s="93"/>
      <c r="Y118" s="94"/>
      <c r="Z118" s="94"/>
      <c r="AA118" s="93"/>
      <c r="AB118" s="93"/>
      <c r="AC118" s="235"/>
      <c r="AD118" s="93"/>
      <c r="AE118" s="94"/>
      <c r="AF118" s="235"/>
      <c r="AG118" s="94"/>
      <c r="AH118" s="94"/>
      <c r="AI118" s="94"/>
      <c r="AJ118" s="94"/>
      <c r="AK118" s="94"/>
      <c r="AL118" s="123"/>
      <c r="AM118" s="94"/>
      <c r="AN118" s="95"/>
      <c r="AO118" s="96"/>
      <c r="AP118" s="97"/>
      <c r="AQ118" s="98"/>
      <c r="AR118" s="99"/>
      <c r="AS118" s="99"/>
      <c r="AT118" s="99"/>
      <c r="AU118" s="99"/>
      <c r="AV118" s="99"/>
      <c r="AW118" s="235"/>
      <c r="AX118" s="235"/>
      <c r="AY118" s="100"/>
      <c r="AZ118" s="95"/>
    </row>
    <row r="119" spans="1:52" hidden="1" outlineLevel="1">
      <c r="A119" s="90"/>
      <c r="B119" s="91"/>
      <c r="C119" s="91"/>
      <c r="D119" s="92"/>
      <c r="E119" s="233"/>
      <c r="F119" s="94"/>
      <c r="G119" s="94"/>
      <c r="H119" s="94"/>
      <c r="I119" s="94"/>
      <c r="J119" s="94"/>
      <c r="K119" s="93"/>
      <c r="L119" s="93"/>
      <c r="M119" s="90"/>
      <c r="N119" s="90"/>
      <c r="O119" s="90"/>
      <c r="P119" s="90"/>
      <c r="Q119" s="234"/>
      <c r="R119" s="93"/>
      <c r="S119" s="94"/>
      <c r="T119" s="94"/>
      <c r="U119" s="93"/>
      <c r="V119" s="94"/>
      <c r="W119" s="94"/>
      <c r="X119" s="93"/>
      <c r="Y119" s="94"/>
      <c r="Z119" s="94"/>
      <c r="AA119" s="93"/>
      <c r="AB119" s="93"/>
      <c r="AC119" s="235"/>
      <c r="AD119" s="93"/>
      <c r="AE119" s="94"/>
      <c r="AF119" s="235"/>
      <c r="AG119" s="94"/>
      <c r="AH119" s="94"/>
      <c r="AI119" s="94"/>
      <c r="AJ119" s="94"/>
      <c r="AK119" s="94"/>
      <c r="AL119" s="123"/>
      <c r="AM119" s="94"/>
      <c r="AN119" s="95"/>
      <c r="AO119" s="96"/>
      <c r="AP119" s="97"/>
      <c r="AQ119" s="98"/>
      <c r="AR119" s="99"/>
      <c r="AS119" s="99"/>
      <c r="AT119" s="99"/>
      <c r="AU119" s="99"/>
      <c r="AV119" s="99"/>
      <c r="AW119" s="235"/>
      <c r="AX119" s="235"/>
      <c r="AY119" s="100"/>
      <c r="AZ119" s="95"/>
    </row>
    <row r="120" spans="1:52" hidden="1" outlineLevel="1">
      <c r="A120" s="90"/>
      <c r="B120" s="91"/>
      <c r="C120" s="91"/>
      <c r="D120" s="92"/>
      <c r="E120" s="233"/>
      <c r="F120" s="94"/>
      <c r="G120" s="94"/>
      <c r="H120" s="94"/>
      <c r="I120" s="94"/>
      <c r="J120" s="94"/>
      <c r="K120" s="93"/>
      <c r="L120" s="93"/>
      <c r="M120" s="90"/>
      <c r="N120" s="90"/>
      <c r="O120" s="90"/>
      <c r="P120" s="90"/>
      <c r="Q120" s="234"/>
      <c r="R120" s="93"/>
      <c r="S120" s="94"/>
      <c r="T120" s="94"/>
      <c r="U120" s="93"/>
      <c r="V120" s="94"/>
      <c r="W120" s="94"/>
      <c r="X120" s="93"/>
      <c r="Y120" s="94"/>
      <c r="Z120" s="94"/>
      <c r="AA120" s="93"/>
      <c r="AB120" s="93"/>
      <c r="AC120" s="235"/>
      <c r="AD120" s="93"/>
      <c r="AE120" s="94"/>
      <c r="AF120" s="235"/>
      <c r="AG120" s="94"/>
      <c r="AH120" s="94"/>
      <c r="AI120" s="94"/>
      <c r="AJ120" s="94"/>
      <c r="AK120" s="94"/>
      <c r="AL120" s="123"/>
      <c r="AM120" s="94"/>
      <c r="AN120" s="95"/>
      <c r="AO120" s="96"/>
      <c r="AP120" s="97"/>
      <c r="AQ120" s="98"/>
      <c r="AR120" s="99"/>
      <c r="AS120" s="99"/>
      <c r="AT120" s="99"/>
      <c r="AU120" s="99"/>
      <c r="AV120" s="99"/>
      <c r="AW120" s="235"/>
      <c r="AX120" s="235"/>
      <c r="AY120" s="100"/>
      <c r="AZ120" s="95"/>
    </row>
    <row r="121" spans="1:52" hidden="1" outlineLevel="1">
      <c r="A121" s="90"/>
      <c r="B121" s="91"/>
      <c r="C121" s="91"/>
      <c r="D121" s="92"/>
      <c r="E121" s="233"/>
      <c r="F121" s="94"/>
      <c r="G121" s="94"/>
      <c r="H121" s="94"/>
      <c r="I121" s="94"/>
      <c r="J121" s="94"/>
      <c r="K121" s="93"/>
      <c r="L121" s="93"/>
      <c r="M121" s="90"/>
      <c r="N121" s="90"/>
      <c r="O121" s="90"/>
      <c r="P121" s="90"/>
      <c r="Q121" s="234"/>
      <c r="R121" s="93"/>
      <c r="S121" s="94"/>
      <c r="T121" s="94"/>
      <c r="U121" s="93"/>
      <c r="V121" s="94"/>
      <c r="W121" s="94"/>
      <c r="X121" s="93"/>
      <c r="Y121" s="94"/>
      <c r="Z121" s="94"/>
      <c r="AA121" s="93"/>
      <c r="AB121" s="93"/>
      <c r="AC121" s="235"/>
      <c r="AD121" s="93"/>
      <c r="AE121" s="94"/>
      <c r="AF121" s="235"/>
      <c r="AG121" s="94"/>
      <c r="AH121" s="94"/>
      <c r="AI121" s="94"/>
      <c r="AJ121" s="94"/>
      <c r="AK121" s="94"/>
      <c r="AL121" s="123"/>
      <c r="AM121" s="94"/>
      <c r="AN121" s="95"/>
      <c r="AO121" s="96"/>
      <c r="AP121" s="97"/>
      <c r="AQ121" s="98"/>
      <c r="AR121" s="99"/>
      <c r="AS121" s="99"/>
      <c r="AT121" s="99"/>
      <c r="AU121" s="99"/>
      <c r="AV121" s="99"/>
      <c r="AW121" s="235"/>
      <c r="AX121" s="235"/>
      <c r="AY121" s="100"/>
      <c r="AZ121" s="95"/>
    </row>
    <row r="122" spans="1:52" hidden="1" outlineLevel="1">
      <c r="A122" s="90"/>
      <c r="B122" s="91"/>
      <c r="C122" s="91"/>
      <c r="D122" s="122"/>
      <c r="E122" s="242"/>
      <c r="F122" s="94"/>
      <c r="G122" s="94"/>
      <c r="H122" s="94"/>
      <c r="I122" s="94"/>
      <c r="J122" s="94"/>
      <c r="K122" s="93"/>
      <c r="L122" s="93"/>
      <c r="M122" s="90"/>
      <c r="N122" s="90"/>
      <c r="O122" s="90"/>
      <c r="P122" s="90"/>
      <c r="Q122" s="234"/>
      <c r="R122" s="93"/>
      <c r="S122" s="94"/>
      <c r="T122" s="94"/>
      <c r="U122" s="93"/>
      <c r="V122" s="94"/>
      <c r="W122" s="94"/>
      <c r="X122" s="93"/>
      <c r="Y122" s="94"/>
      <c r="Z122" s="94"/>
      <c r="AA122" s="93"/>
      <c r="AB122" s="93"/>
      <c r="AC122" s="235"/>
      <c r="AD122" s="93"/>
      <c r="AE122" s="94"/>
      <c r="AF122" s="235"/>
      <c r="AG122" s="94"/>
      <c r="AH122" s="94"/>
      <c r="AI122" s="94"/>
      <c r="AJ122" s="94"/>
      <c r="AK122" s="94"/>
      <c r="AL122" s="123"/>
      <c r="AM122" s="94"/>
      <c r="AN122" s="95"/>
      <c r="AO122" s="96"/>
      <c r="AP122" s="97"/>
      <c r="AQ122" s="98"/>
      <c r="AR122" s="99"/>
      <c r="AS122" s="99"/>
      <c r="AT122" s="99"/>
      <c r="AU122" s="99"/>
      <c r="AV122" s="99"/>
      <c r="AW122" s="235"/>
      <c r="AX122" s="235"/>
      <c r="AY122" s="100"/>
      <c r="AZ122" s="95"/>
    </row>
    <row r="123" spans="1:52" hidden="1" outlineLevel="1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 t="e">
        <f t="shared" ref="AQ123:AX123" si="70">AVERAGE(AQ115:AQ122)</f>
        <v>#DIV/0!</v>
      </c>
      <c r="AR123" s="131" t="e">
        <f t="shared" si="70"/>
        <v>#DIV/0!</v>
      </c>
      <c r="AS123" s="131" t="e">
        <f t="shared" si="70"/>
        <v>#DIV/0!</v>
      </c>
      <c r="AT123" s="131" t="e">
        <f t="shared" si="70"/>
        <v>#DIV/0!</v>
      </c>
      <c r="AU123" s="131" t="e">
        <f t="shared" si="70"/>
        <v>#DIV/0!</v>
      </c>
      <c r="AV123" s="131" t="e">
        <f t="shared" si="70"/>
        <v>#DIV/0!</v>
      </c>
      <c r="AW123" s="132" t="e">
        <f t="shared" si="70"/>
        <v>#DIV/0!</v>
      </c>
      <c r="AX123" s="132" t="e">
        <f t="shared" si="70"/>
        <v>#DIV/0!</v>
      </c>
      <c r="AY123" s="100"/>
      <c r="AZ123" s="95"/>
    </row>
    <row r="124" spans="1:52" s="140" customFormat="1" ht="15" hidden="1" customHeight="1" outlineLevel="1">
      <c r="A124" s="133" t="s">
        <v>235</v>
      </c>
      <c r="B124" s="134"/>
      <c r="C124" s="135"/>
      <c r="D124" s="135"/>
      <c r="E124" s="265">
        <f t="shared" ref="E124:J124" si="71">SUM(E115:E122)</f>
        <v>0</v>
      </c>
      <c r="F124" s="135">
        <f t="shared" si="71"/>
        <v>0</v>
      </c>
      <c r="G124" s="135">
        <f t="shared" si="71"/>
        <v>0</v>
      </c>
      <c r="H124" s="135">
        <f t="shared" si="71"/>
        <v>0</v>
      </c>
      <c r="I124" s="135">
        <f t="shared" si="71"/>
        <v>0</v>
      </c>
      <c r="J124" s="135">
        <f t="shared" si="71"/>
        <v>0</v>
      </c>
      <c r="K124" s="135"/>
      <c r="L124" s="135">
        <f>SUM(L115:L122)</f>
        <v>0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72">SUM(S115:S122)</f>
        <v>0</v>
      </c>
      <c r="T124" s="135">
        <f t="shared" si="72"/>
        <v>0</v>
      </c>
      <c r="U124" s="135">
        <f t="shared" si="72"/>
        <v>0</v>
      </c>
      <c r="V124" s="135">
        <f t="shared" si="72"/>
        <v>0</v>
      </c>
      <c r="W124" s="135">
        <f t="shared" si="72"/>
        <v>0</v>
      </c>
      <c r="X124" s="135">
        <f t="shared" si="72"/>
        <v>0</v>
      </c>
      <c r="Y124" s="135">
        <f t="shared" si="72"/>
        <v>0</v>
      </c>
      <c r="Z124" s="135">
        <f t="shared" si="72"/>
        <v>0</v>
      </c>
      <c r="AA124" s="135">
        <f t="shared" si="72"/>
        <v>0</v>
      </c>
      <c r="AB124" s="135">
        <f t="shared" si="72"/>
        <v>0</v>
      </c>
      <c r="AC124" s="266">
        <f t="shared" si="72"/>
        <v>0</v>
      </c>
      <c r="AD124" s="136">
        <f t="shared" si="72"/>
        <v>0</v>
      </c>
      <c r="AE124" s="135">
        <f t="shared" si="72"/>
        <v>0</v>
      </c>
      <c r="AF124" s="266" t="e">
        <f>AE124/AA124</f>
        <v>#DIV/0!</v>
      </c>
      <c r="AG124" s="135">
        <f t="shared" ref="AG124:AO124" si="73">SUM(AG115:AG122)</f>
        <v>0</v>
      </c>
      <c r="AH124" s="135">
        <f t="shared" si="73"/>
        <v>0</v>
      </c>
      <c r="AI124" s="135">
        <f t="shared" si="73"/>
        <v>0</v>
      </c>
      <c r="AJ124" s="135">
        <f t="shared" si="73"/>
        <v>0</v>
      </c>
      <c r="AK124" s="135">
        <f t="shared" si="73"/>
        <v>0</v>
      </c>
      <c r="AL124" s="137">
        <f t="shared" si="73"/>
        <v>0</v>
      </c>
      <c r="AM124" s="135">
        <f t="shared" si="73"/>
        <v>0</v>
      </c>
      <c r="AN124" s="135">
        <f t="shared" si="73"/>
        <v>0</v>
      </c>
      <c r="AO124" s="135">
        <f t="shared" si="73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 collapsed="1">
      <c r="A125" s="141"/>
      <c r="B125" s="142"/>
      <c r="C125" s="141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>
        <v>170</v>
      </c>
      <c r="AH125" s="342"/>
      <c r="AI125" s="342"/>
      <c r="AJ125" s="359"/>
      <c r="AK125" s="359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74">E105+E113+E124</f>
        <v>0</v>
      </c>
      <c r="F126" s="268">
        <f t="shared" si="74"/>
        <v>0</v>
      </c>
      <c r="G126" s="268">
        <f t="shared" si="74"/>
        <v>0</v>
      </c>
      <c r="H126" s="268">
        <f t="shared" si="74"/>
        <v>0</v>
      </c>
      <c r="I126" s="268">
        <f t="shared" si="74"/>
        <v>0</v>
      </c>
      <c r="J126" s="268">
        <f t="shared" si="74"/>
        <v>0</v>
      </c>
      <c r="K126" s="268">
        <f t="shared" si="74"/>
        <v>0</v>
      </c>
      <c r="L126" s="268">
        <f t="shared" si="74"/>
        <v>0</v>
      </c>
      <c r="M126" s="268">
        <f t="shared" si="74"/>
        <v>0</v>
      </c>
      <c r="N126" s="268">
        <f t="shared" si="74"/>
        <v>0</v>
      </c>
      <c r="O126" s="268">
        <f t="shared" si="74"/>
        <v>0</v>
      </c>
      <c r="P126" s="268">
        <f t="shared" si="74"/>
        <v>0</v>
      </c>
      <c r="Q126" s="216">
        <f t="shared" si="74"/>
        <v>0</v>
      </c>
      <c r="R126" s="268">
        <f t="shared" si="74"/>
        <v>0</v>
      </c>
      <c r="S126" s="268">
        <f t="shared" si="74"/>
        <v>0</v>
      </c>
      <c r="T126" s="268">
        <f t="shared" si="74"/>
        <v>0</v>
      </c>
      <c r="U126" s="268">
        <f t="shared" si="74"/>
        <v>0</v>
      </c>
      <c r="V126" s="268">
        <f t="shared" si="74"/>
        <v>0</v>
      </c>
      <c r="W126" s="268">
        <f t="shared" si="74"/>
        <v>0</v>
      </c>
      <c r="X126" s="268">
        <f t="shared" si="74"/>
        <v>0</v>
      </c>
      <c r="Y126" s="268">
        <f t="shared" si="74"/>
        <v>0</v>
      </c>
      <c r="Z126" s="268">
        <f t="shared" si="74"/>
        <v>0</v>
      </c>
      <c r="AA126" s="268">
        <f t="shared" si="74"/>
        <v>0</v>
      </c>
      <c r="AB126" s="268">
        <f t="shared" si="74"/>
        <v>0</v>
      </c>
      <c r="AC126" s="268" t="e">
        <f t="shared" si="74"/>
        <v>#DIV/0!</v>
      </c>
      <c r="AD126" s="268">
        <f t="shared" si="74"/>
        <v>0</v>
      </c>
      <c r="AE126" s="268">
        <f t="shared" si="74"/>
        <v>0</v>
      </c>
      <c r="AF126" s="269" t="e">
        <f>AE126/AA126</f>
        <v>#DIV/0!</v>
      </c>
      <c r="AG126" s="268">
        <f>AG105+AG113+AG124+AG125</f>
        <v>170</v>
      </c>
      <c r="AH126" s="268">
        <f>AH105+AH113+AH124</f>
        <v>0</v>
      </c>
      <c r="AI126" s="268">
        <f>AI105+AI113+AI124</f>
        <v>0</v>
      </c>
      <c r="AJ126" s="268">
        <f>AJ105+AJ113+AJ124</f>
        <v>0</v>
      </c>
      <c r="AK126" s="268">
        <f>AK105+AK113+AK124</f>
        <v>0</v>
      </c>
      <c r="AL126" s="157"/>
      <c r="AM126" s="268">
        <f>AM105+AM113+AM124</f>
        <v>0</v>
      </c>
      <c r="AN126" s="268">
        <f>AN105+AN113+AN124</f>
        <v>0</v>
      </c>
      <c r="AO126" s="268">
        <f>AO105+AO113+AO124</f>
        <v>0</v>
      </c>
      <c r="AP126" s="156"/>
      <c r="AQ126" s="156"/>
      <c r="AR126" s="156"/>
      <c r="AS126" s="156"/>
      <c r="AT126" s="156"/>
      <c r="AU126" s="156" t="e">
        <f>(AH126+AI126)/S126</f>
        <v>#DIV/0!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342"/>
      <c r="AI127" s="342"/>
      <c r="AJ127" s="359"/>
      <c r="AK127" s="359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3:M104 M106:M112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Z102" activePane="bottomRight" state="frozen"/>
      <selection pane="topRight" activeCell="D1" sqref="D1"/>
      <selection pane="bottomLeft" activeCell="A3" sqref="A3"/>
      <selection pane="bottomRight" activeCell="AC134" sqref="AC134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289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55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354"/>
      <c r="AL1" s="356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290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0"/>
      <c r="O3" s="90"/>
      <c r="P3" s="90"/>
      <c r="Q3" s="234">
        <f>N3/7</f>
        <v>0</v>
      </c>
      <c r="R3" s="93">
        <f>U3/7</f>
        <v>0</v>
      </c>
      <c r="S3" s="94"/>
      <c r="T3" s="94"/>
      <c r="U3" s="93">
        <f t="shared" ref="U3:U66" si="1">S3+T3</f>
        <v>0</v>
      </c>
      <c r="V3" s="94"/>
      <c r="W3" s="94"/>
      <c r="X3" s="93">
        <f t="shared" ref="X3:X66" si="2">V3+W3</f>
        <v>0</v>
      </c>
      <c r="Y3" s="94"/>
      <c r="Z3" s="94"/>
      <c r="AA3" s="93">
        <f>Y3+Z3</f>
        <v>0</v>
      </c>
      <c r="AB3" s="93">
        <f>N3*O3*P3/100</f>
        <v>0</v>
      </c>
      <c r="AC3" s="235" t="e">
        <f t="shared" ref="AC3:AC66" si="3">AA3/$AA$126</f>
        <v>#DIV/0!</v>
      </c>
      <c r="AD3" s="93">
        <f t="shared" ref="AD3:AD66" si="4">U3*K3</f>
        <v>0</v>
      </c>
      <c r="AE3" s="94"/>
      <c r="AF3" s="235">
        <f t="shared" ref="AF3:AF66" si="5">IF(AA3=0,0,AE3/AA3)</f>
        <v>0</v>
      </c>
      <c r="AG3" s="94"/>
      <c r="AH3" s="94"/>
      <c r="AI3" s="94"/>
      <c r="AJ3" s="94"/>
      <c r="AK3" s="94"/>
      <c r="AL3" s="123">
        <f t="shared" ref="AL3:AL66" si="6">IFERROR($AL$126*H3/$H$126,0)</f>
        <v>0</v>
      </c>
      <c r="AM3" s="94"/>
      <c r="AN3" s="95">
        <f>X3*5.71%</f>
        <v>0</v>
      </c>
      <c r="AO3" s="96">
        <f>AA3-AD3-AE3-AG3-AH3-AI3-AK3-AL3-AN3-AM3</f>
        <v>0</v>
      </c>
      <c r="AP3" s="97"/>
      <c r="AQ3" s="98">
        <f t="shared" ref="AQ3:AQ97" si="7">IF(U3=0,0,AA3/U3)</f>
        <v>0</v>
      </c>
      <c r="AR3" s="99">
        <f t="shared" ref="AR3:AR19" si="8">K3</f>
        <v>142.97999999999999</v>
      </c>
      <c r="AS3" s="99">
        <f t="shared" ref="AS3:AS97" si="9">IF(U3=0,0,AE3/U3)</f>
        <v>0</v>
      </c>
      <c r="AT3" s="99">
        <f t="shared" ref="AT3:AT97" si="10">IF(S3=0,AG3/1,AG3/S3)</f>
        <v>0</v>
      </c>
      <c r="AU3" s="99">
        <f>IF(S3=0,0,(AH3+AI3+AJ3)/S3)</f>
        <v>0</v>
      </c>
      <c r="AV3" s="99">
        <f>_xlfn.IFS(U3=0,AO3,U3&lt;0,AO3/-U3,U3&gt;0,AO3/U3)</f>
        <v>0</v>
      </c>
      <c r="AW3" s="235">
        <f t="shared" ref="AW3" si="11">IF(AQ3=0,0,AV3/AQ3)</f>
        <v>0</v>
      </c>
      <c r="AX3" s="235">
        <f t="shared" ref="AX3" si="12">IF(AR3=0,0,AV3/AR3)</f>
        <v>0</v>
      </c>
      <c r="AY3" s="100"/>
      <c r="AZ3" s="95">
        <f t="shared" ref="AZ3:AZ97" si="13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0"/>
      <c r="O4" s="90"/>
      <c r="P4" s="90"/>
      <c r="Q4" s="234">
        <f t="shared" ref="Q4:Q67" si="14">N4/7</f>
        <v>0</v>
      </c>
      <c r="R4" s="93">
        <f t="shared" ref="R4:R67" si="15">U4/7</f>
        <v>0</v>
      </c>
      <c r="S4" s="94"/>
      <c r="T4" s="94"/>
      <c r="U4" s="93">
        <f t="shared" si="1"/>
        <v>0</v>
      </c>
      <c r="V4" s="94"/>
      <c r="W4" s="94"/>
      <c r="X4" s="93">
        <f t="shared" si="2"/>
        <v>0</v>
      </c>
      <c r="Y4" s="94"/>
      <c r="Z4" s="94"/>
      <c r="AA4" s="93">
        <f t="shared" ref="AA4:AA67" si="16">Y4+Z4</f>
        <v>0</v>
      </c>
      <c r="AB4" s="93">
        <f t="shared" ref="AB4:AB67" si="17">N4*O4*P4/100</f>
        <v>0</v>
      </c>
      <c r="AC4" s="235" t="e">
        <f t="shared" si="3"/>
        <v>#DIV/0!</v>
      </c>
      <c r="AD4" s="93">
        <f t="shared" si="4"/>
        <v>0</v>
      </c>
      <c r="AE4" s="94"/>
      <c r="AF4" s="235">
        <f t="shared" si="5"/>
        <v>0</v>
      </c>
      <c r="AG4" s="94"/>
      <c r="AH4" s="94"/>
      <c r="AI4" s="94"/>
      <c r="AJ4" s="94"/>
      <c r="AK4" s="94"/>
      <c r="AL4" s="123">
        <f t="shared" si="6"/>
        <v>0</v>
      </c>
      <c r="AM4" s="94"/>
      <c r="AN4" s="95">
        <f t="shared" ref="AN4:AN67" si="18">X4*5.71%</f>
        <v>0</v>
      </c>
      <c r="AO4" s="96">
        <f>AA4-AD4-AE4-AG4-AH4-AI4-AK4-AL4-AN4-AM4</f>
        <v>0</v>
      </c>
      <c r="AP4" s="97"/>
      <c r="AQ4" s="98">
        <f t="shared" si="7"/>
        <v>0</v>
      </c>
      <c r="AR4" s="99">
        <f t="shared" si="8"/>
        <v>123.09</v>
      </c>
      <c r="AS4" s="99">
        <f t="shared" si="9"/>
        <v>0</v>
      </c>
      <c r="AT4" s="99">
        <f t="shared" si="10"/>
        <v>0</v>
      </c>
      <c r="AU4" s="99">
        <f t="shared" ref="AU4:AU70" si="19">IF(S4=0,0,(AH4+AI4+AJ4)/S4)</f>
        <v>0</v>
      </c>
      <c r="AV4" s="99">
        <f t="array" ref="AV4">_xlfn.IFS(U4=0,AO4,U4&lt;0,AO4/-U4,U4&gt;0,AO4/U4)</f>
        <v>0</v>
      </c>
      <c r="AW4" s="235">
        <f>IF(AQ4=0,0,AV4/AQ4)</f>
        <v>0</v>
      </c>
      <c r="AX4" s="235">
        <f>IF(AR4=0,0,AV4/AR4)</f>
        <v>0</v>
      </c>
      <c r="AY4" s="100"/>
      <c r="AZ4" s="95">
        <f t="shared" si="13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0"/>
      <c r="O5" s="90"/>
      <c r="P5" s="90"/>
      <c r="Q5" s="234">
        <f t="shared" si="14"/>
        <v>0</v>
      </c>
      <c r="R5" s="93">
        <f t="shared" si="15"/>
        <v>0</v>
      </c>
      <c r="S5" s="94"/>
      <c r="T5" s="94"/>
      <c r="U5" s="93">
        <f t="shared" si="1"/>
        <v>0</v>
      </c>
      <c r="V5" s="94"/>
      <c r="W5" s="94"/>
      <c r="X5" s="93">
        <f t="shared" si="2"/>
        <v>0</v>
      </c>
      <c r="Y5" s="94"/>
      <c r="Z5" s="94"/>
      <c r="AA5" s="93">
        <f t="shared" si="16"/>
        <v>0</v>
      </c>
      <c r="AB5" s="93">
        <f t="shared" si="17"/>
        <v>0</v>
      </c>
      <c r="AC5" s="235" t="e">
        <f t="shared" si="3"/>
        <v>#DIV/0!</v>
      </c>
      <c r="AD5" s="93">
        <f t="shared" si="4"/>
        <v>0</v>
      </c>
      <c r="AE5" s="94"/>
      <c r="AF5" s="235">
        <f t="shared" si="5"/>
        <v>0</v>
      </c>
      <c r="AG5" s="94"/>
      <c r="AH5" s="94"/>
      <c r="AI5" s="94"/>
      <c r="AJ5" s="94"/>
      <c r="AK5" s="94"/>
      <c r="AL5" s="123">
        <f t="shared" si="6"/>
        <v>0</v>
      </c>
      <c r="AM5" s="94"/>
      <c r="AN5" s="95">
        <f t="shared" si="18"/>
        <v>0</v>
      </c>
      <c r="AO5" s="96">
        <f t="shared" ref="AO5:AO68" si="20">AA5-AD5-AE5-AG5-AH5-AI5-AK5-AL5-AN5-AM5</f>
        <v>0</v>
      </c>
      <c r="AP5" s="97"/>
      <c r="AQ5" s="98">
        <f t="shared" si="7"/>
        <v>0</v>
      </c>
      <c r="AR5" s="99">
        <f t="shared" si="8"/>
        <v>123.09</v>
      </c>
      <c r="AS5" s="99">
        <f t="shared" si="9"/>
        <v>0</v>
      </c>
      <c r="AT5" s="99">
        <f t="shared" si="10"/>
        <v>0</v>
      </c>
      <c r="AU5" s="99">
        <f t="shared" si="19"/>
        <v>0</v>
      </c>
      <c r="AV5" s="99">
        <f t="array" ref="AV5">_xlfn.IFS(U5=0,AO5,U5&lt;0,AO5/-U5,U5&gt;0,AO5/U5)</f>
        <v>0</v>
      </c>
      <c r="AW5" s="235">
        <f>IF(AQ5=0,0,AV5/AQ5)</f>
        <v>0</v>
      </c>
      <c r="AX5" s="235">
        <f>IF(AR5=0,0,AV5/AR5)</f>
        <v>0</v>
      </c>
      <c r="AY5" s="100"/>
      <c r="AZ5" s="95">
        <f t="shared" si="13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1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22">E6*K6</f>
        <v>0</v>
      </c>
      <c r="M6" s="90"/>
      <c r="N6" s="90"/>
      <c r="O6" s="90"/>
      <c r="P6" s="90"/>
      <c r="Q6" s="234">
        <f t="shared" si="14"/>
        <v>0</v>
      </c>
      <c r="R6" s="93">
        <f t="shared" si="15"/>
        <v>0</v>
      </c>
      <c r="S6" s="94"/>
      <c r="T6" s="94"/>
      <c r="U6" s="93">
        <f t="shared" si="1"/>
        <v>0</v>
      </c>
      <c r="V6" s="94"/>
      <c r="W6" s="94"/>
      <c r="X6" s="93">
        <f t="shared" si="2"/>
        <v>0</v>
      </c>
      <c r="Y6" s="94"/>
      <c r="Z6" s="94"/>
      <c r="AA6" s="93">
        <f t="shared" si="16"/>
        <v>0</v>
      </c>
      <c r="AB6" s="93">
        <f t="shared" si="17"/>
        <v>0</v>
      </c>
      <c r="AC6" s="235" t="e">
        <f t="shared" si="3"/>
        <v>#DIV/0!</v>
      </c>
      <c r="AD6" s="93">
        <f t="shared" si="4"/>
        <v>0</v>
      </c>
      <c r="AE6" s="94"/>
      <c r="AF6" s="235">
        <f t="shared" si="5"/>
        <v>0</v>
      </c>
      <c r="AG6" s="94"/>
      <c r="AH6" s="94"/>
      <c r="AI6" s="94"/>
      <c r="AJ6" s="94"/>
      <c r="AK6" s="94"/>
      <c r="AL6" s="123">
        <f t="shared" si="6"/>
        <v>0</v>
      </c>
      <c r="AM6" s="94"/>
      <c r="AN6" s="95">
        <f t="shared" si="18"/>
        <v>0</v>
      </c>
      <c r="AO6" s="96">
        <f t="shared" si="20"/>
        <v>0</v>
      </c>
      <c r="AP6" s="97"/>
      <c r="AQ6" s="98">
        <f t="shared" si="7"/>
        <v>0</v>
      </c>
      <c r="AR6" s="99">
        <f t="shared" si="8"/>
        <v>123.09</v>
      </c>
      <c r="AS6" s="99">
        <f t="shared" si="9"/>
        <v>0</v>
      </c>
      <c r="AT6" s="99">
        <f t="shared" si="10"/>
        <v>0</v>
      </c>
      <c r="AU6" s="99">
        <f t="shared" si="19"/>
        <v>0</v>
      </c>
      <c r="AV6" s="99">
        <f t="array" ref="AV6">_xlfn.IFS(U6=0,AO6,U6&lt;0,AO6/-U6,U6&gt;0,AO6/U6)</f>
        <v>0</v>
      </c>
      <c r="AW6" s="235">
        <f t="shared" ref="AW6" si="23">IF(AQ6=0,0,AV6/AQ6)</f>
        <v>0</v>
      </c>
      <c r="AX6" s="235">
        <f t="shared" ref="AX6" si="24">IF(AR6=0,0,AV6/AR6)</f>
        <v>0</v>
      </c>
      <c r="AY6" s="100"/>
      <c r="AZ6" s="95">
        <f t="shared" si="13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0"/>
      <c r="O7" s="90"/>
      <c r="P7" s="90"/>
      <c r="Q7" s="234">
        <f t="shared" si="14"/>
        <v>0</v>
      </c>
      <c r="R7" s="93">
        <f t="shared" si="15"/>
        <v>0</v>
      </c>
      <c r="S7" s="94"/>
      <c r="T7" s="94"/>
      <c r="U7" s="93">
        <f t="shared" si="1"/>
        <v>0</v>
      </c>
      <c r="V7" s="94"/>
      <c r="W7" s="94"/>
      <c r="X7" s="93">
        <f t="shared" si="2"/>
        <v>0</v>
      </c>
      <c r="Y7" s="94"/>
      <c r="Z7" s="94"/>
      <c r="AA7" s="93">
        <f t="shared" si="16"/>
        <v>0</v>
      </c>
      <c r="AB7" s="93">
        <f t="shared" si="17"/>
        <v>0</v>
      </c>
      <c r="AC7" s="235" t="e">
        <f t="shared" si="3"/>
        <v>#DIV/0!</v>
      </c>
      <c r="AD7" s="93">
        <f t="shared" si="4"/>
        <v>0</v>
      </c>
      <c r="AE7" s="94"/>
      <c r="AF7" s="235">
        <f t="shared" si="5"/>
        <v>0</v>
      </c>
      <c r="AG7" s="94"/>
      <c r="AH7" s="94"/>
      <c r="AI7" s="94"/>
      <c r="AJ7" s="94"/>
      <c r="AK7" s="94"/>
      <c r="AL7" s="123">
        <f t="shared" si="6"/>
        <v>0</v>
      </c>
      <c r="AM7" s="94"/>
      <c r="AN7" s="95">
        <f t="shared" si="18"/>
        <v>0</v>
      </c>
      <c r="AO7" s="96">
        <f t="shared" si="20"/>
        <v>0</v>
      </c>
      <c r="AP7" s="97"/>
      <c r="AQ7" s="98">
        <f t="shared" si="7"/>
        <v>0</v>
      </c>
      <c r="AR7" s="99">
        <f t="shared" si="8"/>
        <v>117.24</v>
      </c>
      <c r="AS7" s="99">
        <f t="shared" si="9"/>
        <v>0</v>
      </c>
      <c r="AT7" s="99">
        <f t="shared" si="10"/>
        <v>0</v>
      </c>
      <c r="AU7" s="99">
        <f t="shared" si="19"/>
        <v>0</v>
      </c>
      <c r="AV7" s="99">
        <f t="array" ref="AV7">_xlfn.IFS(U7=0,AO7,U7&lt;0,AO7/-U7,U7&gt;0,AO7/U7)</f>
        <v>0</v>
      </c>
      <c r="AW7" s="235">
        <f>IF(AQ7=0,0,AV7/AQ7)</f>
        <v>0</v>
      </c>
      <c r="AX7" s="235">
        <f>IF(AR7=0,0,AV7/AR7)</f>
        <v>0</v>
      </c>
      <c r="AY7" s="100"/>
      <c r="AZ7" s="95">
        <f t="shared" si="13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0"/>
      <c r="O8" s="90"/>
      <c r="P8" s="90"/>
      <c r="Q8" s="234">
        <f t="shared" si="14"/>
        <v>0</v>
      </c>
      <c r="R8" s="93">
        <f t="shared" si="15"/>
        <v>0</v>
      </c>
      <c r="S8" s="94"/>
      <c r="T8" s="94"/>
      <c r="U8" s="93">
        <f t="shared" si="1"/>
        <v>0</v>
      </c>
      <c r="V8" s="94"/>
      <c r="W8" s="94"/>
      <c r="X8" s="93">
        <f t="shared" si="2"/>
        <v>0</v>
      </c>
      <c r="Y8" s="94"/>
      <c r="Z8" s="94"/>
      <c r="AA8" s="93">
        <f t="shared" si="16"/>
        <v>0</v>
      </c>
      <c r="AB8" s="93">
        <f t="shared" si="17"/>
        <v>0</v>
      </c>
      <c r="AC8" s="235" t="e">
        <f t="shared" si="3"/>
        <v>#DIV/0!</v>
      </c>
      <c r="AD8" s="93">
        <f t="shared" si="4"/>
        <v>0</v>
      </c>
      <c r="AE8" s="94"/>
      <c r="AF8" s="235">
        <f t="shared" si="5"/>
        <v>0</v>
      </c>
      <c r="AG8" s="94"/>
      <c r="AH8" s="94"/>
      <c r="AI8" s="94"/>
      <c r="AJ8" s="94"/>
      <c r="AK8" s="94"/>
      <c r="AL8" s="123">
        <f t="shared" si="6"/>
        <v>0</v>
      </c>
      <c r="AM8" s="94"/>
      <c r="AN8" s="95">
        <f t="shared" si="18"/>
        <v>0</v>
      </c>
      <c r="AO8" s="96">
        <f t="shared" si="20"/>
        <v>0</v>
      </c>
      <c r="AP8" s="97"/>
      <c r="AQ8" s="98">
        <f t="shared" si="7"/>
        <v>0</v>
      </c>
      <c r="AR8" s="99">
        <f t="shared" si="8"/>
        <v>169.89</v>
      </c>
      <c r="AS8" s="99">
        <f t="shared" si="9"/>
        <v>0</v>
      </c>
      <c r="AT8" s="99">
        <f t="shared" si="10"/>
        <v>0</v>
      </c>
      <c r="AU8" s="99">
        <f t="shared" si="19"/>
        <v>0</v>
      </c>
      <c r="AV8" s="99">
        <f t="array" ref="AV8">_xlfn.IFS(U8=0,AO8,U8&lt;0,AO8/-U8,U8&gt;0,AO8/U8)</f>
        <v>0</v>
      </c>
      <c r="AW8" s="235">
        <f>IF(AQ8=0,0,AV8/AQ8)</f>
        <v>0</v>
      </c>
      <c r="AX8" s="235">
        <f>IF(AR8=0,0,AV8/AR8)</f>
        <v>0</v>
      </c>
      <c r="AY8" s="100"/>
      <c r="AZ8" s="95">
        <f t="shared" si="13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0"/>
      <c r="O9" s="90"/>
      <c r="P9" s="90"/>
      <c r="Q9" s="234">
        <f t="shared" si="14"/>
        <v>0</v>
      </c>
      <c r="R9" s="93">
        <f t="shared" si="15"/>
        <v>0</v>
      </c>
      <c r="S9" s="94"/>
      <c r="T9" s="94"/>
      <c r="U9" s="93">
        <f t="shared" si="1"/>
        <v>0</v>
      </c>
      <c r="V9" s="94"/>
      <c r="W9" s="94"/>
      <c r="X9" s="93">
        <f t="shared" si="2"/>
        <v>0</v>
      </c>
      <c r="Y9" s="94"/>
      <c r="Z9" s="94"/>
      <c r="AA9" s="93">
        <f t="shared" si="16"/>
        <v>0</v>
      </c>
      <c r="AB9" s="93">
        <f t="shared" si="17"/>
        <v>0</v>
      </c>
      <c r="AC9" s="235" t="e">
        <f t="shared" si="3"/>
        <v>#DIV/0!</v>
      </c>
      <c r="AD9" s="93">
        <f t="shared" si="4"/>
        <v>0</v>
      </c>
      <c r="AE9" s="94"/>
      <c r="AF9" s="235">
        <f t="shared" si="5"/>
        <v>0</v>
      </c>
      <c r="AG9" s="94"/>
      <c r="AH9" s="94"/>
      <c r="AI9" s="94"/>
      <c r="AJ9" s="94"/>
      <c r="AK9" s="94"/>
      <c r="AL9" s="123">
        <f t="shared" si="6"/>
        <v>0</v>
      </c>
      <c r="AM9" s="94"/>
      <c r="AN9" s="95">
        <f t="shared" si="18"/>
        <v>0</v>
      </c>
      <c r="AO9" s="96">
        <f t="shared" si="20"/>
        <v>0</v>
      </c>
      <c r="AP9" s="97"/>
      <c r="AQ9" s="98">
        <f t="shared" si="7"/>
        <v>0</v>
      </c>
      <c r="AR9" s="99">
        <f t="shared" si="8"/>
        <v>123.09</v>
      </c>
      <c r="AS9" s="99">
        <f t="shared" si="9"/>
        <v>0</v>
      </c>
      <c r="AT9" s="99">
        <f t="shared" si="10"/>
        <v>0</v>
      </c>
      <c r="AU9" s="99">
        <f t="shared" si="19"/>
        <v>0</v>
      </c>
      <c r="AV9" s="99">
        <f t="array" ref="AV9">_xlfn.IFS(U9=0,AO9,U9&lt;0,AO9/-U9,U9&gt;0,AO9/U9)</f>
        <v>0</v>
      </c>
      <c r="AW9" s="235">
        <f>IF(AQ9=0,0,AV9/AQ9)</f>
        <v>0</v>
      </c>
      <c r="AX9" s="235">
        <f>IF(AR9=0,0,AV9/AR9)</f>
        <v>0</v>
      </c>
      <c r="AY9" s="100"/>
      <c r="AZ9" s="95">
        <f t="shared" si="13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0"/>
      <c r="O10" s="90"/>
      <c r="P10" s="90"/>
      <c r="Q10" s="234">
        <f t="shared" si="14"/>
        <v>0</v>
      </c>
      <c r="R10" s="93">
        <f t="shared" si="15"/>
        <v>0</v>
      </c>
      <c r="S10" s="94"/>
      <c r="T10" s="94"/>
      <c r="U10" s="93">
        <f t="shared" si="1"/>
        <v>0</v>
      </c>
      <c r="V10" s="94"/>
      <c r="W10" s="94"/>
      <c r="X10" s="93">
        <f t="shared" si="2"/>
        <v>0</v>
      </c>
      <c r="Y10" s="94"/>
      <c r="Z10" s="94"/>
      <c r="AA10" s="93">
        <f t="shared" si="16"/>
        <v>0</v>
      </c>
      <c r="AB10" s="93">
        <f t="shared" si="17"/>
        <v>0</v>
      </c>
      <c r="AC10" s="235" t="e">
        <f t="shared" si="3"/>
        <v>#DIV/0!</v>
      </c>
      <c r="AD10" s="93">
        <f t="shared" si="4"/>
        <v>0</v>
      </c>
      <c r="AE10" s="94"/>
      <c r="AF10" s="235">
        <f t="shared" si="5"/>
        <v>0</v>
      </c>
      <c r="AG10" s="94"/>
      <c r="AH10" s="94"/>
      <c r="AI10" s="94"/>
      <c r="AJ10" s="94"/>
      <c r="AK10" s="94"/>
      <c r="AL10" s="123">
        <f t="shared" si="6"/>
        <v>0</v>
      </c>
      <c r="AM10" s="94"/>
      <c r="AN10" s="95">
        <f t="shared" si="18"/>
        <v>0</v>
      </c>
      <c r="AO10" s="96">
        <f t="shared" si="20"/>
        <v>0</v>
      </c>
      <c r="AP10" s="97"/>
      <c r="AQ10" s="98">
        <f t="shared" si="7"/>
        <v>0</v>
      </c>
      <c r="AR10" s="99">
        <f t="shared" si="8"/>
        <v>123.09</v>
      </c>
      <c r="AS10" s="99">
        <f t="shared" si="9"/>
        <v>0</v>
      </c>
      <c r="AT10" s="99">
        <f t="shared" si="10"/>
        <v>0</v>
      </c>
      <c r="AU10" s="99">
        <f t="shared" si="19"/>
        <v>0</v>
      </c>
      <c r="AV10" s="99">
        <f t="array" ref="AV10">_xlfn.IFS(U10=0,AO10,U10&lt;0,AO10/-U10,U10&gt;0,AO10/U10)</f>
        <v>0</v>
      </c>
      <c r="AW10" s="235">
        <f>IF(AQ10=0,0,AV10/AQ10)</f>
        <v>0</v>
      </c>
      <c r="AX10" s="235">
        <f>IF(AR10=0,0,AV10/AR10)</f>
        <v>0</v>
      </c>
      <c r="AY10" s="100"/>
      <c r="AZ10" s="95">
        <f t="shared" si="13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5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6">E11*K11</f>
        <v>0</v>
      </c>
      <c r="M11" s="90"/>
      <c r="N11" s="90"/>
      <c r="O11" s="90"/>
      <c r="P11" s="90"/>
      <c r="Q11" s="234">
        <f t="shared" si="14"/>
        <v>0</v>
      </c>
      <c r="R11" s="93">
        <f t="shared" si="15"/>
        <v>0</v>
      </c>
      <c r="S11" s="94"/>
      <c r="T11" s="94"/>
      <c r="U11" s="93">
        <f t="shared" si="1"/>
        <v>0</v>
      </c>
      <c r="V11" s="94"/>
      <c r="W11" s="94"/>
      <c r="X11" s="93">
        <f t="shared" si="2"/>
        <v>0</v>
      </c>
      <c r="Y11" s="94"/>
      <c r="Z11" s="94"/>
      <c r="AA11" s="93">
        <f t="shared" si="16"/>
        <v>0</v>
      </c>
      <c r="AB11" s="93">
        <f t="shared" si="17"/>
        <v>0</v>
      </c>
      <c r="AC11" s="235" t="e">
        <f t="shared" si="3"/>
        <v>#DIV/0!</v>
      </c>
      <c r="AD11" s="93">
        <f t="shared" si="4"/>
        <v>0</v>
      </c>
      <c r="AE11" s="94"/>
      <c r="AF11" s="235">
        <f t="shared" si="5"/>
        <v>0</v>
      </c>
      <c r="AG11" s="94"/>
      <c r="AH11" s="94"/>
      <c r="AI11" s="94"/>
      <c r="AJ11" s="94"/>
      <c r="AK11" s="94"/>
      <c r="AL11" s="123">
        <f t="shared" si="6"/>
        <v>0</v>
      </c>
      <c r="AM11" s="94"/>
      <c r="AN11" s="95">
        <f t="shared" si="18"/>
        <v>0</v>
      </c>
      <c r="AO11" s="96">
        <f t="shared" si="20"/>
        <v>0</v>
      </c>
      <c r="AP11" s="97"/>
      <c r="AQ11" s="98">
        <f t="shared" si="7"/>
        <v>0</v>
      </c>
      <c r="AR11" s="99">
        <f t="shared" si="8"/>
        <v>123.09</v>
      </c>
      <c r="AS11" s="99">
        <f t="shared" si="9"/>
        <v>0</v>
      </c>
      <c r="AT11" s="99">
        <f t="shared" si="10"/>
        <v>0</v>
      </c>
      <c r="AU11" s="99">
        <f t="shared" si="19"/>
        <v>0</v>
      </c>
      <c r="AV11" s="99">
        <f t="array" ref="AV11">_xlfn.IFS(U11=0,AO11,U11&lt;0,AO11/-U11,U11&gt;0,AO11/U11)</f>
        <v>0</v>
      </c>
      <c r="AW11" s="235">
        <f t="shared" ref="AW11:AW28" si="27">IF(AQ11=0,0,AV11/AQ11)</f>
        <v>0</v>
      </c>
      <c r="AX11" s="235">
        <f t="shared" ref="AX11:AX28" si="28">IF(AR11=0,0,AV11/AR11)</f>
        <v>0</v>
      </c>
      <c r="AY11" s="100"/>
      <c r="AZ11" s="95">
        <f t="shared" si="13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5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0"/>
      <c r="O12" s="90"/>
      <c r="P12" s="90"/>
      <c r="Q12" s="234">
        <f t="shared" si="14"/>
        <v>0</v>
      </c>
      <c r="R12" s="93">
        <f t="shared" si="15"/>
        <v>0</v>
      </c>
      <c r="S12" s="94"/>
      <c r="T12" s="94"/>
      <c r="U12" s="93">
        <f t="shared" si="1"/>
        <v>0</v>
      </c>
      <c r="V12" s="94"/>
      <c r="W12" s="94"/>
      <c r="X12" s="93">
        <f t="shared" si="2"/>
        <v>0</v>
      </c>
      <c r="Y12" s="94"/>
      <c r="Z12" s="94"/>
      <c r="AA12" s="93">
        <f t="shared" si="16"/>
        <v>0</v>
      </c>
      <c r="AB12" s="93">
        <f t="shared" si="17"/>
        <v>0</v>
      </c>
      <c r="AC12" s="235" t="e">
        <f t="shared" si="3"/>
        <v>#DIV/0!</v>
      </c>
      <c r="AD12" s="93">
        <f t="shared" si="4"/>
        <v>0</v>
      </c>
      <c r="AE12" s="94"/>
      <c r="AF12" s="235">
        <f t="shared" si="5"/>
        <v>0</v>
      </c>
      <c r="AG12" s="94"/>
      <c r="AH12" s="94"/>
      <c r="AI12" s="94"/>
      <c r="AJ12" s="94"/>
      <c r="AK12" s="94"/>
      <c r="AL12" s="123">
        <f t="shared" si="6"/>
        <v>0</v>
      </c>
      <c r="AM12" s="94"/>
      <c r="AN12" s="95">
        <f t="shared" si="18"/>
        <v>0</v>
      </c>
      <c r="AO12" s="96">
        <f t="shared" si="20"/>
        <v>0</v>
      </c>
      <c r="AP12" s="97"/>
      <c r="AQ12" s="98">
        <f t="shared" si="7"/>
        <v>0</v>
      </c>
      <c r="AR12" s="99">
        <f t="shared" si="8"/>
        <v>117.24</v>
      </c>
      <c r="AS12" s="99">
        <f t="shared" si="9"/>
        <v>0</v>
      </c>
      <c r="AT12" s="99">
        <f t="shared" si="10"/>
        <v>0</v>
      </c>
      <c r="AU12" s="99">
        <f t="shared" si="19"/>
        <v>0</v>
      </c>
      <c r="AV12" s="99">
        <f t="array" ref="AV12">_xlfn.IFS(U12=0,AO12,U12&lt;0,AO12/-U12,U12&gt;0,AO12/U12)</f>
        <v>0</v>
      </c>
      <c r="AW12" s="235">
        <f t="shared" si="27"/>
        <v>0</v>
      </c>
      <c r="AX12" s="235">
        <f t="shared" si="28"/>
        <v>0</v>
      </c>
      <c r="AY12" s="100"/>
      <c r="AZ12" s="95">
        <f t="shared" si="13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5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9">E13*K13</f>
        <v>0</v>
      </c>
      <c r="M13" s="90"/>
      <c r="N13" s="90"/>
      <c r="O13" s="90"/>
      <c r="P13" s="90"/>
      <c r="Q13" s="234">
        <f t="shared" si="14"/>
        <v>0</v>
      </c>
      <c r="R13" s="93">
        <f t="shared" si="15"/>
        <v>0</v>
      </c>
      <c r="S13" s="94"/>
      <c r="T13" s="94"/>
      <c r="U13" s="93">
        <f t="shared" si="1"/>
        <v>0</v>
      </c>
      <c r="V13" s="94"/>
      <c r="W13" s="94"/>
      <c r="X13" s="93">
        <f t="shared" si="2"/>
        <v>0</v>
      </c>
      <c r="Y13" s="94"/>
      <c r="Z13" s="94"/>
      <c r="AA13" s="93">
        <f t="shared" si="16"/>
        <v>0</v>
      </c>
      <c r="AB13" s="93">
        <f t="shared" si="17"/>
        <v>0</v>
      </c>
      <c r="AC13" s="235" t="e">
        <f t="shared" si="3"/>
        <v>#DIV/0!</v>
      </c>
      <c r="AD13" s="93">
        <f t="shared" si="4"/>
        <v>0</v>
      </c>
      <c r="AE13" s="94"/>
      <c r="AF13" s="235">
        <f t="shared" si="5"/>
        <v>0</v>
      </c>
      <c r="AG13" s="94"/>
      <c r="AH13" s="94"/>
      <c r="AI13" s="94"/>
      <c r="AJ13" s="94"/>
      <c r="AK13" s="94"/>
      <c r="AL13" s="123">
        <f t="shared" si="6"/>
        <v>0</v>
      </c>
      <c r="AM13" s="94"/>
      <c r="AN13" s="95">
        <f t="shared" si="18"/>
        <v>0</v>
      </c>
      <c r="AO13" s="96">
        <f t="shared" si="20"/>
        <v>0</v>
      </c>
      <c r="AP13" s="97"/>
      <c r="AQ13" s="98">
        <f t="shared" si="7"/>
        <v>0</v>
      </c>
      <c r="AR13" s="99">
        <f t="shared" si="8"/>
        <v>123.09</v>
      </c>
      <c r="AS13" s="99">
        <f t="shared" si="9"/>
        <v>0</v>
      </c>
      <c r="AT13" s="99">
        <f t="shared" si="10"/>
        <v>0</v>
      </c>
      <c r="AU13" s="99">
        <f t="shared" si="19"/>
        <v>0</v>
      </c>
      <c r="AV13" s="99">
        <f t="array" ref="AV13">_xlfn.IFS(U13=0,AO13,U13&lt;0,AO13/-U13,U13&gt;0,AO13/U13)</f>
        <v>0</v>
      </c>
      <c r="AW13" s="235">
        <f t="shared" si="27"/>
        <v>0</v>
      </c>
      <c r="AX13" s="235">
        <f t="shared" si="28"/>
        <v>0</v>
      </c>
      <c r="AY13" s="100"/>
      <c r="AZ13" s="95">
        <f t="shared" si="13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5"/>
        <v>0</v>
      </c>
      <c r="F14" s="94"/>
      <c r="G14" s="94"/>
      <c r="H14" s="94"/>
      <c r="I14" s="94"/>
      <c r="J14" s="94"/>
      <c r="K14" s="93">
        <v>123.09</v>
      </c>
      <c r="L14" s="93">
        <f t="shared" si="29"/>
        <v>0</v>
      </c>
      <c r="M14" s="90"/>
      <c r="N14" s="90"/>
      <c r="O14" s="90"/>
      <c r="P14" s="90"/>
      <c r="Q14" s="234">
        <f t="shared" si="14"/>
        <v>0</v>
      </c>
      <c r="R14" s="93">
        <f t="shared" si="15"/>
        <v>0</v>
      </c>
      <c r="S14" s="94"/>
      <c r="T14" s="94"/>
      <c r="U14" s="93">
        <f t="shared" si="1"/>
        <v>0</v>
      </c>
      <c r="V14" s="94"/>
      <c r="W14" s="94"/>
      <c r="X14" s="93">
        <f t="shared" si="2"/>
        <v>0</v>
      </c>
      <c r="Y14" s="94"/>
      <c r="Z14" s="94"/>
      <c r="AA14" s="93">
        <f t="shared" si="16"/>
        <v>0</v>
      </c>
      <c r="AB14" s="93">
        <f t="shared" si="17"/>
        <v>0</v>
      </c>
      <c r="AC14" s="235" t="e">
        <f t="shared" si="3"/>
        <v>#DIV/0!</v>
      </c>
      <c r="AD14" s="93">
        <f t="shared" si="4"/>
        <v>0</v>
      </c>
      <c r="AE14" s="94"/>
      <c r="AF14" s="235">
        <f t="shared" si="5"/>
        <v>0</v>
      </c>
      <c r="AG14" s="94"/>
      <c r="AH14" s="94"/>
      <c r="AI14" s="94"/>
      <c r="AJ14" s="94"/>
      <c r="AK14" s="94"/>
      <c r="AL14" s="123">
        <f t="shared" si="6"/>
        <v>0</v>
      </c>
      <c r="AM14" s="94"/>
      <c r="AN14" s="95">
        <f t="shared" si="18"/>
        <v>0</v>
      </c>
      <c r="AO14" s="96">
        <f t="shared" si="20"/>
        <v>0</v>
      </c>
      <c r="AP14" s="97"/>
      <c r="AQ14" s="98">
        <f t="shared" si="7"/>
        <v>0</v>
      </c>
      <c r="AR14" s="99">
        <f t="shared" si="8"/>
        <v>123.09</v>
      </c>
      <c r="AS14" s="99">
        <f t="shared" si="9"/>
        <v>0</v>
      </c>
      <c r="AT14" s="99">
        <f t="shared" si="10"/>
        <v>0</v>
      </c>
      <c r="AU14" s="99">
        <f t="shared" si="19"/>
        <v>0</v>
      </c>
      <c r="AV14" s="99">
        <f t="array" ref="AV14">_xlfn.IFS(U14=0,AO14,U14&lt;0,AO14/-U14,U14&gt;0,AO14/U14)</f>
        <v>0</v>
      </c>
      <c r="AW14" s="235">
        <f t="shared" si="27"/>
        <v>0</v>
      </c>
      <c r="AX14" s="235">
        <f t="shared" si="28"/>
        <v>0</v>
      </c>
      <c r="AY14" s="100"/>
      <c r="AZ14" s="95">
        <f t="shared" si="13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5"/>
        <v>0</v>
      </c>
      <c r="F15" s="94"/>
      <c r="G15" s="94"/>
      <c r="H15" s="94"/>
      <c r="I15" s="94"/>
      <c r="J15" s="94"/>
      <c r="K15" s="93">
        <v>123.09</v>
      </c>
      <c r="L15" s="93">
        <f t="shared" si="29"/>
        <v>0</v>
      </c>
      <c r="M15" s="90"/>
      <c r="N15" s="90"/>
      <c r="O15" s="90"/>
      <c r="P15" s="90"/>
      <c r="Q15" s="234">
        <f t="shared" si="14"/>
        <v>0</v>
      </c>
      <c r="R15" s="93">
        <f t="shared" si="15"/>
        <v>0</v>
      </c>
      <c r="S15" s="94"/>
      <c r="T15" s="94"/>
      <c r="U15" s="93">
        <f t="shared" si="1"/>
        <v>0</v>
      </c>
      <c r="V15" s="94"/>
      <c r="W15" s="94"/>
      <c r="X15" s="93">
        <f t="shared" si="2"/>
        <v>0</v>
      </c>
      <c r="Y15" s="94"/>
      <c r="Z15" s="94"/>
      <c r="AA15" s="93">
        <f t="shared" si="16"/>
        <v>0</v>
      </c>
      <c r="AB15" s="93">
        <f t="shared" si="17"/>
        <v>0</v>
      </c>
      <c r="AC15" s="235" t="e">
        <f t="shared" si="3"/>
        <v>#DIV/0!</v>
      </c>
      <c r="AD15" s="93">
        <f t="shared" si="4"/>
        <v>0</v>
      </c>
      <c r="AE15" s="94"/>
      <c r="AF15" s="235">
        <f t="shared" si="5"/>
        <v>0</v>
      </c>
      <c r="AG15" s="94"/>
      <c r="AH15" s="94"/>
      <c r="AI15" s="94"/>
      <c r="AJ15" s="94"/>
      <c r="AK15" s="94"/>
      <c r="AL15" s="123">
        <f t="shared" si="6"/>
        <v>0</v>
      </c>
      <c r="AM15" s="94"/>
      <c r="AN15" s="95">
        <f t="shared" si="18"/>
        <v>0</v>
      </c>
      <c r="AO15" s="96">
        <f t="shared" si="20"/>
        <v>0</v>
      </c>
      <c r="AP15" s="97"/>
      <c r="AQ15" s="98">
        <f t="shared" si="7"/>
        <v>0</v>
      </c>
      <c r="AR15" s="99">
        <f t="shared" si="8"/>
        <v>123.09</v>
      </c>
      <c r="AS15" s="99">
        <f t="shared" si="9"/>
        <v>0</v>
      </c>
      <c r="AT15" s="99">
        <f t="shared" si="10"/>
        <v>0</v>
      </c>
      <c r="AU15" s="99">
        <f t="shared" si="19"/>
        <v>0</v>
      </c>
      <c r="AV15" s="99">
        <f t="array" ref="AV15">_xlfn.IFS(U15=0,AO15,U15&lt;0,AO15/-U15,U15&gt;0,AO15/U15)</f>
        <v>0</v>
      </c>
      <c r="AW15" s="235">
        <f t="shared" si="27"/>
        <v>0</v>
      </c>
      <c r="AX15" s="235">
        <f t="shared" si="28"/>
        <v>0</v>
      </c>
      <c r="AY15" s="100"/>
      <c r="AZ15" s="95">
        <f t="shared" si="13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5"/>
        <v>0</v>
      </c>
      <c r="F16" s="94"/>
      <c r="G16" s="94"/>
      <c r="H16" s="94"/>
      <c r="I16" s="94"/>
      <c r="J16" s="94"/>
      <c r="K16" s="93">
        <v>117.24</v>
      </c>
      <c r="L16" s="93">
        <f t="shared" si="29"/>
        <v>0</v>
      </c>
      <c r="M16" s="90"/>
      <c r="N16" s="90"/>
      <c r="O16" s="90"/>
      <c r="P16" s="90"/>
      <c r="Q16" s="234">
        <f t="shared" si="14"/>
        <v>0</v>
      </c>
      <c r="R16" s="93">
        <f t="shared" si="15"/>
        <v>0</v>
      </c>
      <c r="S16" s="94"/>
      <c r="T16" s="94"/>
      <c r="U16" s="93">
        <f t="shared" si="1"/>
        <v>0</v>
      </c>
      <c r="V16" s="94"/>
      <c r="W16" s="94"/>
      <c r="X16" s="93">
        <f t="shared" si="2"/>
        <v>0</v>
      </c>
      <c r="Y16" s="94"/>
      <c r="Z16" s="94"/>
      <c r="AA16" s="93">
        <f t="shared" si="16"/>
        <v>0</v>
      </c>
      <c r="AB16" s="93">
        <f t="shared" si="17"/>
        <v>0</v>
      </c>
      <c r="AC16" s="235" t="e">
        <f t="shared" si="3"/>
        <v>#DIV/0!</v>
      </c>
      <c r="AD16" s="93">
        <f t="shared" si="4"/>
        <v>0</v>
      </c>
      <c r="AE16" s="94"/>
      <c r="AF16" s="235">
        <f t="shared" si="5"/>
        <v>0</v>
      </c>
      <c r="AG16" s="94"/>
      <c r="AH16" s="94"/>
      <c r="AI16" s="94"/>
      <c r="AJ16" s="94"/>
      <c r="AK16" s="94"/>
      <c r="AL16" s="123">
        <f t="shared" si="6"/>
        <v>0</v>
      </c>
      <c r="AM16" s="94"/>
      <c r="AN16" s="95">
        <f t="shared" si="18"/>
        <v>0</v>
      </c>
      <c r="AO16" s="96">
        <f t="shared" si="20"/>
        <v>0</v>
      </c>
      <c r="AP16" s="97"/>
      <c r="AQ16" s="98">
        <f t="shared" si="7"/>
        <v>0</v>
      </c>
      <c r="AR16" s="99">
        <f t="shared" si="8"/>
        <v>117.24</v>
      </c>
      <c r="AS16" s="99">
        <f t="shared" si="9"/>
        <v>0</v>
      </c>
      <c r="AT16" s="99">
        <f t="shared" si="10"/>
        <v>0</v>
      </c>
      <c r="AU16" s="99">
        <f t="shared" si="19"/>
        <v>0</v>
      </c>
      <c r="AV16" s="99">
        <f t="array" ref="AV16">_xlfn.IFS(U16=0,AO16,U16&lt;0,AO16/-U16,U16&gt;0,AO16/U16)</f>
        <v>0</v>
      </c>
      <c r="AW16" s="235">
        <f t="shared" si="27"/>
        <v>0</v>
      </c>
      <c r="AX16" s="235">
        <f t="shared" si="28"/>
        <v>0</v>
      </c>
      <c r="AY16" s="100"/>
      <c r="AZ16" s="95">
        <f t="shared" si="13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5"/>
        <v>0</v>
      </c>
      <c r="F17" s="94"/>
      <c r="G17" s="94"/>
      <c r="H17" s="94"/>
      <c r="I17" s="94"/>
      <c r="J17" s="94"/>
      <c r="K17" s="94">
        <v>123.09</v>
      </c>
      <c r="L17" s="93">
        <f t="shared" si="29"/>
        <v>0</v>
      </c>
      <c r="M17" s="90"/>
      <c r="N17" s="90"/>
      <c r="O17" s="90"/>
      <c r="P17" s="90"/>
      <c r="Q17" s="234">
        <f t="shared" si="14"/>
        <v>0</v>
      </c>
      <c r="R17" s="93">
        <f t="shared" si="15"/>
        <v>0</v>
      </c>
      <c r="S17" s="94"/>
      <c r="T17" s="94"/>
      <c r="U17" s="93">
        <f t="shared" si="1"/>
        <v>0</v>
      </c>
      <c r="V17" s="94"/>
      <c r="W17" s="94"/>
      <c r="X17" s="93">
        <f t="shared" si="2"/>
        <v>0</v>
      </c>
      <c r="Y17" s="94"/>
      <c r="Z17" s="94"/>
      <c r="AA17" s="93">
        <f t="shared" si="16"/>
        <v>0</v>
      </c>
      <c r="AB17" s="93">
        <f t="shared" si="17"/>
        <v>0</v>
      </c>
      <c r="AC17" s="235" t="e">
        <f t="shared" si="3"/>
        <v>#DIV/0!</v>
      </c>
      <c r="AD17" s="93">
        <f t="shared" si="4"/>
        <v>0</v>
      </c>
      <c r="AE17" s="94"/>
      <c r="AF17" s="235">
        <f t="shared" si="5"/>
        <v>0</v>
      </c>
      <c r="AG17" s="94"/>
      <c r="AH17" s="94"/>
      <c r="AI17" s="94"/>
      <c r="AJ17" s="94"/>
      <c r="AK17" s="94"/>
      <c r="AL17" s="123">
        <f t="shared" si="6"/>
        <v>0</v>
      </c>
      <c r="AM17" s="94"/>
      <c r="AN17" s="95">
        <f t="shared" si="18"/>
        <v>0</v>
      </c>
      <c r="AO17" s="96">
        <f t="shared" si="20"/>
        <v>0</v>
      </c>
      <c r="AP17" s="97"/>
      <c r="AQ17" s="98">
        <f t="shared" si="7"/>
        <v>0</v>
      </c>
      <c r="AR17" s="99">
        <f t="shared" si="8"/>
        <v>123.09</v>
      </c>
      <c r="AS17" s="99">
        <f t="shared" si="9"/>
        <v>0</v>
      </c>
      <c r="AT17" s="99">
        <f t="shared" si="10"/>
        <v>0</v>
      </c>
      <c r="AU17" s="99">
        <f t="shared" si="19"/>
        <v>0</v>
      </c>
      <c r="AV17" s="99">
        <f t="array" ref="AV17">_xlfn.IFS(U17=0,AO17,U17&lt;0,AO17/-U17,U17&gt;0,AO17/U17)</f>
        <v>0</v>
      </c>
      <c r="AW17" s="235">
        <f t="shared" si="27"/>
        <v>0</v>
      </c>
      <c r="AX17" s="235">
        <f t="shared" si="28"/>
        <v>0</v>
      </c>
      <c r="AY17" s="100"/>
      <c r="AZ17" s="95">
        <f t="shared" si="13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5"/>
        <v>0</v>
      </c>
      <c r="F18" s="94"/>
      <c r="G18" s="94"/>
      <c r="H18" s="94"/>
      <c r="I18" s="94"/>
      <c r="J18" s="94"/>
      <c r="K18" s="94">
        <v>123.09</v>
      </c>
      <c r="L18" s="93">
        <f t="shared" si="29"/>
        <v>0</v>
      </c>
      <c r="M18" s="90"/>
      <c r="N18" s="90"/>
      <c r="O18" s="90"/>
      <c r="P18" s="90"/>
      <c r="Q18" s="234">
        <f t="shared" si="14"/>
        <v>0</v>
      </c>
      <c r="R18" s="93">
        <f t="shared" si="15"/>
        <v>0</v>
      </c>
      <c r="S18" s="94"/>
      <c r="T18" s="94"/>
      <c r="U18" s="93">
        <f t="shared" si="1"/>
        <v>0</v>
      </c>
      <c r="V18" s="94"/>
      <c r="W18" s="94"/>
      <c r="X18" s="93">
        <f t="shared" si="2"/>
        <v>0</v>
      </c>
      <c r="Y18" s="94"/>
      <c r="Z18" s="94"/>
      <c r="AA18" s="93">
        <f t="shared" si="16"/>
        <v>0</v>
      </c>
      <c r="AB18" s="93">
        <f t="shared" si="17"/>
        <v>0</v>
      </c>
      <c r="AC18" s="235" t="e">
        <f t="shared" si="3"/>
        <v>#DIV/0!</v>
      </c>
      <c r="AD18" s="93">
        <f t="shared" si="4"/>
        <v>0</v>
      </c>
      <c r="AE18" s="94"/>
      <c r="AF18" s="235">
        <f t="shared" si="5"/>
        <v>0</v>
      </c>
      <c r="AG18" s="94"/>
      <c r="AH18" s="94"/>
      <c r="AI18" s="94"/>
      <c r="AJ18" s="94"/>
      <c r="AK18" s="94"/>
      <c r="AL18" s="123">
        <f t="shared" si="6"/>
        <v>0</v>
      </c>
      <c r="AM18" s="94"/>
      <c r="AN18" s="95">
        <f t="shared" si="18"/>
        <v>0</v>
      </c>
      <c r="AO18" s="96">
        <f t="shared" si="20"/>
        <v>0</v>
      </c>
      <c r="AP18" s="97"/>
      <c r="AQ18" s="98">
        <f t="shared" si="7"/>
        <v>0</v>
      </c>
      <c r="AR18" s="99">
        <f t="shared" si="8"/>
        <v>123.09</v>
      </c>
      <c r="AS18" s="99">
        <f t="shared" si="9"/>
        <v>0</v>
      </c>
      <c r="AT18" s="99">
        <f t="shared" si="10"/>
        <v>0</v>
      </c>
      <c r="AU18" s="99">
        <f t="shared" si="19"/>
        <v>0</v>
      </c>
      <c r="AV18" s="99">
        <f t="array" ref="AV18">_xlfn.IFS(U18=0,AO18,U18&lt;0,AO18/-U18,U18&gt;0,AO18/U18)</f>
        <v>0</v>
      </c>
      <c r="AW18" s="235">
        <f t="shared" si="27"/>
        <v>0</v>
      </c>
      <c r="AX18" s="235">
        <f t="shared" si="28"/>
        <v>0</v>
      </c>
      <c r="AY18" s="100"/>
      <c r="AZ18" s="95">
        <f t="shared" si="13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5"/>
        <v>0</v>
      </c>
      <c r="F19" s="94"/>
      <c r="G19" s="94"/>
      <c r="H19" s="94"/>
      <c r="I19" s="94"/>
      <c r="J19" s="94"/>
      <c r="K19" s="94">
        <v>123.09</v>
      </c>
      <c r="L19" s="93">
        <f t="shared" si="29"/>
        <v>0</v>
      </c>
      <c r="M19" s="90"/>
      <c r="N19" s="90"/>
      <c r="O19" s="90"/>
      <c r="P19" s="90"/>
      <c r="Q19" s="234">
        <f t="shared" si="14"/>
        <v>0</v>
      </c>
      <c r="R19" s="93">
        <f t="shared" si="15"/>
        <v>0</v>
      </c>
      <c r="S19" s="94"/>
      <c r="T19" s="94"/>
      <c r="U19" s="93">
        <f t="shared" si="1"/>
        <v>0</v>
      </c>
      <c r="V19" s="94"/>
      <c r="W19" s="94"/>
      <c r="X19" s="93">
        <f t="shared" si="2"/>
        <v>0</v>
      </c>
      <c r="Y19" s="94"/>
      <c r="Z19" s="94"/>
      <c r="AA19" s="93">
        <f t="shared" si="16"/>
        <v>0</v>
      </c>
      <c r="AB19" s="93">
        <f t="shared" si="17"/>
        <v>0</v>
      </c>
      <c r="AC19" s="235" t="e">
        <f t="shared" si="3"/>
        <v>#DIV/0!</v>
      </c>
      <c r="AD19" s="93">
        <f t="shared" si="4"/>
        <v>0</v>
      </c>
      <c r="AE19" s="94"/>
      <c r="AF19" s="235">
        <f t="shared" si="5"/>
        <v>0</v>
      </c>
      <c r="AG19" s="94"/>
      <c r="AH19" s="94"/>
      <c r="AI19" s="94"/>
      <c r="AJ19" s="94"/>
      <c r="AK19" s="94"/>
      <c r="AL19" s="123">
        <f t="shared" si="6"/>
        <v>0</v>
      </c>
      <c r="AM19" s="94"/>
      <c r="AN19" s="95">
        <f t="shared" si="18"/>
        <v>0</v>
      </c>
      <c r="AO19" s="96">
        <f t="shared" si="20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19"/>
        <v>0</v>
      </c>
      <c r="AV19" s="99">
        <f t="array" ref="AV19">_xlfn.IFS(U19=0,AO19,U19&lt;0,AO19/-U19,U19&gt;0,AO19/U19)</f>
        <v>0</v>
      </c>
      <c r="AW19" s="235">
        <f t="shared" si="27"/>
        <v>0</v>
      </c>
      <c r="AX19" s="235">
        <f t="shared" si="28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5"/>
        <v>0</v>
      </c>
      <c r="F20" s="94"/>
      <c r="G20" s="94"/>
      <c r="H20" s="94"/>
      <c r="I20" s="94"/>
      <c r="J20" s="94"/>
      <c r="K20" s="94">
        <v>117.24</v>
      </c>
      <c r="L20" s="93">
        <f t="shared" si="29"/>
        <v>0</v>
      </c>
      <c r="M20" s="90"/>
      <c r="N20" s="90"/>
      <c r="O20" s="90"/>
      <c r="P20" s="90"/>
      <c r="Q20" s="234">
        <f t="shared" si="14"/>
        <v>0</v>
      </c>
      <c r="R20" s="93">
        <f t="shared" si="15"/>
        <v>0</v>
      </c>
      <c r="S20" s="94"/>
      <c r="T20" s="94"/>
      <c r="U20" s="93">
        <f t="shared" si="1"/>
        <v>0</v>
      </c>
      <c r="V20" s="94"/>
      <c r="W20" s="94"/>
      <c r="X20" s="93">
        <f t="shared" si="2"/>
        <v>0</v>
      </c>
      <c r="Y20" s="94"/>
      <c r="Z20" s="94"/>
      <c r="AA20" s="93">
        <f t="shared" si="16"/>
        <v>0</v>
      </c>
      <c r="AB20" s="93">
        <f t="shared" si="17"/>
        <v>0</v>
      </c>
      <c r="AC20" s="235" t="e">
        <f t="shared" si="3"/>
        <v>#DIV/0!</v>
      </c>
      <c r="AD20" s="93">
        <f t="shared" si="4"/>
        <v>0</v>
      </c>
      <c r="AE20" s="94"/>
      <c r="AF20" s="235">
        <f t="shared" si="5"/>
        <v>0</v>
      </c>
      <c r="AG20" s="94"/>
      <c r="AH20" s="94"/>
      <c r="AI20" s="94"/>
      <c r="AJ20" s="94"/>
      <c r="AK20" s="94"/>
      <c r="AL20" s="123">
        <f t="shared" si="6"/>
        <v>0</v>
      </c>
      <c r="AM20" s="94"/>
      <c r="AN20" s="95">
        <f t="shared" si="18"/>
        <v>0</v>
      </c>
      <c r="AO20" s="96">
        <f t="shared" si="20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19"/>
        <v>0</v>
      </c>
      <c r="AV20" s="99">
        <f t="array" ref="AV20">_xlfn.IFS(U20=0,AO20,U20&lt;0,AO20/-U20,U20&gt;0,AO20/U20)</f>
        <v>0</v>
      </c>
      <c r="AW20" s="235">
        <f t="shared" si="27"/>
        <v>0</v>
      </c>
      <c r="AX20" s="235">
        <f t="shared" si="28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5"/>
        <v>0</v>
      </c>
      <c r="F21" s="94"/>
      <c r="G21" s="94"/>
      <c r="H21" s="94"/>
      <c r="I21" s="94"/>
      <c r="J21" s="94"/>
      <c r="K21" s="94">
        <v>117.24</v>
      </c>
      <c r="L21" s="93">
        <f t="shared" si="29"/>
        <v>0</v>
      </c>
      <c r="M21" s="90"/>
      <c r="N21" s="90"/>
      <c r="O21" s="90"/>
      <c r="P21" s="90"/>
      <c r="Q21" s="234">
        <f t="shared" si="14"/>
        <v>0</v>
      </c>
      <c r="R21" s="93">
        <f t="shared" si="15"/>
        <v>0</v>
      </c>
      <c r="S21" s="94"/>
      <c r="T21" s="94"/>
      <c r="U21" s="93">
        <f t="shared" si="1"/>
        <v>0</v>
      </c>
      <c r="V21" s="94"/>
      <c r="W21" s="94"/>
      <c r="X21" s="93">
        <f t="shared" si="2"/>
        <v>0</v>
      </c>
      <c r="Y21" s="94"/>
      <c r="Z21" s="94"/>
      <c r="AA21" s="93">
        <f t="shared" si="16"/>
        <v>0</v>
      </c>
      <c r="AB21" s="93">
        <f t="shared" si="17"/>
        <v>0</v>
      </c>
      <c r="AC21" s="235" t="e">
        <f t="shared" si="3"/>
        <v>#DIV/0!</v>
      </c>
      <c r="AD21" s="93">
        <f t="shared" si="4"/>
        <v>0</v>
      </c>
      <c r="AE21" s="94"/>
      <c r="AF21" s="235">
        <f t="shared" si="5"/>
        <v>0</v>
      </c>
      <c r="AG21" s="94"/>
      <c r="AH21" s="94"/>
      <c r="AI21" s="94"/>
      <c r="AJ21" s="94"/>
      <c r="AK21" s="94"/>
      <c r="AL21" s="123">
        <f t="shared" si="6"/>
        <v>0</v>
      </c>
      <c r="AM21" s="94"/>
      <c r="AN21" s="95">
        <f t="shared" si="18"/>
        <v>0</v>
      </c>
      <c r="AO21" s="96">
        <f t="shared" si="20"/>
        <v>0</v>
      </c>
      <c r="AP21" s="97"/>
      <c r="AQ21" s="98">
        <f t="shared" si="7"/>
        <v>0</v>
      </c>
      <c r="AR21" s="99">
        <f t="shared" ref="AR21:AR98" si="30">K21</f>
        <v>117.24</v>
      </c>
      <c r="AS21" s="99">
        <f t="shared" si="9"/>
        <v>0</v>
      </c>
      <c r="AT21" s="99">
        <f t="shared" si="10"/>
        <v>0</v>
      </c>
      <c r="AU21" s="99">
        <f t="shared" si="19"/>
        <v>0</v>
      </c>
      <c r="AV21" s="99">
        <f t="array" ref="AV21">_xlfn.IFS(U21=0,AO21,U21&lt;0,AO21/-U21,U21&gt;0,AO21/U21)</f>
        <v>0</v>
      </c>
      <c r="AW21" s="235">
        <f t="shared" si="27"/>
        <v>0</v>
      </c>
      <c r="AX21" s="235">
        <f t="shared" si="28"/>
        <v>0</v>
      </c>
      <c r="AY21" s="100"/>
      <c r="AZ21" s="95">
        <f t="shared" si="13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5"/>
        <v>0</v>
      </c>
      <c r="F22" s="94"/>
      <c r="G22" s="94"/>
      <c r="H22" s="94"/>
      <c r="I22" s="94"/>
      <c r="J22" s="94"/>
      <c r="K22" s="94">
        <v>117.24</v>
      </c>
      <c r="L22" s="93">
        <f t="shared" si="29"/>
        <v>0</v>
      </c>
      <c r="M22" s="90"/>
      <c r="N22" s="90"/>
      <c r="O22" s="90"/>
      <c r="P22" s="90"/>
      <c r="Q22" s="234">
        <f t="shared" si="14"/>
        <v>0</v>
      </c>
      <c r="R22" s="93">
        <f t="shared" si="15"/>
        <v>0</v>
      </c>
      <c r="S22" s="94"/>
      <c r="T22" s="94"/>
      <c r="U22" s="93">
        <f t="shared" si="1"/>
        <v>0</v>
      </c>
      <c r="V22" s="94"/>
      <c r="W22" s="94"/>
      <c r="X22" s="93">
        <f t="shared" si="2"/>
        <v>0</v>
      </c>
      <c r="Y22" s="94"/>
      <c r="Z22" s="94"/>
      <c r="AA22" s="93">
        <f t="shared" si="16"/>
        <v>0</v>
      </c>
      <c r="AB22" s="93">
        <f t="shared" si="17"/>
        <v>0</v>
      </c>
      <c r="AC22" s="235" t="e">
        <f t="shared" si="3"/>
        <v>#DIV/0!</v>
      </c>
      <c r="AD22" s="93">
        <f t="shared" si="4"/>
        <v>0</v>
      </c>
      <c r="AE22" s="94"/>
      <c r="AF22" s="235">
        <f t="shared" si="5"/>
        <v>0</v>
      </c>
      <c r="AG22" s="94"/>
      <c r="AH22" s="94"/>
      <c r="AI22" s="94"/>
      <c r="AJ22" s="94"/>
      <c r="AK22" s="94"/>
      <c r="AL22" s="123">
        <f t="shared" si="6"/>
        <v>0</v>
      </c>
      <c r="AM22" s="94"/>
      <c r="AN22" s="95">
        <f t="shared" si="18"/>
        <v>0</v>
      </c>
      <c r="AO22" s="96">
        <f t="shared" si="20"/>
        <v>0</v>
      </c>
      <c r="AP22" s="97"/>
      <c r="AQ22" s="98">
        <f t="shared" si="7"/>
        <v>0</v>
      </c>
      <c r="AR22" s="99">
        <f t="shared" si="30"/>
        <v>117.24</v>
      </c>
      <c r="AS22" s="99">
        <f t="shared" si="9"/>
        <v>0</v>
      </c>
      <c r="AT22" s="99">
        <f t="shared" si="10"/>
        <v>0</v>
      </c>
      <c r="AU22" s="99">
        <f t="shared" si="19"/>
        <v>0</v>
      </c>
      <c r="AV22" s="99">
        <f t="array" ref="AV22">_xlfn.IFS(U22=0,AO22,U22&lt;0,AO22/-U22,U22&gt;0,AO22/U22)</f>
        <v>0</v>
      </c>
      <c r="AW22" s="235">
        <f t="shared" si="27"/>
        <v>0</v>
      </c>
      <c r="AX22" s="235">
        <f t="shared" si="28"/>
        <v>0</v>
      </c>
      <c r="AY22" s="100"/>
      <c r="AZ22" s="95">
        <f t="shared" si="13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5"/>
        <v>0</v>
      </c>
      <c r="F23" s="94"/>
      <c r="G23" s="94"/>
      <c r="H23" s="94"/>
      <c r="I23" s="94"/>
      <c r="J23" s="94"/>
      <c r="K23" s="94">
        <v>117.24</v>
      </c>
      <c r="L23" s="93">
        <f t="shared" si="29"/>
        <v>0</v>
      </c>
      <c r="M23" s="90"/>
      <c r="N23" s="90"/>
      <c r="O23" s="90"/>
      <c r="P23" s="90"/>
      <c r="Q23" s="234">
        <f t="shared" si="14"/>
        <v>0</v>
      </c>
      <c r="R23" s="93">
        <f t="shared" si="15"/>
        <v>0</v>
      </c>
      <c r="S23" s="94"/>
      <c r="T23" s="94"/>
      <c r="U23" s="93">
        <f t="shared" si="1"/>
        <v>0</v>
      </c>
      <c r="V23" s="94"/>
      <c r="W23" s="94"/>
      <c r="X23" s="93">
        <f t="shared" si="2"/>
        <v>0</v>
      </c>
      <c r="Y23" s="94"/>
      <c r="Z23" s="94"/>
      <c r="AA23" s="93">
        <f t="shared" si="16"/>
        <v>0</v>
      </c>
      <c r="AB23" s="93">
        <f t="shared" si="17"/>
        <v>0</v>
      </c>
      <c r="AC23" s="235" t="e">
        <f t="shared" si="3"/>
        <v>#DIV/0!</v>
      </c>
      <c r="AD23" s="93">
        <f t="shared" si="4"/>
        <v>0</v>
      </c>
      <c r="AE23" s="94"/>
      <c r="AF23" s="235">
        <f t="shared" si="5"/>
        <v>0</v>
      </c>
      <c r="AG23" s="94"/>
      <c r="AH23" s="94"/>
      <c r="AI23" s="94"/>
      <c r="AJ23" s="94"/>
      <c r="AK23" s="94"/>
      <c r="AL23" s="123">
        <f t="shared" si="6"/>
        <v>0</v>
      </c>
      <c r="AM23" s="94"/>
      <c r="AN23" s="95">
        <f t="shared" si="18"/>
        <v>0</v>
      </c>
      <c r="AO23" s="96">
        <f t="shared" si="20"/>
        <v>0</v>
      </c>
      <c r="AP23" s="97"/>
      <c r="AQ23" s="98">
        <f t="shared" si="7"/>
        <v>0</v>
      </c>
      <c r="AR23" s="99">
        <f t="shared" si="30"/>
        <v>117.24</v>
      </c>
      <c r="AS23" s="99">
        <f t="shared" si="9"/>
        <v>0</v>
      </c>
      <c r="AT23" s="99">
        <f t="shared" si="10"/>
        <v>0</v>
      </c>
      <c r="AU23" s="99">
        <f t="shared" si="19"/>
        <v>0</v>
      </c>
      <c r="AV23" s="99">
        <f t="array" ref="AV23">_xlfn.IFS(U23=0,AO23,U23&lt;0,AO23/-U23,U23&gt;0,AO23/U23)</f>
        <v>0</v>
      </c>
      <c r="AW23" s="235">
        <f t="shared" si="27"/>
        <v>0</v>
      </c>
      <c r="AX23" s="235">
        <f t="shared" si="28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5"/>
        <v>0</v>
      </c>
      <c r="F24" s="94"/>
      <c r="G24" s="94"/>
      <c r="H24" s="94"/>
      <c r="I24" s="94"/>
      <c r="J24" s="94"/>
      <c r="K24" s="94">
        <v>117.24</v>
      </c>
      <c r="L24" s="93">
        <f t="shared" si="29"/>
        <v>0</v>
      </c>
      <c r="M24" s="90"/>
      <c r="N24" s="90"/>
      <c r="O24" s="90"/>
      <c r="P24" s="90"/>
      <c r="Q24" s="234">
        <f t="shared" si="14"/>
        <v>0</v>
      </c>
      <c r="R24" s="93">
        <f t="shared" si="15"/>
        <v>0</v>
      </c>
      <c r="S24" s="94"/>
      <c r="T24" s="94"/>
      <c r="U24" s="93">
        <f t="shared" si="1"/>
        <v>0</v>
      </c>
      <c r="V24" s="94"/>
      <c r="W24" s="94"/>
      <c r="X24" s="93">
        <f t="shared" si="2"/>
        <v>0</v>
      </c>
      <c r="Y24" s="94"/>
      <c r="Z24" s="94"/>
      <c r="AA24" s="93">
        <f t="shared" si="16"/>
        <v>0</v>
      </c>
      <c r="AB24" s="93">
        <f t="shared" si="17"/>
        <v>0</v>
      </c>
      <c r="AC24" s="235" t="e">
        <f t="shared" si="3"/>
        <v>#DIV/0!</v>
      </c>
      <c r="AD24" s="93">
        <f t="shared" si="4"/>
        <v>0</v>
      </c>
      <c r="AE24" s="94"/>
      <c r="AF24" s="235">
        <f t="shared" si="5"/>
        <v>0</v>
      </c>
      <c r="AG24" s="94"/>
      <c r="AH24" s="94"/>
      <c r="AI24" s="94"/>
      <c r="AJ24" s="94"/>
      <c r="AK24" s="94"/>
      <c r="AL24" s="123">
        <f t="shared" si="6"/>
        <v>0</v>
      </c>
      <c r="AM24" s="94"/>
      <c r="AN24" s="95">
        <f t="shared" si="18"/>
        <v>0</v>
      </c>
      <c r="AO24" s="96">
        <f t="shared" si="20"/>
        <v>0</v>
      </c>
      <c r="AP24" s="97"/>
      <c r="AQ24" s="98">
        <f t="shared" si="7"/>
        <v>0</v>
      </c>
      <c r="AR24" s="99">
        <f t="shared" si="30"/>
        <v>117.24</v>
      </c>
      <c r="AS24" s="99">
        <f t="shared" si="9"/>
        <v>0</v>
      </c>
      <c r="AT24" s="99">
        <f t="shared" si="10"/>
        <v>0</v>
      </c>
      <c r="AU24" s="99">
        <f t="shared" si="19"/>
        <v>0</v>
      </c>
      <c r="AV24" s="99">
        <f t="array" ref="AV24">_xlfn.IFS(U24=0,AO24,U24&lt;0,AO24/-U24,U24&gt;0,AO24/U24)</f>
        <v>0</v>
      </c>
      <c r="AW24" s="235">
        <f t="shared" si="27"/>
        <v>0</v>
      </c>
      <c r="AX24" s="235">
        <f t="shared" si="28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5"/>
        <v>0</v>
      </c>
      <c r="F25" s="94"/>
      <c r="G25" s="94"/>
      <c r="H25" s="94"/>
      <c r="I25" s="94"/>
      <c r="J25" s="94"/>
      <c r="K25" s="94">
        <v>117.24</v>
      </c>
      <c r="L25" s="93">
        <f t="shared" si="29"/>
        <v>0</v>
      </c>
      <c r="M25" s="90"/>
      <c r="N25" s="90"/>
      <c r="O25" s="90"/>
      <c r="P25" s="90"/>
      <c r="Q25" s="234">
        <f t="shared" si="14"/>
        <v>0</v>
      </c>
      <c r="R25" s="93">
        <f t="shared" si="15"/>
        <v>0</v>
      </c>
      <c r="S25" s="94"/>
      <c r="T25" s="94"/>
      <c r="U25" s="93">
        <f t="shared" si="1"/>
        <v>0</v>
      </c>
      <c r="V25" s="94"/>
      <c r="W25" s="94"/>
      <c r="X25" s="93">
        <f t="shared" si="2"/>
        <v>0</v>
      </c>
      <c r="Y25" s="94"/>
      <c r="Z25" s="94"/>
      <c r="AA25" s="93">
        <f t="shared" si="16"/>
        <v>0</v>
      </c>
      <c r="AB25" s="93">
        <f t="shared" si="17"/>
        <v>0</v>
      </c>
      <c r="AC25" s="235" t="e">
        <f t="shared" si="3"/>
        <v>#DIV/0!</v>
      </c>
      <c r="AD25" s="93">
        <f t="shared" si="4"/>
        <v>0</v>
      </c>
      <c r="AE25" s="94"/>
      <c r="AF25" s="235">
        <f t="shared" si="5"/>
        <v>0</v>
      </c>
      <c r="AG25" s="94"/>
      <c r="AH25" s="94"/>
      <c r="AI25" s="94"/>
      <c r="AJ25" s="94"/>
      <c r="AK25" s="94"/>
      <c r="AL25" s="123">
        <f t="shared" si="6"/>
        <v>0</v>
      </c>
      <c r="AM25" s="94"/>
      <c r="AN25" s="95">
        <f t="shared" si="18"/>
        <v>0</v>
      </c>
      <c r="AO25" s="96">
        <f t="shared" si="20"/>
        <v>0</v>
      </c>
      <c r="AP25" s="97"/>
      <c r="AQ25" s="98">
        <f t="shared" si="7"/>
        <v>0</v>
      </c>
      <c r="AR25" s="99">
        <f t="shared" si="30"/>
        <v>117.24</v>
      </c>
      <c r="AS25" s="99">
        <f t="shared" si="9"/>
        <v>0</v>
      </c>
      <c r="AT25" s="99">
        <f t="shared" si="10"/>
        <v>0</v>
      </c>
      <c r="AU25" s="99">
        <f t="shared" si="19"/>
        <v>0</v>
      </c>
      <c r="AV25" s="99">
        <f t="array" ref="AV25">_xlfn.IFS(U25=0,AO25,U25&lt;0,AO25/-U25,U25&gt;0,AO25/U25)</f>
        <v>0</v>
      </c>
      <c r="AW25" s="235">
        <f t="shared" si="27"/>
        <v>0</v>
      </c>
      <c r="AX25" s="235">
        <f t="shared" si="28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5"/>
        <v>0</v>
      </c>
      <c r="F26" s="94"/>
      <c r="G26" s="94"/>
      <c r="H26" s="94"/>
      <c r="I26" s="94"/>
      <c r="J26" s="94"/>
      <c r="K26" s="94">
        <v>123.09</v>
      </c>
      <c r="L26" s="93">
        <f t="shared" si="29"/>
        <v>0</v>
      </c>
      <c r="M26" s="90"/>
      <c r="N26" s="90"/>
      <c r="O26" s="90"/>
      <c r="P26" s="90"/>
      <c r="Q26" s="234">
        <f t="shared" si="14"/>
        <v>0</v>
      </c>
      <c r="R26" s="93">
        <f t="shared" si="15"/>
        <v>0</v>
      </c>
      <c r="S26" s="94"/>
      <c r="T26" s="94"/>
      <c r="U26" s="93">
        <f t="shared" si="1"/>
        <v>0</v>
      </c>
      <c r="V26" s="94"/>
      <c r="W26" s="94"/>
      <c r="X26" s="93">
        <f t="shared" si="2"/>
        <v>0</v>
      </c>
      <c r="Y26" s="94"/>
      <c r="Z26" s="94"/>
      <c r="AA26" s="93">
        <f t="shared" si="16"/>
        <v>0</v>
      </c>
      <c r="AB26" s="93">
        <f t="shared" si="17"/>
        <v>0</v>
      </c>
      <c r="AC26" s="235" t="e">
        <f t="shared" si="3"/>
        <v>#DIV/0!</v>
      </c>
      <c r="AD26" s="93">
        <f t="shared" si="4"/>
        <v>0</v>
      </c>
      <c r="AE26" s="94"/>
      <c r="AF26" s="235">
        <f t="shared" si="5"/>
        <v>0</v>
      </c>
      <c r="AG26" s="94"/>
      <c r="AH26" s="94"/>
      <c r="AI26" s="94"/>
      <c r="AJ26" s="94"/>
      <c r="AK26" s="94"/>
      <c r="AL26" s="123">
        <f t="shared" si="6"/>
        <v>0</v>
      </c>
      <c r="AM26" s="94"/>
      <c r="AN26" s="95">
        <f t="shared" si="18"/>
        <v>0</v>
      </c>
      <c r="AO26" s="96">
        <f t="shared" si="20"/>
        <v>0</v>
      </c>
      <c r="AP26" s="97"/>
      <c r="AQ26" s="98">
        <f t="shared" si="7"/>
        <v>0</v>
      </c>
      <c r="AR26" s="99">
        <f t="shared" si="30"/>
        <v>123.09</v>
      </c>
      <c r="AS26" s="99">
        <f t="shared" si="9"/>
        <v>0</v>
      </c>
      <c r="AT26" s="99">
        <f t="shared" si="10"/>
        <v>0</v>
      </c>
      <c r="AU26" s="99">
        <f t="shared" si="19"/>
        <v>0</v>
      </c>
      <c r="AV26" s="99">
        <f t="array" ref="AV26">_xlfn.IFS(U26=0,AO26,U26&lt;0,AO26/-U26,U26&gt;0,AO26/U26)</f>
        <v>0</v>
      </c>
      <c r="AW26" s="235">
        <f t="shared" si="27"/>
        <v>0</v>
      </c>
      <c r="AX26" s="235">
        <f t="shared" si="28"/>
        <v>0</v>
      </c>
      <c r="AY26" s="100"/>
      <c r="AZ26" s="95">
        <f t="shared" si="13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5"/>
        <v>0</v>
      </c>
      <c r="F27" s="94"/>
      <c r="G27" s="94"/>
      <c r="H27" s="94"/>
      <c r="I27" s="94"/>
      <c r="J27" s="94"/>
      <c r="K27" s="94">
        <v>181.59</v>
      </c>
      <c r="L27" s="93">
        <f t="shared" si="29"/>
        <v>0</v>
      </c>
      <c r="M27" s="90"/>
      <c r="N27" s="90"/>
      <c r="O27" s="90"/>
      <c r="P27" s="90"/>
      <c r="Q27" s="234">
        <f t="shared" si="14"/>
        <v>0</v>
      </c>
      <c r="R27" s="93">
        <f t="shared" si="15"/>
        <v>0</v>
      </c>
      <c r="S27" s="94"/>
      <c r="T27" s="94"/>
      <c r="U27" s="93">
        <f t="shared" si="1"/>
        <v>0</v>
      </c>
      <c r="V27" s="94"/>
      <c r="W27" s="94"/>
      <c r="X27" s="93">
        <f t="shared" si="2"/>
        <v>0</v>
      </c>
      <c r="Y27" s="94"/>
      <c r="Z27" s="94"/>
      <c r="AA27" s="93">
        <f t="shared" si="16"/>
        <v>0</v>
      </c>
      <c r="AB27" s="93">
        <f t="shared" si="17"/>
        <v>0</v>
      </c>
      <c r="AC27" s="235" t="e">
        <f t="shared" si="3"/>
        <v>#DIV/0!</v>
      </c>
      <c r="AD27" s="93">
        <f t="shared" si="4"/>
        <v>0</v>
      </c>
      <c r="AE27" s="94"/>
      <c r="AF27" s="235">
        <f t="shared" si="5"/>
        <v>0</v>
      </c>
      <c r="AG27" s="94"/>
      <c r="AH27" s="94"/>
      <c r="AI27" s="94"/>
      <c r="AJ27" s="94"/>
      <c r="AK27" s="94"/>
      <c r="AL27" s="123">
        <f t="shared" si="6"/>
        <v>0</v>
      </c>
      <c r="AM27" s="94"/>
      <c r="AN27" s="95">
        <f t="shared" si="18"/>
        <v>0</v>
      </c>
      <c r="AO27" s="96">
        <f t="shared" si="20"/>
        <v>0</v>
      </c>
      <c r="AP27" s="97"/>
      <c r="AQ27" s="98">
        <f t="shared" si="7"/>
        <v>0</v>
      </c>
      <c r="AR27" s="99">
        <f t="shared" si="30"/>
        <v>181.59</v>
      </c>
      <c r="AS27" s="99">
        <f t="shared" si="9"/>
        <v>0</v>
      </c>
      <c r="AT27" s="99">
        <f t="shared" si="10"/>
        <v>0</v>
      </c>
      <c r="AU27" s="99">
        <f t="shared" si="19"/>
        <v>0</v>
      </c>
      <c r="AV27" s="99">
        <f t="array" ref="AV27">_xlfn.IFS(U27=0,AO27,U27&lt;0,AO27/-U27,U27&gt;0,AO27/U27)</f>
        <v>0</v>
      </c>
      <c r="AW27" s="235">
        <f t="shared" si="27"/>
        <v>0</v>
      </c>
      <c r="AX27" s="235">
        <f t="shared" si="28"/>
        <v>0</v>
      </c>
      <c r="AY27" s="100"/>
      <c r="AZ27" s="95">
        <f t="shared" si="13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1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9"/>
        <v>0</v>
      </c>
      <c r="M28" s="90"/>
      <c r="N28" s="90"/>
      <c r="O28" s="90"/>
      <c r="P28" s="90"/>
      <c r="Q28" s="234">
        <f t="shared" si="14"/>
        <v>0</v>
      </c>
      <c r="R28" s="93">
        <f t="shared" si="15"/>
        <v>0</v>
      </c>
      <c r="S28" s="94"/>
      <c r="T28" s="94"/>
      <c r="U28" s="93">
        <f t="shared" si="1"/>
        <v>0</v>
      </c>
      <c r="V28" s="94"/>
      <c r="W28" s="94"/>
      <c r="X28" s="93">
        <f t="shared" si="2"/>
        <v>0</v>
      </c>
      <c r="Y28" s="94"/>
      <c r="Z28" s="94"/>
      <c r="AA28" s="93">
        <f t="shared" si="16"/>
        <v>0</v>
      </c>
      <c r="AB28" s="93">
        <f t="shared" si="17"/>
        <v>0</v>
      </c>
      <c r="AC28" s="235" t="e">
        <f t="shared" si="3"/>
        <v>#DIV/0!</v>
      </c>
      <c r="AD28" s="93">
        <f t="shared" si="4"/>
        <v>0</v>
      </c>
      <c r="AE28" s="94"/>
      <c r="AF28" s="235">
        <f t="shared" si="5"/>
        <v>0</v>
      </c>
      <c r="AG28" s="94"/>
      <c r="AH28" s="94"/>
      <c r="AI28" s="94"/>
      <c r="AJ28" s="94"/>
      <c r="AK28" s="94"/>
      <c r="AL28" s="123">
        <f t="shared" si="6"/>
        <v>0</v>
      </c>
      <c r="AM28" s="94"/>
      <c r="AN28" s="95">
        <f t="shared" si="18"/>
        <v>0</v>
      </c>
      <c r="AO28" s="96">
        <f t="shared" si="20"/>
        <v>0</v>
      </c>
      <c r="AP28" s="97"/>
      <c r="AQ28" s="98">
        <f t="shared" si="7"/>
        <v>0</v>
      </c>
      <c r="AR28" s="99">
        <f t="shared" si="30"/>
        <v>133.62</v>
      </c>
      <c r="AS28" s="99">
        <f t="shared" si="9"/>
        <v>0</v>
      </c>
      <c r="AT28" s="99">
        <f t="shared" si="10"/>
        <v>0</v>
      </c>
      <c r="AU28" s="99">
        <f t="shared" si="19"/>
        <v>0</v>
      </c>
      <c r="AV28" s="99">
        <f>_xlfn.IFS(U28=0,AO28,U28&lt;0,AO28/-U28,U28&gt;0,AO28/U28)</f>
        <v>0</v>
      </c>
      <c r="AW28" s="235">
        <f t="shared" si="27"/>
        <v>0</v>
      </c>
      <c r="AX28" s="235">
        <f t="shared" si="28"/>
        <v>0</v>
      </c>
      <c r="AY28" s="100"/>
      <c r="AZ28" s="95">
        <f t="shared" si="13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0"/>
      <c r="O29" s="90"/>
      <c r="P29" s="90"/>
      <c r="Q29" s="234">
        <f t="shared" si="14"/>
        <v>0</v>
      </c>
      <c r="R29" s="93">
        <f t="shared" si="15"/>
        <v>0</v>
      </c>
      <c r="S29" s="94"/>
      <c r="T29" s="94"/>
      <c r="U29" s="93">
        <f t="shared" si="1"/>
        <v>0</v>
      </c>
      <c r="V29" s="94"/>
      <c r="W29" s="94"/>
      <c r="X29" s="93">
        <f t="shared" si="2"/>
        <v>0</v>
      </c>
      <c r="Y29" s="94"/>
      <c r="Z29" s="94"/>
      <c r="AA29" s="93">
        <f t="shared" si="16"/>
        <v>0</v>
      </c>
      <c r="AB29" s="93">
        <f t="shared" si="17"/>
        <v>0</v>
      </c>
      <c r="AC29" s="235" t="e">
        <f t="shared" si="3"/>
        <v>#DIV/0!</v>
      </c>
      <c r="AD29" s="93">
        <f t="shared" si="4"/>
        <v>0</v>
      </c>
      <c r="AE29" s="94"/>
      <c r="AF29" s="235">
        <f t="shared" si="5"/>
        <v>0</v>
      </c>
      <c r="AG29" s="94"/>
      <c r="AH29" s="94"/>
      <c r="AI29" s="94"/>
      <c r="AJ29" s="94"/>
      <c r="AK29" s="94"/>
      <c r="AL29" s="123">
        <f t="shared" si="6"/>
        <v>0</v>
      </c>
      <c r="AM29" s="94"/>
      <c r="AN29" s="95">
        <f t="shared" si="18"/>
        <v>0</v>
      </c>
      <c r="AO29" s="96">
        <f t="shared" si="20"/>
        <v>0</v>
      </c>
      <c r="AP29" s="97"/>
      <c r="AQ29" s="98">
        <f t="shared" si="7"/>
        <v>0</v>
      </c>
      <c r="AR29" s="99">
        <f t="shared" si="30"/>
        <v>111.39</v>
      </c>
      <c r="AS29" s="99">
        <f t="shared" si="9"/>
        <v>0</v>
      </c>
      <c r="AT29" s="99">
        <f t="shared" si="10"/>
        <v>0</v>
      </c>
      <c r="AU29" s="99">
        <f t="shared" si="19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0"/>
      <c r="O30" s="90"/>
      <c r="P30" s="90"/>
      <c r="Q30" s="234">
        <f t="shared" si="14"/>
        <v>0</v>
      </c>
      <c r="R30" s="93">
        <f t="shared" si="15"/>
        <v>0</v>
      </c>
      <c r="S30" s="94"/>
      <c r="T30" s="94"/>
      <c r="U30" s="93">
        <f t="shared" si="1"/>
        <v>0</v>
      </c>
      <c r="V30" s="94"/>
      <c r="W30" s="94"/>
      <c r="X30" s="93">
        <f t="shared" si="2"/>
        <v>0</v>
      </c>
      <c r="Y30" s="94"/>
      <c r="Z30" s="94"/>
      <c r="AA30" s="93">
        <f t="shared" si="16"/>
        <v>0</v>
      </c>
      <c r="AB30" s="93">
        <f t="shared" si="17"/>
        <v>0</v>
      </c>
      <c r="AC30" s="235" t="e">
        <f t="shared" si="3"/>
        <v>#DIV/0!</v>
      </c>
      <c r="AD30" s="93">
        <f t="shared" si="4"/>
        <v>0</v>
      </c>
      <c r="AE30" s="94"/>
      <c r="AF30" s="235">
        <f t="shared" si="5"/>
        <v>0</v>
      </c>
      <c r="AG30" s="94"/>
      <c r="AH30" s="94"/>
      <c r="AI30" s="94"/>
      <c r="AJ30" s="94"/>
      <c r="AK30" s="94"/>
      <c r="AL30" s="123">
        <f t="shared" si="6"/>
        <v>0</v>
      </c>
      <c r="AM30" s="94"/>
      <c r="AN30" s="95">
        <f t="shared" si="18"/>
        <v>0</v>
      </c>
      <c r="AO30" s="96">
        <f t="shared" si="20"/>
        <v>0</v>
      </c>
      <c r="AP30" s="97"/>
      <c r="AQ30" s="98">
        <f t="shared" si="7"/>
        <v>0</v>
      </c>
      <c r="AR30" s="99">
        <f t="shared" si="30"/>
        <v>111.39</v>
      </c>
      <c r="AS30" s="99">
        <f t="shared" si="9"/>
        <v>0</v>
      </c>
      <c r="AT30" s="99">
        <f t="shared" si="10"/>
        <v>0</v>
      </c>
      <c r="AU30" s="99">
        <f t="shared" si="19"/>
        <v>0</v>
      </c>
      <c r="AV30" s="99">
        <f t="array" ref="AV30">_xlfn.IFS(U30=0,AO30,U30&lt;0,AO30/-U30,U30&gt;0,AO30/U30)</f>
        <v>0</v>
      </c>
      <c r="AW30" s="235">
        <f>IF(AQ30=0,0,AV30/AQ30)</f>
        <v>0</v>
      </c>
      <c r="AX30" s="235">
        <f>IF(AR30=0,0,AV30/AR30)</f>
        <v>0</v>
      </c>
      <c r="AY30" s="100"/>
      <c r="AZ30" s="95">
        <f t="shared" si="13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0"/>
      <c r="O31" s="90"/>
      <c r="P31" s="90"/>
      <c r="Q31" s="234">
        <f t="shared" si="14"/>
        <v>0</v>
      </c>
      <c r="R31" s="93">
        <f t="shared" si="15"/>
        <v>0</v>
      </c>
      <c r="S31" s="94"/>
      <c r="T31" s="94"/>
      <c r="U31" s="93">
        <f t="shared" si="1"/>
        <v>0</v>
      </c>
      <c r="V31" s="94"/>
      <c r="W31" s="94"/>
      <c r="X31" s="93">
        <f t="shared" si="2"/>
        <v>0</v>
      </c>
      <c r="Y31" s="94"/>
      <c r="Z31" s="94"/>
      <c r="AA31" s="93">
        <f t="shared" si="16"/>
        <v>0</v>
      </c>
      <c r="AB31" s="93">
        <f t="shared" si="17"/>
        <v>0</v>
      </c>
      <c r="AC31" s="235" t="e">
        <f t="shared" si="3"/>
        <v>#DIV/0!</v>
      </c>
      <c r="AD31" s="93">
        <f t="shared" si="4"/>
        <v>0</v>
      </c>
      <c r="AE31" s="94"/>
      <c r="AF31" s="235">
        <f t="shared" si="5"/>
        <v>0</v>
      </c>
      <c r="AG31" s="94"/>
      <c r="AH31" s="94"/>
      <c r="AI31" s="94"/>
      <c r="AJ31" s="94"/>
      <c r="AK31" s="94"/>
      <c r="AL31" s="123">
        <f t="shared" si="6"/>
        <v>0</v>
      </c>
      <c r="AM31" s="94"/>
      <c r="AN31" s="95">
        <f t="shared" si="18"/>
        <v>0</v>
      </c>
      <c r="AO31" s="96">
        <f t="shared" si="20"/>
        <v>0</v>
      </c>
      <c r="AP31" s="97"/>
      <c r="AQ31" s="98">
        <f t="shared" si="7"/>
        <v>0</v>
      </c>
      <c r="AR31" s="99">
        <f t="shared" si="30"/>
        <v>105.54</v>
      </c>
      <c r="AS31" s="99">
        <f t="shared" si="9"/>
        <v>0</v>
      </c>
      <c r="AT31" s="99">
        <f t="shared" si="10"/>
        <v>0</v>
      </c>
      <c r="AU31" s="99">
        <f t="shared" si="19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2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3">E32*K32</f>
        <v>0</v>
      </c>
      <c r="M32" s="90"/>
      <c r="N32" s="90"/>
      <c r="O32" s="90"/>
      <c r="P32" s="90"/>
      <c r="Q32" s="234">
        <f t="shared" si="14"/>
        <v>0</v>
      </c>
      <c r="R32" s="93">
        <f t="shared" si="15"/>
        <v>0</v>
      </c>
      <c r="S32" s="94"/>
      <c r="T32" s="94"/>
      <c r="U32" s="93">
        <f t="shared" si="1"/>
        <v>0</v>
      </c>
      <c r="V32" s="94"/>
      <c r="W32" s="94"/>
      <c r="X32" s="93">
        <f t="shared" si="2"/>
        <v>0</v>
      </c>
      <c r="Y32" s="94"/>
      <c r="Z32" s="94"/>
      <c r="AA32" s="93">
        <f t="shared" si="16"/>
        <v>0</v>
      </c>
      <c r="AB32" s="93">
        <f t="shared" si="17"/>
        <v>0</v>
      </c>
      <c r="AC32" s="235" t="e">
        <f t="shared" si="3"/>
        <v>#DIV/0!</v>
      </c>
      <c r="AD32" s="93">
        <f t="shared" si="4"/>
        <v>0</v>
      </c>
      <c r="AE32" s="94"/>
      <c r="AF32" s="235">
        <f t="shared" si="5"/>
        <v>0</v>
      </c>
      <c r="AG32" s="94"/>
      <c r="AH32" s="94"/>
      <c r="AI32" s="94"/>
      <c r="AJ32" s="94"/>
      <c r="AK32" s="94"/>
      <c r="AL32" s="123">
        <f t="shared" si="6"/>
        <v>0</v>
      </c>
      <c r="AM32" s="94"/>
      <c r="AN32" s="95">
        <f t="shared" si="18"/>
        <v>0</v>
      </c>
      <c r="AO32" s="96">
        <f t="shared" si="20"/>
        <v>0</v>
      </c>
      <c r="AP32" s="97"/>
      <c r="AQ32" s="98">
        <f t="shared" si="7"/>
        <v>0</v>
      </c>
      <c r="AR32" s="99">
        <f t="shared" si="30"/>
        <v>140.63999999999999</v>
      </c>
      <c r="AS32" s="99">
        <f t="shared" si="9"/>
        <v>0</v>
      </c>
      <c r="AT32" s="99">
        <f t="shared" si="10"/>
        <v>0</v>
      </c>
      <c r="AU32" s="99">
        <f t="shared" si="19"/>
        <v>0</v>
      </c>
      <c r="AV32" s="99">
        <f t="array" ref="AV32">_xlfn.IFS(U32=0,AO32,U32&lt;0,AO32/-U32,U32&gt;0,AO32/U32)</f>
        <v>0</v>
      </c>
      <c r="AW32" s="235">
        <f t="shared" ref="AW32" si="34">IF(AQ32=0,0,AV32/AQ32)</f>
        <v>0</v>
      </c>
      <c r="AX32" s="235">
        <f t="shared" ref="AX32" si="35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0"/>
      <c r="O33" s="90"/>
      <c r="P33" s="90"/>
      <c r="Q33" s="234">
        <f t="shared" si="14"/>
        <v>0</v>
      </c>
      <c r="R33" s="93">
        <f t="shared" si="15"/>
        <v>0</v>
      </c>
      <c r="S33" s="94"/>
      <c r="T33" s="94"/>
      <c r="U33" s="93">
        <f t="shared" si="1"/>
        <v>0</v>
      </c>
      <c r="V33" s="94"/>
      <c r="W33" s="94"/>
      <c r="X33" s="93">
        <f t="shared" si="2"/>
        <v>0</v>
      </c>
      <c r="Y33" s="94"/>
      <c r="Z33" s="94"/>
      <c r="AA33" s="93">
        <f t="shared" si="16"/>
        <v>0</v>
      </c>
      <c r="AB33" s="93">
        <f t="shared" si="17"/>
        <v>0</v>
      </c>
      <c r="AC33" s="235" t="e">
        <f t="shared" si="3"/>
        <v>#DIV/0!</v>
      </c>
      <c r="AD33" s="93">
        <f t="shared" si="4"/>
        <v>0</v>
      </c>
      <c r="AE33" s="94"/>
      <c r="AF33" s="235">
        <f t="shared" si="5"/>
        <v>0</v>
      </c>
      <c r="AG33" s="94"/>
      <c r="AH33" s="94"/>
      <c r="AI33" s="94"/>
      <c r="AJ33" s="94"/>
      <c r="AK33" s="94"/>
      <c r="AL33" s="123">
        <f t="shared" si="6"/>
        <v>0</v>
      </c>
      <c r="AM33" s="94"/>
      <c r="AN33" s="95">
        <f t="shared" si="18"/>
        <v>0</v>
      </c>
      <c r="AO33" s="96">
        <f t="shared" si="20"/>
        <v>0</v>
      </c>
      <c r="AP33" s="97"/>
      <c r="AQ33" s="98">
        <f t="shared" si="7"/>
        <v>0</v>
      </c>
      <c r="AR33" s="99">
        <f t="shared" si="30"/>
        <v>123.09</v>
      </c>
      <c r="AS33" s="99">
        <f t="shared" si="9"/>
        <v>0</v>
      </c>
      <c r="AT33" s="99">
        <f t="shared" si="10"/>
        <v>0</v>
      </c>
      <c r="AU33" s="99">
        <f t="shared" si="19"/>
        <v>0</v>
      </c>
      <c r="AV33" s="99">
        <f t="array" ref="AV33">_xlfn.IFS(U33=0,AO33,U33&lt;0,AO33/-U33,U33&gt;0,AO33/U33)</f>
        <v>0</v>
      </c>
      <c r="AW33" s="235">
        <f>IF(AQ33=0,0,AV33/AQ33)</f>
        <v>0</v>
      </c>
      <c r="AX33" s="235">
        <f>IF(AR33=0,0,AV33/AR33)</f>
        <v>0</v>
      </c>
      <c r="AY33" s="100"/>
      <c r="AZ33" s="95">
        <f t="shared" si="13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0"/>
      <c r="O34" s="90"/>
      <c r="P34" s="90"/>
      <c r="Q34" s="234">
        <f t="shared" si="14"/>
        <v>0</v>
      </c>
      <c r="R34" s="93">
        <f t="shared" si="15"/>
        <v>0</v>
      </c>
      <c r="S34" s="94"/>
      <c r="T34" s="94"/>
      <c r="U34" s="93">
        <f t="shared" si="1"/>
        <v>0</v>
      </c>
      <c r="V34" s="94"/>
      <c r="W34" s="94"/>
      <c r="X34" s="93">
        <f t="shared" si="2"/>
        <v>0</v>
      </c>
      <c r="Y34" s="94"/>
      <c r="Z34" s="94"/>
      <c r="AA34" s="93">
        <f t="shared" si="16"/>
        <v>0</v>
      </c>
      <c r="AB34" s="93">
        <f t="shared" si="17"/>
        <v>0</v>
      </c>
      <c r="AC34" s="235" t="e">
        <f t="shared" si="3"/>
        <v>#DIV/0!</v>
      </c>
      <c r="AD34" s="93">
        <f t="shared" si="4"/>
        <v>0</v>
      </c>
      <c r="AE34" s="94"/>
      <c r="AF34" s="235">
        <f t="shared" si="5"/>
        <v>0</v>
      </c>
      <c r="AG34" s="94"/>
      <c r="AH34" s="94"/>
      <c r="AI34" s="94"/>
      <c r="AJ34" s="94"/>
      <c r="AK34" s="94"/>
      <c r="AL34" s="123">
        <f t="shared" si="6"/>
        <v>0</v>
      </c>
      <c r="AM34" s="94"/>
      <c r="AN34" s="95">
        <f t="shared" si="18"/>
        <v>0</v>
      </c>
      <c r="AO34" s="96">
        <f t="shared" si="20"/>
        <v>0</v>
      </c>
      <c r="AP34" s="97"/>
      <c r="AQ34" s="98">
        <f t="shared" si="7"/>
        <v>0</v>
      </c>
      <c r="AR34" s="99">
        <f t="shared" si="30"/>
        <v>117.24</v>
      </c>
      <c r="AS34" s="99">
        <f t="shared" si="9"/>
        <v>0</v>
      </c>
      <c r="AT34" s="99">
        <f t="shared" si="10"/>
        <v>0</v>
      </c>
      <c r="AU34" s="99">
        <f t="shared" si="19"/>
        <v>0</v>
      </c>
      <c r="AV34" s="99">
        <f t="array" ref="AV34">_xlfn.IFS(U34=0,AO34,U34&lt;0,AO34/-U34,U34&gt;0,AO34/U34)</f>
        <v>0</v>
      </c>
      <c r="AW34" s="235">
        <f>IF(AQ34=0,0,AV34/AQ34)</f>
        <v>0</v>
      </c>
      <c r="AX34" s="235">
        <f>IF(AR34=0,0,AV34/AR34)</f>
        <v>0</v>
      </c>
      <c r="AY34" s="100"/>
      <c r="AZ34" s="95">
        <f t="shared" si="13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6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7">E35*K35</f>
        <v>0</v>
      </c>
      <c r="M35" s="90"/>
      <c r="N35" s="90"/>
      <c r="O35" s="90"/>
      <c r="P35" s="90"/>
      <c r="Q35" s="234">
        <f t="shared" si="14"/>
        <v>0</v>
      </c>
      <c r="R35" s="93">
        <f t="shared" si="15"/>
        <v>0</v>
      </c>
      <c r="S35" s="94"/>
      <c r="T35" s="94"/>
      <c r="U35" s="93">
        <f t="shared" si="1"/>
        <v>0</v>
      </c>
      <c r="V35" s="94"/>
      <c r="W35" s="94"/>
      <c r="X35" s="93">
        <f t="shared" si="2"/>
        <v>0</v>
      </c>
      <c r="Y35" s="94"/>
      <c r="Z35" s="94"/>
      <c r="AA35" s="93">
        <f t="shared" si="16"/>
        <v>0</v>
      </c>
      <c r="AB35" s="93">
        <f t="shared" si="17"/>
        <v>0</v>
      </c>
      <c r="AC35" s="235" t="e">
        <f t="shared" si="3"/>
        <v>#DIV/0!</v>
      </c>
      <c r="AD35" s="93">
        <f t="shared" si="4"/>
        <v>0</v>
      </c>
      <c r="AE35" s="94"/>
      <c r="AF35" s="235">
        <f t="shared" si="5"/>
        <v>0</v>
      </c>
      <c r="AG35" s="94"/>
      <c r="AH35" s="94"/>
      <c r="AI35" s="94"/>
      <c r="AJ35" s="94"/>
      <c r="AK35" s="94"/>
      <c r="AL35" s="123">
        <f t="shared" si="6"/>
        <v>0</v>
      </c>
      <c r="AM35" s="94"/>
      <c r="AN35" s="95">
        <f t="shared" si="18"/>
        <v>0</v>
      </c>
      <c r="AO35" s="96">
        <f t="shared" si="20"/>
        <v>0</v>
      </c>
      <c r="AP35" s="97"/>
      <c r="AQ35" s="98">
        <f t="shared" si="7"/>
        <v>0</v>
      </c>
      <c r="AR35" s="99">
        <f t="shared" si="30"/>
        <v>128.94</v>
      </c>
      <c r="AS35" s="99">
        <f t="shared" si="9"/>
        <v>0</v>
      </c>
      <c r="AT35" s="99">
        <f t="shared" si="10"/>
        <v>0</v>
      </c>
      <c r="AU35" s="99">
        <f t="shared" si="19"/>
        <v>0</v>
      </c>
      <c r="AV35" s="99">
        <f t="array" ref="AV35">_xlfn.IFS(U35=0,AO35,U35&lt;0,AO35/-U35,U35&gt;0,AO35/U35)</f>
        <v>0</v>
      </c>
      <c r="AW35" s="235">
        <f t="shared" ref="AW35:AW98" si="38">IF(AQ35=0,0,AV35/AQ35)</f>
        <v>0</v>
      </c>
      <c r="AX35" s="235">
        <f t="shared" ref="AX35:AX98" si="39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6"/>
        <v>0</v>
      </c>
      <c r="F36" s="94"/>
      <c r="G36" s="94"/>
      <c r="H36" s="94"/>
      <c r="I36" s="94"/>
      <c r="J36" s="94"/>
      <c r="K36" s="94">
        <v>169.89</v>
      </c>
      <c r="L36" s="93">
        <f t="shared" si="37"/>
        <v>0</v>
      </c>
      <c r="M36" s="90"/>
      <c r="N36" s="90"/>
      <c r="O36" s="90"/>
      <c r="P36" s="90"/>
      <c r="Q36" s="234">
        <f t="shared" si="14"/>
        <v>0</v>
      </c>
      <c r="R36" s="93">
        <f t="shared" si="15"/>
        <v>0</v>
      </c>
      <c r="S36" s="94"/>
      <c r="T36" s="94"/>
      <c r="U36" s="93">
        <f t="shared" si="1"/>
        <v>0</v>
      </c>
      <c r="V36" s="94"/>
      <c r="W36" s="94"/>
      <c r="X36" s="93">
        <f t="shared" si="2"/>
        <v>0</v>
      </c>
      <c r="Y36" s="94"/>
      <c r="Z36" s="94"/>
      <c r="AA36" s="93">
        <f t="shared" si="16"/>
        <v>0</v>
      </c>
      <c r="AB36" s="93">
        <f t="shared" si="17"/>
        <v>0</v>
      </c>
      <c r="AC36" s="235" t="e">
        <f t="shared" si="3"/>
        <v>#DIV/0!</v>
      </c>
      <c r="AD36" s="93">
        <f t="shared" si="4"/>
        <v>0</v>
      </c>
      <c r="AE36" s="94"/>
      <c r="AF36" s="235">
        <f t="shared" si="5"/>
        <v>0</v>
      </c>
      <c r="AG36" s="94"/>
      <c r="AH36" s="94"/>
      <c r="AI36" s="94"/>
      <c r="AJ36" s="94"/>
      <c r="AK36" s="94"/>
      <c r="AL36" s="123">
        <f t="shared" si="6"/>
        <v>0</v>
      </c>
      <c r="AM36" s="94"/>
      <c r="AN36" s="95">
        <f t="shared" si="18"/>
        <v>0</v>
      </c>
      <c r="AO36" s="96">
        <f t="shared" si="20"/>
        <v>0</v>
      </c>
      <c r="AP36" s="97"/>
      <c r="AQ36" s="98">
        <f t="shared" si="7"/>
        <v>0</v>
      </c>
      <c r="AR36" s="99">
        <f t="shared" si="30"/>
        <v>169.89</v>
      </c>
      <c r="AS36" s="99">
        <f t="shared" si="9"/>
        <v>0</v>
      </c>
      <c r="AT36" s="99">
        <f t="shared" si="10"/>
        <v>0</v>
      </c>
      <c r="AU36" s="99">
        <f t="shared" si="19"/>
        <v>0</v>
      </c>
      <c r="AV36" s="99">
        <f t="array" ref="AV36">_xlfn.IFS(U36=0,AO36,U36&lt;0,AO36/-U36,U36&gt;0,AO36/U36)</f>
        <v>0</v>
      </c>
      <c r="AW36" s="235">
        <f t="shared" si="38"/>
        <v>0</v>
      </c>
      <c r="AX36" s="235">
        <f t="shared" si="39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6"/>
        <v>0</v>
      </c>
      <c r="F37" s="94"/>
      <c r="G37" s="94"/>
      <c r="H37" s="94"/>
      <c r="I37" s="94"/>
      <c r="J37" s="94"/>
      <c r="K37" s="94">
        <v>169.89</v>
      </c>
      <c r="L37" s="93">
        <f t="shared" si="37"/>
        <v>0</v>
      </c>
      <c r="M37" s="90"/>
      <c r="N37" s="90"/>
      <c r="O37" s="90"/>
      <c r="P37" s="90"/>
      <c r="Q37" s="234">
        <f t="shared" si="14"/>
        <v>0</v>
      </c>
      <c r="R37" s="93">
        <f t="shared" si="15"/>
        <v>0</v>
      </c>
      <c r="S37" s="94"/>
      <c r="T37" s="94"/>
      <c r="U37" s="93">
        <f t="shared" si="1"/>
        <v>0</v>
      </c>
      <c r="V37" s="94"/>
      <c r="W37" s="94"/>
      <c r="X37" s="93">
        <f t="shared" si="2"/>
        <v>0</v>
      </c>
      <c r="Y37" s="94"/>
      <c r="Z37" s="94"/>
      <c r="AA37" s="93">
        <f t="shared" si="16"/>
        <v>0</v>
      </c>
      <c r="AB37" s="93">
        <f t="shared" si="17"/>
        <v>0</v>
      </c>
      <c r="AC37" s="235" t="e">
        <f t="shared" si="3"/>
        <v>#DIV/0!</v>
      </c>
      <c r="AD37" s="93">
        <f t="shared" si="4"/>
        <v>0</v>
      </c>
      <c r="AE37" s="94"/>
      <c r="AF37" s="235">
        <f t="shared" si="5"/>
        <v>0</v>
      </c>
      <c r="AG37" s="94"/>
      <c r="AH37" s="94"/>
      <c r="AI37" s="94"/>
      <c r="AJ37" s="94"/>
      <c r="AK37" s="94"/>
      <c r="AL37" s="123">
        <f t="shared" si="6"/>
        <v>0</v>
      </c>
      <c r="AM37" s="94"/>
      <c r="AN37" s="95">
        <f t="shared" si="18"/>
        <v>0</v>
      </c>
      <c r="AO37" s="96">
        <f t="shared" si="20"/>
        <v>0</v>
      </c>
      <c r="AP37" s="97"/>
      <c r="AQ37" s="98">
        <f t="shared" si="7"/>
        <v>0</v>
      </c>
      <c r="AR37" s="99">
        <f t="shared" si="30"/>
        <v>169.89</v>
      </c>
      <c r="AS37" s="99">
        <f t="shared" si="9"/>
        <v>0</v>
      </c>
      <c r="AT37" s="99">
        <f t="shared" si="10"/>
        <v>0</v>
      </c>
      <c r="AU37" s="99">
        <f t="shared" si="19"/>
        <v>0</v>
      </c>
      <c r="AV37" s="99">
        <f t="array" ref="AV37">_xlfn.IFS(U37=0,AO37,U37&lt;0,AO37/-U37,U37&gt;0,AO37/U37)</f>
        <v>0</v>
      </c>
      <c r="AW37" s="235">
        <f t="shared" si="38"/>
        <v>0</v>
      </c>
      <c r="AX37" s="235">
        <f t="shared" si="39"/>
        <v>0</v>
      </c>
      <c r="AY37" s="100"/>
      <c r="AZ37" s="95">
        <f t="shared" si="13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6"/>
        <v>0</v>
      </c>
      <c r="F38" s="94"/>
      <c r="G38" s="94"/>
      <c r="H38" s="94"/>
      <c r="I38" s="94"/>
      <c r="J38" s="94"/>
      <c r="K38" s="93">
        <v>105.54</v>
      </c>
      <c r="L38" s="93">
        <f t="shared" si="37"/>
        <v>0</v>
      </c>
      <c r="M38" s="90"/>
      <c r="N38" s="90"/>
      <c r="O38" s="90"/>
      <c r="P38" s="90"/>
      <c r="Q38" s="234">
        <f t="shared" si="14"/>
        <v>0</v>
      </c>
      <c r="R38" s="93">
        <f t="shared" si="15"/>
        <v>0</v>
      </c>
      <c r="S38" s="94"/>
      <c r="T38" s="94"/>
      <c r="U38" s="93">
        <f t="shared" si="1"/>
        <v>0</v>
      </c>
      <c r="V38" s="94"/>
      <c r="W38" s="94"/>
      <c r="X38" s="93">
        <f t="shared" si="2"/>
        <v>0</v>
      </c>
      <c r="Y38" s="94"/>
      <c r="Z38" s="94"/>
      <c r="AA38" s="93">
        <f t="shared" si="16"/>
        <v>0</v>
      </c>
      <c r="AB38" s="93">
        <f t="shared" si="17"/>
        <v>0</v>
      </c>
      <c r="AC38" s="235" t="e">
        <f t="shared" si="3"/>
        <v>#DIV/0!</v>
      </c>
      <c r="AD38" s="93">
        <f t="shared" si="4"/>
        <v>0</v>
      </c>
      <c r="AE38" s="94"/>
      <c r="AF38" s="235">
        <f t="shared" si="5"/>
        <v>0</v>
      </c>
      <c r="AG38" s="94"/>
      <c r="AH38" s="94"/>
      <c r="AI38" s="94"/>
      <c r="AJ38" s="94"/>
      <c r="AK38" s="94"/>
      <c r="AL38" s="123">
        <f t="shared" si="6"/>
        <v>0</v>
      </c>
      <c r="AM38" s="94"/>
      <c r="AN38" s="95">
        <f t="shared" si="18"/>
        <v>0</v>
      </c>
      <c r="AO38" s="96">
        <f t="shared" si="20"/>
        <v>0</v>
      </c>
      <c r="AP38" s="97"/>
      <c r="AQ38" s="98">
        <f t="shared" si="7"/>
        <v>0</v>
      </c>
      <c r="AR38" s="99">
        <f t="shared" si="30"/>
        <v>105.54</v>
      </c>
      <c r="AS38" s="99">
        <f t="shared" si="9"/>
        <v>0</v>
      </c>
      <c r="AT38" s="99">
        <f t="shared" si="10"/>
        <v>0</v>
      </c>
      <c r="AU38" s="99">
        <f t="shared" si="19"/>
        <v>0</v>
      </c>
      <c r="AV38" s="99">
        <f t="array" ref="AV38">_xlfn.IFS(U38=0,AO38,U38&lt;0,AO38/-U38,U38&gt;0,AO38/U38)</f>
        <v>0</v>
      </c>
      <c r="AW38" s="235">
        <f t="shared" si="38"/>
        <v>0</v>
      </c>
      <c r="AX38" s="235">
        <f t="shared" si="39"/>
        <v>0</v>
      </c>
      <c r="AY38" s="100"/>
      <c r="AZ38" s="95">
        <f t="shared" si="13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6"/>
        <v>0</v>
      </c>
      <c r="F39" s="94"/>
      <c r="G39" s="94"/>
      <c r="H39" s="94"/>
      <c r="I39" s="94"/>
      <c r="J39" s="94"/>
      <c r="K39" s="93">
        <v>105.54</v>
      </c>
      <c r="L39" s="93">
        <f t="shared" si="37"/>
        <v>0</v>
      </c>
      <c r="M39" s="90"/>
      <c r="N39" s="90"/>
      <c r="O39" s="90"/>
      <c r="P39" s="90"/>
      <c r="Q39" s="234">
        <f t="shared" si="14"/>
        <v>0</v>
      </c>
      <c r="R39" s="93">
        <f t="shared" si="15"/>
        <v>0</v>
      </c>
      <c r="S39" s="94"/>
      <c r="T39" s="94"/>
      <c r="U39" s="93">
        <f t="shared" si="1"/>
        <v>0</v>
      </c>
      <c r="V39" s="94"/>
      <c r="W39" s="94"/>
      <c r="X39" s="93">
        <f t="shared" si="2"/>
        <v>0</v>
      </c>
      <c r="Y39" s="94"/>
      <c r="Z39" s="94"/>
      <c r="AA39" s="93">
        <f t="shared" si="16"/>
        <v>0</v>
      </c>
      <c r="AB39" s="93">
        <f t="shared" si="17"/>
        <v>0</v>
      </c>
      <c r="AC39" s="235" t="e">
        <f t="shared" si="3"/>
        <v>#DIV/0!</v>
      </c>
      <c r="AD39" s="93">
        <f t="shared" si="4"/>
        <v>0</v>
      </c>
      <c r="AE39" s="94"/>
      <c r="AF39" s="235">
        <f t="shared" si="5"/>
        <v>0</v>
      </c>
      <c r="AG39" s="94"/>
      <c r="AH39" s="94"/>
      <c r="AI39" s="94"/>
      <c r="AJ39" s="94"/>
      <c r="AK39" s="94"/>
      <c r="AL39" s="123">
        <f t="shared" si="6"/>
        <v>0</v>
      </c>
      <c r="AM39" s="94"/>
      <c r="AN39" s="95">
        <f t="shared" si="18"/>
        <v>0</v>
      </c>
      <c r="AO39" s="96">
        <f t="shared" si="20"/>
        <v>0</v>
      </c>
      <c r="AP39" s="97"/>
      <c r="AQ39" s="98">
        <f t="shared" si="7"/>
        <v>0</v>
      </c>
      <c r="AR39" s="99">
        <f t="shared" si="30"/>
        <v>105.54</v>
      </c>
      <c r="AS39" s="99">
        <f t="shared" si="9"/>
        <v>0</v>
      </c>
      <c r="AT39" s="99">
        <f t="shared" si="10"/>
        <v>0</v>
      </c>
      <c r="AU39" s="99">
        <f t="shared" si="19"/>
        <v>0</v>
      </c>
      <c r="AV39" s="99">
        <f t="array" ref="AV39">_xlfn.IFS(U39=0,AO39,U39&lt;0,AO39/-U39,U39&gt;0,AO39/U39)</f>
        <v>0</v>
      </c>
      <c r="AW39" s="235">
        <f t="shared" si="38"/>
        <v>0</v>
      </c>
      <c r="AX39" s="235">
        <f t="shared" si="39"/>
        <v>0</v>
      </c>
      <c r="AY39" s="100"/>
      <c r="AZ39" s="95">
        <f t="shared" si="13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6"/>
        <v>0</v>
      </c>
      <c r="F40" s="94"/>
      <c r="G40" s="94"/>
      <c r="H40" s="94"/>
      <c r="I40" s="94"/>
      <c r="J40" s="94"/>
      <c r="K40" s="93">
        <v>105.54</v>
      </c>
      <c r="L40" s="93">
        <f t="shared" si="37"/>
        <v>0</v>
      </c>
      <c r="M40" s="90"/>
      <c r="N40" s="90"/>
      <c r="O40" s="90"/>
      <c r="P40" s="90"/>
      <c r="Q40" s="234">
        <f t="shared" si="14"/>
        <v>0</v>
      </c>
      <c r="R40" s="93">
        <f t="shared" si="15"/>
        <v>0</v>
      </c>
      <c r="S40" s="94"/>
      <c r="T40" s="94"/>
      <c r="U40" s="93">
        <f t="shared" si="1"/>
        <v>0</v>
      </c>
      <c r="V40" s="94"/>
      <c r="W40" s="94"/>
      <c r="X40" s="93">
        <f t="shared" si="2"/>
        <v>0</v>
      </c>
      <c r="Y40" s="94"/>
      <c r="Z40" s="94"/>
      <c r="AA40" s="93">
        <f t="shared" si="16"/>
        <v>0</v>
      </c>
      <c r="AB40" s="93">
        <f t="shared" si="17"/>
        <v>0</v>
      </c>
      <c r="AC40" s="235" t="e">
        <f t="shared" si="3"/>
        <v>#DIV/0!</v>
      </c>
      <c r="AD40" s="93">
        <f t="shared" si="4"/>
        <v>0</v>
      </c>
      <c r="AE40" s="94"/>
      <c r="AF40" s="235">
        <f t="shared" si="5"/>
        <v>0</v>
      </c>
      <c r="AG40" s="94"/>
      <c r="AH40" s="94"/>
      <c r="AI40" s="94"/>
      <c r="AJ40" s="94"/>
      <c r="AK40" s="94"/>
      <c r="AL40" s="123">
        <f t="shared" si="6"/>
        <v>0</v>
      </c>
      <c r="AM40" s="94"/>
      <c r="AN40" s="95">
        <f t="shared" si="18"/>
        <v>0</v>
      </c>
      <c r="AO40" s="96">
        <f t="shared" si="20"/>
        <v>0</v>
      </c>
      <c r="AP40" s="97"/>
      <c r="AQ40" s="98">
        <f t="shared" si="7"/>
        <v>0</v>
      </c>
      <c r="AR40" s="99">
        <f t="shared" si="30"/>
        <v>105.54</v>
      </c>
      <c r="AS40" s="99">
        <f t="shared" si="9"/>
        <v>0</v>
      </c>
      <c r="AT40" s="99">
        <f t="shared" si="10"/>
        <v>0</v>
      </c>
      <c r="AU40" s="99">
        <f t="shared" si="19"/>
        <v>0</v>
      </c>
      <c r="AV40" s="99">
        <f t="array" ref="AV40">_xlfn.IFS(U40=0,AO40,U40&lt;0,AO40/-U40,U40&gt;0,AO40/U40)</f>
        <v>0</v>
      </c>
      <c r="AW40" s="235">
        <f t="shared" si="38"/>
        <v>0</v>
      </c>
      <c r="AX40" s="235">
        <f t="shared" si="39"/>
        <v>0</v>
      </c>
      <c r="AY40" s="100"/>
      <c r="AZ40" s="95">
        <f t="shared" si="13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6"/>
        <v>0</v>
      </c>
      <c r="F41" s="94"/>
      <c r="G41" s="94"/>
      <c r="H41" s="94"/>
      <c r="I41" s="94"/>
      <c r="J41" s="94"/>
      <c r="K41" s="93">
        <v>123.09</v>
      </c>
      <c r="L41" s="93">
        <f t="shared" si="37"/>
        <v>0</v>
      </c>
      <c r="M41" s="90"/>
      <c r="N41" s="90"/>
      <c r="O41" s="90"/>
      <c r="P41" s="90"/>
      <c r="Q41" s="234">
        <f t="shared" si="14"/>
        <v>0</v>
      </c>
      <c r="R41" s="93">
        <f t="shared" si="15"/>
        <v>0</v>
      </c>
      <c r="S41" s="94"/>
      <c r="T41" s="94"/>
      <c r="U41" s="93">
        <f t="shared" si="1"/>
        <v>0</v>
      </c>
      <c r="V41" s="94"/>
      <c r="W41" s="94"/>
      <c r="X41" s="93">
        <f t="shared" si="2"/>
        <v>0</v>
      </c>
      <c r="Y41" s="94"/>
      <c r="Z41" s="94"/>
      <c r="AA41" s="93">
        <f t="shared" si="16"/>
        <v>0</v>
      </c>
      <c r="AB41" s="93">
        <f t="shared" si="17"/>
        <v>0</v>
      </c>
      <c r="AC41" s="235" t="e">
        <f t="shared" si="3"/>
        <v>#DIV/0!</v>
      </c>
      <c r="AD41" s="93">
        <f t="shared" si="4"/>
        <v>0</v>
      </c>
      <c r="AE41" s="94"/>
      <c r="AF41" s="235">
        <f t="shared" si="5"/>
        <v>0</v>
      </c>
      <c r="AG41" s="94"/>
      <c r="AH41" s="94"/>
      <c r="AI41" s="94"/>
      <c r="AJ41" s="94"/>
      <c r="AK41" s="94"/>
      <c r="AL41" s="123">
        <f t="shared" si="6"/>
        <v>0</v>
      </c>
      <c r="AM41" s="94"/>
      <c r="AN41" s="95">
        <f t="shared" si="18"/>
        <v>0</v>
      </c>
      <c r="AO41" s="96">
        <f t="shared" si="20"/>
        <v>0</v>
      </c>
      <c r="AP41" s="97"/>
      <c r="AQ41" s="98">
        <f t="shared" si="7"/>
        <v>0</v>
      </c>
      <c r="AR41" s="99">
        <f t="shared" si="30"/>
        <v>123.09</v>
      </c>
      <c r="AS41" s="99">
        <f t="shared" si="9"/>
        <v>0</v>
      </c>
      <c r="AT41" s="99">
        <f t="shared" si="10"/>
        <v>0</v>
      </c>
      <c r="AU41" s="99">
        <f t="shared" si="19"/>
        <v>0</v>
      </c>
      <c r="AV41" s="99">
        <f t="array" ref="AV41">_xlfn.IFS(U41=0,AO41,U41&lt;0,AO41/-U41,U41&gt;0,AO41/U41)</f>
        <v>0</v>
      </c>
      <c r="AW41" s="235">
        <f t="shared" si="38"/>
        <v>0</v>
      </c>
      <c r="AX41" s="235">
        <f t="shared" si="39"/>
        <v>0</v>
      </c>
      <c r="AY41" s="100"/>
      <c r="AZ41" s="95">
        <f t="shared" si="13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6"/>
        <v>0</v>
      </c>
      <c r="F42" s="94"/>
      <c r="G42" s="94"/>
      <c r="H42" s="94"/>
      <c r="I42" s="94"/>
      <c r="J42" s="94"/>
      <c r="K42" s="93">
        <v>123.09</v>
      </c>
      <c r="L42" s="93">
        <f t="shared" si="37"/>
        <v>0</v>
      </c>
      <c r="M42" s="90"/>
      <c r="N42" s="90"/>
      <c r="O42" s="90"/>
      <c r="P42" s="90"/>
      <c r="Q42" s="234">
        <f t="shared" si="14"/>
        <v>0</v>
      </c>
      <c r="R42" s="93">
        <f t="shared" si="15"/>
        <v>0</v>
      </c>
      <c r="S42" s="94"/>
      <c r="T42" s="94"/>
      <c r="U42" s="93">
        <f t="shared" si="1"/>
        <v>0</v>
      </c>
      <c r="V42" s="94"/>
      <c r="W42" s="94"/>
      <c r="X42" s="93">
        <f t="shared" si="2"/>
        <v>0</v>
      </c>
      <c r="Y42" s="94"/>
      <c r="Z42" s="94"/>
      <c r="AA42" s="93">
        <f t="shared" si="16"/>
        <v>0</v>
      </c>
      <c r="AB42" s="93">
        <f t="shared" si="17"/>
        <v>0</v>
      </c>
      <c r="AC42" s="235" t="e">
        <f t="shared" si="3"/>
        <v>#DIV/0!</v>
      </c>
      <c r="AD42" s="93">
        <f t="shared" si="4"/>
        <v>0</v>
      </c>
      <c r="AE42" s="94"/>
      <c r="AF42" s="235">
        <f t="shared" si="5"/>
        <v>0</v>
      </c>
      <c r="AG42" s="94"/>
      <c r="AH42" s="94"/>
      <c r="AI42" s="94"/>
      <c r="AJ42" s="94"/>
      <c r="AK42" s="94"/>
      <c r="AL42" s="123">
        <f t="shared" si="6"/>
        <v>0</v>
      </c>
      <c r="AM42" s="94"/>
      <c r="AN42" s="95">
        <f t="shared" si="18"/>
        <v>0</v>
      </c>
      <c r="AO42" s="96">
        <f t="shared" si="20"/>
        <v>0</v>
      </c>
      <c r="AP42" s="97"/>
      <c r="AQ42" s="98">
        <f t="shared" si="7"/>
        <v>0</v>
      </c>
      <c r="AR42" s="99">
        <f t="shared" si="30"/>
        <v>123.09</v>
      </c>
      <c r="AS42" s="99">
        <f t="shared" si="9"/>
        <v>0</v>
      </c>
      <c r="AT42" s="99">
        <f t="shared" si="10"/>
        <v>0</v>
      </c>
      <c r="AU42" s="99">
        <f t="shared" si="19"/>
        <v>0</v>
      </c>
      <c r="AV42" s="99">
        <f t="array" ref="AV42">_xlfn.IFS(U42=0,AO42,U42&lt;0,AO42/-U42,U42&gt;0,AO42/U42)</f>
        <v>0</v>
      </c>
      <c r="AW42" s="235">
        <f t="shared" si="38"/>
        <v>0</v>
      </c>
      <c r="AX42" s="235">
        <f t="shared" si="39"/>
        <v>0</v>
      </c>
      <c r="AY42" s="100"/>
      <c r="AZ42" s="95">
        <f t="shared" si="13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6"/>
        <v>0</v>
      </c>
      <c r="F43" s="94"/>
      <c r="G43" s="94"/>
      <c r="H43" s="94"/>
      <c r="I43" s="94"/>
      <c r="J43" s="94"/>
      <c r="K43" s="93">
        <v>123.09</v>
      </c>
      <c r="L43" s="93">
        <f t="shared" si="37"/>
        <v>0</v>
      </c>
      <c r="M43" s="90"/>
      <c r="N43" s="90"/>
      <c r="O43" s="90"/>
      <c r="P43" s="90"/>
      <c r="Q43" s="234">
        <f t="shared" si="14"/>
        <v>0</v>
      </c>
      <c r="R43" s="93">
        <f t="shared" si="15"/>
        <v>0</v>
      </c>
      <c r="S43" s="94"/>
      <c r="T43" s="94"/>
      <c r="U43" s="93">
        <f t="shared" si="1"/>
        <v>0</v>
      </c>
      <c r="V43" s="94"/>
      <c r="W43" s="94"/>
      <c r="X43" s="93">
        <f t="shared" si="2"/>
        <v>0</v>
      </c>
      <c r="Y43" s="94"/>
      <c r="Z43" s="94"/>
      <c r="AA43" s="93">
        <f t="shared" si="16"/>
        <v>0</v>
      </c>
      <c r="AB43" s="93">
        <f t="shared" si="17"/>
        <v>0</v>
      </c>
      <c r="AC43" s="235" t="e">
        <f t="shared" si="3"/>
        <v>#DIV/0!</v>
      </c>
      <c r="AD43" s="93">
        <f t="shared" si="4"/>
        <v>0</v>
      </c>
      <c r="AE43" s="94"/>
      <c r="AF43" s="235">
        <f t="shared" si="5"/>
        <v>0</v>
      </c>
      <c r="AG43" s="94"/>
      <c r="AH43" s="94"/>
      <c r="AI43" s="94"/>
      <c r="AJ43" s="94"/>
      <c r="AK43" s="94"/>
      <c r="AL43" s="123">
        <f t="shared" si="6"/>
        <v>0</v>
      </c>
      <c r="AM43" s="94"/>
      <c r="AN43" s="95">
        <f t="shared" si="18"/>
        <v>0</v>
      </c>
      <c r="AO43" s="96">
        <f t="shared" si="20"/>
        <v>0</v>
      </c>
      <c r="AP43" s="97"/>
      <c r="AQ43" s="98">
        <f t="shared" si="7"/>
        <v>0</v>
      </c>
      <c r="AR43" s="99">
        <f t="shared" si="30"/>
        <v>123.09</v>
      </c>
      <c r="AS43" s="99">
        <f t="shared" si="9"/>
        <v>0</v>
      </c>
      <c r="AT43" s="99">
        <f t="shared" si="10"/>
        <v>0</v>
      </c>
      <c r="AU43" s="99">
        <f t="shared" si="19"/>
        <v>0</v>
      </c>
      <c r="AV43" s="99">
        <f t="array" ref="AV43">_xlfn.IFS(U43=0,AO43,U43&lt;0,AO43/-U43,U43&gt;0,AO43/U43)</f>
        <v>0</v>
      </c>
      <c r="AW43" s="235">
        <f t="shared" si="38"/>
        <v>0</v>
      </c>
      <c r="AX43" s="235">
        <f t="shared" si="39"/>
        <v>0</v>
      </c>
      <c r="AY43" s="100"/>
      <c r="AZ43" s="95">
        <f t="shared" si="13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6"/>
        <v>0</v>
      </c>
      <c r="F44" s="94"/>
      <c r="G44" s="94"/>
      <c r="H44" s="94"/>
      <c r="I44" s="94"/>
      <c r="J44" s="94"/>
      <c r="K44" s="93">
        <v>111.39</v>
      </c>
      <c r="L44" s="93">
        <f t="shared" si="37"/>
        <v>0</v>
      </c>
      <c r="M44" s="90"/>
      <c r="N44" s="90"/>
      <c r="O44" s="90"/>
      <c r="P44" s="90"/>
      <c r="Q44" s="234">
        <f t="shared" si="14"/>
        <v>0</v>
      </c>
      <c r="R44" s="93">
        <f t="shared" si="15"/>
        <v>0</v>
      </c>
      <c r="S44" s="94"/>
      <c r="T44" s="94"/>
      <c r="U44" s="93">
        <f t="shared" si="1"/>
        <v>0</v>
      </c>
      <c r="V44" s="94"/>
      <c r="W44" s="94"/>
      <c r="X44" s="93">
        <f t="shared" si="2"/>
        <v>0</v>
      </c>
      <c r="Y44" s="94"/>
      <c r="Z44" s="94"/>
      <c r="AA44" s="93">
        <f t="shared" si="16"/>
        <v>0</v>
      </c>
      <c r="AB44" s="93">
        <f t="shared" si="17"/>
        <v>0</v>
      </c>
      <c r="AC44" s="235" t="e">
        <f t="shared" si="3"/>
        <v>#DIV/0!</v>
      </c>
      <c r="AD44" s="93">
        <f t="shared" si="4"/>
        <v>0</v>
      </c>
      <c r="AE44" s="94"/>
      <c r="AF44" s="235">
        <f t="shared" si="5"/>
        <v>0</v>
      </c>
      <c r="AG44" s="94"/>
      <c r="AH44" s="94"/>
      <c r="AI44" s="94"/>
      <c r="AJ44" s="94"/>
      <c r="AK44" s="94"/>
      <c r="AL44" s="123">
        <f t="shared" si="6"/>
        <v>0</v>
      </c>
      <c r="AM44" s="94"/>
      <c r="AN44" s="95">
        <f t="shared" si="18"/>
        <v>0</v>
      </c>
      <c r="AO44" s="96">
        <f t="shared" si="20"/>
        <v>0</v>
      </c>
      <c r="AP44" s="97"/>
      <c r="AQ44" s="98">
        <f t="shared" si="7"/>
        <v>0</v>
      </c>
      <c r="AR44" s="99">
        <f t="shared" si="30"/>
        <v>111.39</v>
      </c>
      <c r="AS44" s="99">
        <f t="shared" si="9"/>
        <v>0</v>
      </c>
      <c r="AT44" s="99">
        <f t="shared" si="10"/>
        <v>0</v>
      </c>
      <c r="AU44" s="99">
        <f t="shared" si="19"/>
        <v>0</v>
      </c>
      <c r="AV44" s="99">
        <f t="array" ref="AV44">_xlfn.IFS(U44=0,AO44,U44&lt;0,AO44/-U44,U44&gt;0,AO44/U44)</f>
        <v>0</v>
      </c>
      <c r="AW44" s="235">
        <f t="shared" si="38"/>
        <v>0</v>
      </c>
      <c r="AX44" s="235">
        <f t="shared" si="39"/>
        <v>0</v>
      </c>
      <c r="AY44" s="100"/>
      <c r="AZ44" s="95">
        <f t="shared" si="13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6"/>
        <v>0</v>
      </c>
      <c r="F45" s="94"/>
      <c r="G45" s="94"/>
      <c r="H45" s="94"/>
      <c r="I45" s="94"/>
      <c r="J45" s="94"/>
      <c r="K45" s="93">
        <v>107.88</v>
      </c>
      <c r="L45" s="93">
        <f t="shared" si="37"/>
        <v>0</v>
      </c>
      <c r="M45" s="90"/>
      <c r="N45" s="90"/>
      <c r="O45" s="90"/>
      <c r="P45" s="90"/>
      <c r="Q45" s="234">
        <f t="shared" si="14"/>
        <v>0</v>
      </c>
      <c r="R45" s="93">
        <f t="shared" si="15"/>
        <v>0</v>
      </c>
      <c r="S45" s="94"/>
      <c r="T45" s="94"/>
      <c r="U45" s="93">
        <f t="shared" si="1"/>
        <v>0</v>
      </c>
      <c r="V45" s="94"/>
      <c r="W45" s="94"/>
      <c r="X45" s="93">
        <f t="shared" si="2"/>
        <v>0</v>
      </c>
      <c r="Y45" s="94"/>
      <c r="Z45" s="94"/>
      <c r="AA45" s="93">
        <f t="shared" si="16"/>
        <v>0</v>
      </c>
      <c r="AB45" s="93">
        <f t="shared" si="17"/>
        <v>0</v>
      </c>
      <c r="AC45" s="235" t="e">
        <f t="shared" si="3"/>
        <v>#DIV/0!</v>
      </c>
      <c r="AD45" s="93">
        <f t="shared" si="4"/>
        <v>0</v>
      </c>
      <c r="AE45" s="94"/>
      <c r="AF45" s="235">
        <f t="shared" si="5"/>
        <v>0</v>
      </c>
      <c r="AG45" s="94"/>
      <c r="AH45" s="94"/>
      <c r="AI45" s="94"/>
      <c r="AJ45" s="94"/>
      <c r="AK45" s="94"/>
      <c r="AL45" s="123">
        <f t="shared" si="6"/>
        <v>0</v>
      </c>
      <c r="AM45" s="94"/>
      <c r="AN45" s="95">
        <f t="shared" si="18"/>
        <v>0</v>
      </c>
      <c r="AO45" s="96">
        <f t="shared" si="20"/>
        <v>0</v>
      </c>
      <c r="AP45" s="97"/>
      <c r="AQ45" s="98">
        <f t="shared" si="7"/>
        <v>0</v>
      </c>
      <c r="AR45" s="99">
        <f t="shared" si="30"/>
        <v>107.88</v>
      </c>
      <c r="AS45" s="99">
        <f t="shared" si="9"/>
        <v>0</v>
      </c>
      <c r="AT45" s="99">
        <f t="shared" si="10"/>
        <v>0</v>
      </c>
      <c r="AU45" s="99">
        <f t="shared" si="19"/>
        <v>0</v>
      </c>
      <c r="AV45" s="99">
        <f t="array" ref="AV45">_xlfn.IFS(U45=0,AO45,U45&lt;0,AO45/-U45,U45&gt;0,AO45/U45)</f>
        <v>0</v>
      </c>
      <c r="AW45" s="235">
        <f t="shared" si="38"/>
        <v>0</v>
      </c>
      <c r="AX45" s="235">
        <f t="shared" si="39"/>
        <v>0</v>
      </c>
      <c r="AY45" s="100"/>
      <c r="AZ45" s="95">
        <f t="shared" si="13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6"/>
        <v>0</v>
      </c>
      <c r="F46" s="94"/>
      <c r="G46" s="94"/>
      <c r="H46" s="94"/>
      <c r="I46" s="94"/>
      <c r="J46" s="94"/>
      <c r="K46" s="93">
        <v>107.88</v>
      </c>
      <c r="L46" s="93">
        <f t="shared" si="37"/>
        <v>0</v>
      </c>
      <c r="M46" s="90"/>
      <c r="N46" s="90"/>
      <c r="O46" s="90"/>
      <c r="P46" s="90"/>
      <c r="Q46" s="234">
        <f t="shared" si="14"/>
        <v>0</v>
      </c>
      <c r="R46" s="93">
        <f t="shared" si="15"/>
        <v>0</v>
      </c>
      <c r="S46" s="94"/>
      <c r="T46" s="94"/>
      <c r="U46" s="93">
        <f t="shared" si="1"/>
        <v>0</v>
      </c>
      <c r="V46" s="94"/>
      <c r="W46" s="94"/>
      <c r="X46" s="93">
        <f t="shared" si="2"/>
        <v>0</v>
      </c>
      <c r="Y46" s="94"/>
      <c r="Z46" s="94"/>
      <c r="AA46" s="93">
        <f t="shared" si="16"/>
        <v>0</v>
      </c>
      <c r="AB46" s="93">
        <f t="shared" si="17"/>
        <v>0</v>
      </c>
      <c r="AC46" s="235" t="e">
        <f t="shared" si="3"/>
        <v>#DIV/0!</v>
      </c>
      <c r="AD46" s="93">
        <f t="shared" si="4"/>
        <v>0</v>
      </c>
      <c r="AE46" s="94"/>
      <c r="AF46" s="235">
        <f t="shared" si="5"/>
        <v>0</v>
      </c>
      <c r="AG46" s="94"/>
      <c r="AH46" s="94"/>
      <c r="AI46" s="94"/>
      <c r="AJ46" s="94"/>
      <c r="AK46" s="94"/>
      <c r="AL46" s="123">
        <f t="shared" si="6"/>
        <v>0</v>
      </c>
      <c r="AM46" s="94"/>
      <c r="AN46" s="95">
        <f t="shared" si="18"/>
        <v>0</v>
      </c>
      <c r="AO46" s="96">
        <f t="shared" si="20"/>
        <v>0</v>
      </c>
      <c r="AP46" s="97"/>
      <c r="AQ46" s="98">
        <f t="shared" si="7"/>
        <v>0</v>
      </c>
      <c r="AR46" s="99">
        <f t="shared" si="30"/>
        <v>107.88</v>
      </c>
      <c r="AS46" s="99">
        <f t="shared" si="9"/>
        <v>0</v>
      </c>
      <c r="AT46" s="99">
        <f t="shared" si="10"/>
        <v>0</v>
      </c>
      <c r="AU46" s="99">
        <f t="shared" si="19"/>
        <v>0</v>
      </c>
      <c r="AV46" s="99">
        <f t="array" ref="AV46">_xlfn.IFS(U46=0,AO46,U46&lt;0,AO46/-U46,U46&gt;0,AO46/U46)</f>
        <v>0</v>
      </c>
      <c r="AW46" s="235">
        <f t="shared" si="38"/>
        <v>0</v>
      </c>
      <c r="AX46" s="235">
        <f t="shared" si="39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6"/>
        <v>0</v>
      </c>
      <c r="F47" s="94"/>
      <c r="G47" s="94"/>
      <c r="H47" s="94"/>
      <c r="I47" s="94"/>
      <c r="J47" s="94"/>
      <c r="K47" s="93">
        <v>123.09</v>
      </c>
      <c r="L47" s="93">
        <f t="shared" si="37"/>
        <v>0</v>
      </c>
      <c r="M47" s="90"/>
      <c r="N47" s="90"/>
      <c r="O47" s="90"/>
      <c r="P47" s="90"/>
      <c r="Q47" s="234">
        <f t="shared" si="14"/>
        <v>0</v>
      </c>
      <c r="R47" s="93">
        <f t="shared" si="15"/>
        <v>0</v>
      </c>
      <c r="S47" s="94"/>
      <c r="T47" s="94"/>
      <c r="U47" s="93">
        <f t="shared" si="1"/>
        <v>0</v>
      </c>
      <c r="V47" s="94"/>
      <c r="W47" s="94"/>
      <c r="X47" s="93">
        <f t="shared" si="2"/>
        <v>0</v>
      </c>
      <c r="Y47" s="94"/>
      <c r="Z47" s="94"/>
      <c r="AA47" s="93">
        <f t="shared" si="16"/>
        <v>0</v>
      </c>
      <c r="AB47" s="93">
        <f t="shared" si="17"/>
        <v>0</v>
      </c>
      <c r="AC47" s="235" t="e">
        <f t="shared" si="3"/>
        <v>#DIV/0!</v>
      </c>
      <c r="AD47" s="93">
        <f t="shared" si="4"/>
        <v>0</v>
      </c>
      <c r="AE47" s="94"/>
      <c r="AF47" s="235">
        <f t="shared" si="5"/>
        <v>0</v>
      </c>
      <c r="AG47" s="94"/>
      <c r="AH47" s="94"/>
      <c r="AI47" s="94"/>
      <c r="AJ47" s="94"/>
      <c r="AK47" s="94"/>
      <c r="AL47" s="123">
        <f t="shared" si="6"/>
        <v>0</v>
      </c>
      <c r="AM47" s="94"/>
      <c r="AN47" s="95">
        <f t="shared" si="18"/>
        <v>0</v>
      </c>
      <c r="AO47" s="96">
        <f t="shared" si="20"/>
        <v>0</v>
      </c>
      <c r="AP47" s="97"/>
      <c r="AQ47" s="98">
        <f t="shared" si="7"/>
        <v>0</v>
      </c>
      <c r="AR47" s="99">
        <f t="shared" si="30"/>
        <v>123.09</v>
      </c>
      <c r="AS47" s="99">
        <f t="shared" si="9"/>
        <v>0</v>
      </c>
      <c r="AT47" s="99">
        <f t="shared" si="10"/>
        <v>0</v>
      </c>
      <c r="AU47" s="99">
        <f t="shared" si="19"/>
        <v>0</v>
      </c>
      <c r="AV47" s="99">
        <f t="array" ref="AV47">_xlfn.IFS(U47=0,AO47,U47&lt;0,AO47/-U47,U47&gt;0,AO47/U47)</f>
        <v>0</v>
      </c>
      <c r="AW47" s="235">
        <f t="shared" si="38"/>
        <v>0</v>
      </c>
      <c r="AX47" s="235">
        <f t="shared" si="39"/>
        <v>0</v>
      </c>
      <c r="AY47" s="100"/>
      <c r="AZ47" s="95">
        <f t="shared" si="13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6"/>
        <v>0</v>
      </c>
      <c r="F48" s="94"/>
      <c r="G48" s="94"/>
      <c r="H48" s="94"/>
      <c r="I48" s="94"/>
      <c r="J48" s="94"/>
      <c r="K48" s="93">
        <v>107.88</v>
      </c>
      <c r="L48" s="93">
        <f t="shared" si="37"/>
        <v>0</v>
      </c>
      <c r="M48" s="90"/>
      <c r="N48" s="90"/>
      <c r="O48" s="90"/>
      <c r="P48" s="90"/>
      <c r="Q48" s="234">
        <f t="shared" si="14"/>
        <v>0</v>
      </c>
      <c r="R48" s="93">
        <f t="shared" si="15"/>
        <v>0</v>
      </c>
      <c r="S48" s="94"/>
      <c r="T48" s="94"/>
      <c r="U48" s="93">
        <f t="shared" si="1"/>
        <v>0</v>
      </c>
      <c r="V48" s="94"/>
      <c r="W48" s="94"/>
      <c r="X48" s="93">
        <f t="shared" si="2"/>
        <v>0</v>
      </c>
      <c r="Y48" s="94"/>
      <c r="Z48" s="94"/>
      <c r="AA48" s="93">
        <f t="shared" si="16"/>
        <v>0</v>
      </c>
      <c r="AB48" s="93">
        <f t="shared" si="17"/>
        <v>0</v>
      </c>
      <c r="AC48" s="235" t="e">
        <f t="shared" si="3"/>
        <v>#DIV/0!</v>
      </c>
      <c r="AD48" s="93">
        <f t="shared" si="4"/>
        <v>0</v>
      </c>
      <c r="AE48" s="94"/>
      <c r="AF48" s="235">
        <f t="shared" si="5"/>
        <v>0</v>
      </c>
      <c r="AG48" s="94"/>
      <c r="AH48" s="94"/>
      <c r="AI48" s="94"/>
      <c r="AJ48" s="94"/>
      <c r="AK48" s="94"/>
      <c r="AL48" s="123">
        <f t="shared" si="6"/>
        <v>0</v>
      </c>
      <c r="AM48" s="94"/>
      <c r="AN48" s="95">
        <f t="shared" si="18"/>
        <v>0</v>
      </c>
      <c r="AO48" s="96">
        <f t="shared" si="20"/>
        <v>0</v>
      </c>
      <c r="AP48" s="97"/>
      <c r="AQ48" s="98">
        <f t="shared" si="7"/>
        <v>0</v>
      </c>
      <c r="AR48" s="99">
        <f t="shared" si="30"/>
        <v>107.88</v>
      </c>
      <c r="AS48" s="99">
        <f t="shared" si="9"/>
        <v>0</v>
      </c>
      <c r="AT48" s="99">
        <f t="shared" si="10"/>
        <v>0</v>
      </c>
      <c r="AU48" s="99">
        <f t="shared" si="19"/>
        <v>0</v>
      </c>
      <c r="AV48" s="99">
        <f t="array" ref="AV48">_xlfn.IFS(U48=0,AO48,U48&lt;0,AO48/-U48,U48&gt;0,AO48/U48)</f>
        <v>0</v>
      </c>
      <c r="AW48" s="235">
        <f t="shared" si="38"/>
        <v>0</v>
      </c>
      <c r="AX48" s="235">
        <f t="shared" si="39"/>
        <v>0</v>
      </c>
      <c r="AY48" s="100"/>
      <c r="AZ48" s="95">
        <f t="shared" si="13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6"/>
        <v>0</v>
      </c>
      <c r="F49" s="94"/>
      <c r="G49" s="94"/>
      <c r="H49" s="94"/>
      <c r="I49" s="94"/>
      <c r="J49" s="94"/>
      <c r="K49" s="93">
        <v>123.09</v>
      </c>
      <c r="L49" s="93">
        <f t="shared" si="37"/>
        <v>0</v>
      </c>
      <c r="M49" s="90"/>
      <c r="N49" s="90"/>
      <c r="O49" s="90"/>
      <c r="P49" s="90"/>
      <c r="Q49" s="234">
        <f t="shared" si="14"/>
        <v>0</v>
      </c>
      <c r="R49" s="93">
        <f t="shared" si="15"/>
        <v>0</v>
      </c>
      <c r="S49" s="94"/>
      <c r="T49" s="94"/>
      <c r="U49" s="93">
        <f t="shared" si="1"/>
        <v>0</v>
      </c>
      <c r="V49" s="94"/>
      <c r="W49" s="94"/>
      <c r="X49" s="93">
        <f t="shared" si="2"/>
        <v>0</v>
      </c>
      <c r="Y49" s="94"/>
      <c r="Z49" s="94"/>
      <c r="AA49" s="93">
        <f t="shared" si="16"/>
        <v>0</v>
      </c>
      <c r="AB49" s="93">
        <f t="shared" si="17"/>
        <v>0</v>
      </c>
      <c r="AC49" s="235" t="e">
        <f t="shared" si="3"/>
        <v>#DIV/0!</v>
      </c>
      <c r="AD49" s="93">
        <f t="shared" si="4"/>
        <v>0</v>
      </c>
      <c r="AE49" s="94"/>
      <c r="AF49" s="235">
        <f t="shared" si="5"/>
        <v>0</v>
      </c>
      <c r="AG49" s="94"/>
      <c r="AH49" s="94"/>
      <c r="AI49" s="94"/>
      <c r="AJ49" s="94"/>
      <c r="AK49" s="94"/>
      <c r="AL49" s="123">
        <f t="shared" si="6"/>
        <v>0</v>
      </c>
      <c r="AM49" s="94"/>
      <c r="AN49" s="95">
        <f t="shared" si="18"/>
        <v>0</v>
      </c>
      <c r="AO49" s="96">
        <f t="shared" si="20"/>
        <v>0</v>
      </c>
      <c r="AP49" s="97"/>
      <c r="AQ49" s="98">
        <f t="shared" si="7"/>
        <v>0</v>
      </c>
      <c r="AR49" s="99">
        <f t="shared" si="30"/>
        <v>123.09</v>
      </c>
      <c r="AS49" s="99">
        <f t="shared" si="9"/>
        <v>0</v>
      </c>
      <c r="AT49" s="99">
        <f t="shared" si="10"/>
        <v>0</v>
      </c>
      <c r="AU49" s="99">
        <f t="shared" si="19"/>
        <v>0</v>
      </c>
      <c r="AV49" s="99">
        <f t="array" ref="AV49">_xlfn.IFS(U49=0,AO49,U49&lt;0,AO49/-U49,U49&gt;0,AO49/U49)</f>
        <v>0</v>
      </c>
      <c r="AW49" s="235">
        <f t="shared" si="38"/>
        <v>0</v>
      </c>
      <c r="AX49" s="235">
        <f t="shared" si="39"/>
        <v>0</v>
      </c>
      <c r="AY49" s="100"/>
      <c r="AZ49" s="95">
        <f t="shared" si="13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6"/>
        <v>0</v>
      </c>
      <c r="F50" s="94"/>
      <c r="G50" s="94"/>
      <c r="H50" s="94"/>
      <c r="I50" s="94"/>
      <c r="J50" s="94"/>
      <c r="K50" s="93">
        <v>134.79</v>
      </c>
      <c r="L50" s="93">
        <f t="shared" si="37"/>
        <v>0</v>
      </c>
      <c r="M50" s="90"/>
      <c r="N50" s="90"/>
      <c r="O50" s="90"/>
      <c r="P50" s="90"/>
      <c r="Q50" s="234">
        <f t="shared" si="14"/>
        <v>0</v>
      </c>
      <c r="R50" s="93">
        <f t="shared" si="15"/>
        <v>0</v>
      </c>
      <c r="S50" s="94"/>
      <c r="T50" s="94"/>
      <c r="U50" s="93">
        <f t="shared" si="1"/>
        <v>0</v>
      </c>
      <c r="V50" s="94"/>
      <c r="W50" s="94"/>
      <c r="X50" s="93">
        <f t="shared" si="2"/>
        <v>0</v>
      </c>
      <c r="Y50" s="94"/>
      <c r="Z50" s="94"/>
      <c r="AA50" s="93">
        <f t="shared" si="16"/>
        <v>0</v>
      </c>
      <c r="AB50" s="93">
        <f t="shared" si="17"/>
        <v>0</v>
      </c>
      <c r="AC50" s="235" t="e">
        <f t="shared" si="3"/>
        <v>#DIV/0!</v>
      </c>
      <c r="AD50" s="93">
        <f t="shared" si="4"/>
        <v>0</v>
      </c>
      <c r="AE50" s="94"/>
      <c r="AF50" s="235">
        <f t="shared" si="5"/>
        <v>0</v>
      </c>
      <c r="AG50" s="94"/>
      <c r="AH50" s="94"/>
      <c r="AI50" s="94"/>
      <c r="AJ50" s="94"/>
      <c r="AK50" s="94"/>
      <c r="AL50" s="123">
        <f t="shared" si="6"/>
        <v>0</v>
      </c>
      <c r="AM50" s="94"/>
      <c r="AN50" s="95">
        <f t="shared" si="18"/>
        <v>0</v>
      </c>
      <c r="AO50" s="96">
        <f t="shared" si="20"/>
        <v>0</v>
      </c>
      <c r="AP50" s="97"/>
      <c r="AQ50" s="98">
        <f t="shared" si="7"/>
        <v>0</v>
      </c>
      <c r="AR50" s="99">
        <f t="shared" si="30"/>
        <v>134.79</v>
      </c>
      <c r="AS50" s="99">
        <f t="shared" si="9"/>
        <v>0</v>
      </c>
      <c r="AT50" s="99">
        <f t="shared" si="10"/>
        <v>0</v>
      </c>
      <c r="AU50" s="99">
        <f t="shared" si="19"/>
        <v>0</v>
      </c>
      <c r="AV50" s="99">
        <f t="array" ref="AV50">_xlfn.IFS(U50=0,AO50,U50&lt;0,AO50/-U50,U50&gt;0,AO50/U50)</f>
        <v>0</v>
      </c>
      <c r="AW50" s="235">
        <f t="shared" si="38"/>
        <v>0</v>
      </c>
      <c r="AX50" s="235">
        <f t="shared" si="39"/>
        <v>0</v>
      </c>
      <c r="AY50" s="100"/>
      <c r="AZ50" s="95">
        <f t="shared" si="13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6"/>
        <v>0</v>
      </c>
      <c r="F51" s="94"/>
      <c r="G51" s="94"/>
      <c r="H51" s="94"/>
      <c r="I51" s="94"/>
      <c r="J51" s="94"/>
      <c r="K51" s="93">
        <v>144.15</v>
      </c>
      <c r="L51" s="93">
        <f t="shared" si="37"/>
        <v>0</v>
      </c>
      <c r="M51" s="90"/>
      <c r="N51" s="90"/>
      <c r="O51" s="90"/>
      <c r="P51" s="90"/>
      <c r="Q51" s="234">
        <f t="shared" si="14"/>
        <v>0</v>
      </c>
      <c r="R51" s="93">
        <f t="shared" si="15"/>
        <v>0</v>
      </c>
      <c r="S51" s="94"/>
      <c r="T51" s="94"/>
      <c r="U51" s="93">
        <f t="shared" si="1"/>
        <v>0</v>
      </c>
      <c r="V51" s="94"/>
      <c r="W51" s="94"/>
      <c r="X51" s="93">
        <f t="shared" si="2"/>
        <v>0</v>
      </c>
      <c r="Y51" s="94"/>
      <c r="Z51" s="94"/>
      <c r="AA51" s="93">
        <f t="shared" si="16"/>
        <v>0</v>
      </c>
      <c r="AB51" s="93">
        <f t="shared" si="17"/>
        <v>0</v>
      </c>
      <c r="AC51" s="235" t="e">
        <f t="shared" si="3"/>
        <v>#DIV/0!</v>
      </c>
      <c r="AD51" s="93">
        <f t="shared" si="4"/>
        <v>0</v>
      </c>
      <c r="AE51" s="94"/>
      <c r="AF51" s="235">
        <f t="shared" si="5"/>
        <v>0</v>
      </c>
      <c r="AG51" s="94"/>
      <c r="AH51" s="94"/>
      <c r="AI51" s="94"/>
      <c r="AJ51" s="94"/>
      <c r="AK51" s="94"/>
      <c r="AL51" s="123">
        <f t="shared" si="6"/>
        <v>0</v>
      </c>
      <c r="AM51" s="94"/>
      <c r="AN51" s="95">
        <f t="shared" si="18"/>
        <v>0</v>
      </c>
      <c r="AO51" s="96">
        <f t="shared" si="20"/>
        <v>0</v>
      </c>
      <c r="AP51" s="97"/>
      <c r="AQ51" s="98">
        <f t="shared" si="7"/>
        <v>0</v>
      </c>
      <c r="AR51" s="99">
        <f t="shared" si="30"/>
        <v>144.15</v>
      </c>
      <c r="AS51" s="99">
        <f t="shared" si="9"/>
        <v>0</v>
      </c>
      <c r="AT51" s="99">
        <f t="shared" si="10"/>
        <v>0</v>
      </c>
      <c r="AU51" s="99">
        <f t="shared" si="19"/>
        <v>0</v>
      </c>
      <c r="AV51" s="99">
        <f t="array" ref="AV51">_xlfn.IFS(U51=0,AO51,U51&lt;0,AO51/-U51,U51&gt;0,AO51/U51)</f>
        <v>0</v>
      </c>
      <c r="AW51" s="235">
        <f t="shared" si="38"/>
        <v>0</v>
      </c>
      <c r="AX51" s="235">
        <f t="shared" si="39"/>
        <v>0</v>
      </c>
      <c r="AY51" s="100"/>
      <c r="AZ51" s="95">
        <f t="shared" si="13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6"/>
        <v>0</v>
      </c>
      <c r="F52" s="94"/>
      <c r="G52" s="94"/>
      <c r="H52" s="94"/>
      <c r="I52" s="94"/>
      <c r="J52" s="94"/>
      <c r="K52" s="93">
        <v>96.18</v>
      </c>
      <c r="L52" s="93">
        <f t="shared" si="37"/>
        <v>0</v>
      </c>
      <c r="M52" s="90"/>
      <c r="N52" s="90"/>
      <c r="O52" s="90"/>
      <c r="P52" s="90"/>
      <c r="Q52" s="234">
        <f t="shared" si="14"/>
        <v>0</v>
      </c>
      <c r="R52" s="93">
        <f t="shared" si="15"/>
        <v>0</v>
      </c>
      <c r="S52" s="94"/>
      <c r="T52" s="94"/>
      <c r="U52" s="93">
        <f t="shared" si="1"/>
        <v>0</v>
      </c>
      <c r="V52" s="94"/>
      <c r="W52" s="94"/>
      <c r="X52" s="93">
        <f t="shared" si="2"/>
        <v>0</v>
      </c>
      <c r="Y52" s="94"/>
      <c r="Z52" s="94"/>
      <c r="AA52" s="93">
        <f t="shared" si="16"/>
        <v>0</v>
      </c>
      <c r="AB52" s="93">
        <f t="shared" si="17"/>
        <v>0</v>
      </c>
      <c r="AC52" s="235" t="e">
        <f t="shared" si="3"/>
        <v>#DIV/0!</v>
      </c>
      <c r="AD52" s="93">
        <f t="shared" si="4"/>
        <v>0</v>
      </c>
      <c r="AE52" s="94"/>
      <c r="AF52" s="235">
        <f t="shared" si="5"/>
        <v>0</v>
      </c>
      <c r="AG52" s="94"/>
      <c r="AH52" s="94"/>
      <c r="AI52" s="94"/>
      <c r="AJ52" s="94"/>
      <c r="AK52" s="94"/>
      <c r="AL52" s="123">
        <f t="shared" si="6"/>
        <v>0</v>
      </c>
      <c r="AM52" s="94"/>
      <c r="AN52" s="95">
        <f t="shared" si="18"/>
        <v>0</v>
      </c>
      <c r="AO52" s="96">
        <f t="shared" si="20"/>
        <v>0</v>
      </c>
      <c r="AP52" s="97"/>
      <c r="AQ52" s="98">
        <f t="shared" si="7"/>
        <v>0</v>
      </c>
      <c r="AR52" s="99">
        <f t="shared" si="30"/>
        <v>96.18</v>
      </c>
      <c r="AS52" s="99">
        <f t="shared" si="9"/>
        <v>0</v>
      </c>
      <c r="AT52" s="99">
        <f t="shared" si="10"/>
        <v>0</v>
      </c>
      <c r="AU52" s="99">
        <f t="shared" si="19"/>
        <v>0</v>
      </c>
      <c r="AV52" s="99">
        <f t="array" ref="AV52">_xlfn.IFS(U52=0,AO52,U52&lt;0,AO52/-U52,U52&gt;0,AO52/U52)</f>
        <v>0</v>
      </c>
      <c r="AW52" s="235">
        <f t="shared" si="38"/>
        <v>0</v>
      </c>
      <c r="AX52" s="235">
        <f t="shared" si="39"/>
        <v>0</v>
      </c>
      <c r="AY52" s="100"/>
      <c r="AZ52" s="95">
        <f t="shared" si="13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6"/>
        <v>0</v>
      </c>
      <c r="F53" s="94"/>
      <c r="G53" s="94"/>
      <c r="H53" s="94"/>
      <c r="I53" s="94"/>
      <c r="J53" s="94"/>
      <c r="K53" s="93">
        <v>96.18</v>
      </c>
      <c r="L53" s="93">
        <f t="shared" si="37"/>
        <v>0</v>
      </c>
      <c r="M53" s="90"/>
      <c r="N53" s="90"/>
      <c r="O53" s="90"/>
      <c r="P53" s="90"/>
      <c r="Q53" s="234">
        <f t="shared" si="14"/>
        <v>0</v>
      </c>
      <c r="R53" s="93">
        <f t="shared" si="15"/>
        <v>0</v>
      </c>
      <c r="S53" s="94"/>
      <c r="T53" s="94"/>
      <c r="U53" s="93">
        <f t="shared" si="1"/>
        <v>0</v>
      </c>
      <c r="V53" s="94"/>
      <c r="W53" s="94"/>
      <c r="X53" s="93">
        <f t="shared" si="2"/>
        <v>0</v>
      </c>
      <c r="Y53" s="94"/>
      <c r="Z53" s="94"/>
      <c r="AA53" s="93">
        <f t="shared" si="16"/>
        <v>0</v>
      </c>
      <c r="AB53" s="93">
        <f t="shared" si="17"/>
        <v>0</v>
      </c>
      <c r="AC53" s="235" t="e">
        <f t="shared" si="3"/>
        <v>#DIV/0!</v>
      </c>
      <c r="AD53" s="93">
        <f t="shared" si="4"/>
        <v>0</v>
      </c>
      <c r="AE53" s="94"/>
      <c r="AF53" s="235">
        <f t="shared" si="5"/>
        <v>0</v>
      </c>
      <c r="AG53" s="94"/>
      <c r="AH53" s="94"/>
      <c r="AI53" s="94"/>
      <c r="AJ53" s="94"/>
      <c r="AK53" s="94"/>
      <c r="AL53" s="123">
        <f t="shared" si="6"/>
        <v>0</v>
      </c>
      <c r="AM53" s="94"/>
      <c r="AN53" s="95">
        <f t="shared" si="18"/>
        <v>0</v>
      </c>
      <c r="AO53" s="96">
        <f t="shared" si="20"/>
        <v>0</v>
      </c>
      <c r="AP53" s="97"/>
      <c r="AQ53" s="98">
        <f t="shared" si="7"/>
        <v>0</v>
      </c>
      <c r="AR53" s="99">
        <f t="shared" si="30"/>
        <v>96.18</v>
      </c>
      <c r="AS53" s="99">
        <f t="shared" si="9"/>
        <v>0</v>
      </c>
      <c r="AT53" s="99">
        <f t="shared" si="10"/>
        <v>0</v>
      </c>
      <c r="AU53" s="99">
        <f t="shared" si="19"/>
        <v>0</v>
      </c>
      <c r="AV53" s="99">
        <f t="array" ref="AV53">_xlfn.IFS(U53=0,AO53,U53&lt;0,AO53/-U53,U53&gt;0,AO53/U53)</f>
        <v>0</v>
      </c>
      <c r="AW53" s="235">
        <f t="shared" si="38"/>
        <v>0</v>
      </c>
      <c r="AX53" s="235">
        <f t="shared" si="39"/>
        <v>0</v>
      </c>
      <c r="AY53" s="100"/>
      <c r="AZ53" s="95">
        <f t="shared" si="13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0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7"/>
        <v>0</v>
      </c>
      <c r="M54" s="90"/>
      <c r="N54" s="90"/>
      <c r="O54" s="90"/>
      <c r="P54" s="90"/>
      <c r="Q54" s="234">
        <f t="shared" si="14"/>
        <v>0</v>
      </c>
      <c r="R54" s="93">
        <f t="shared" si="15"/>
        <v>0</v>
      </c>
      <c r="S54" s="94"/>
      <c r="T54" s="94"/>
      <c r="U54" s="93">
        <f t="shared" si="1"/>
        <v>0</v>
      </c>
      <c r="V54" s="94"/>
      <c r="W54" s="94"/>
      <c r="X54" s="93">
        <f t="shared" si="2"/>
        <v>0</v>
      </c>
      <c r="Y54" s="94"/>
      <c r="Z54" s="94"/>
      <c r="AA54" s="93">
        <f t="shared" si="16"/>
        <v>0</v>
      </c>
      <c r="AB54" s="93">
        <f t="shared" si="17"/>
        <v>0</v>
      </c>
      <c r="AC54" s="235" t="e">
        <f t="shared" si="3"/>
        <v>#DIV/0!</v>
      </c>
      <c r="AD54" s="93">
        <f t="shared" si="4"/>
        <v>0</v>
      </c>
      <c r="AE54" s="94"/>
      <c r="AF54" s="235">
        <f t="shared" si="5"/>
        <v>0</v>
      </c>
      <c r="AG54" s="94"/>
      <c r="AH54" s="94"/>
      <c r="AI54" s="94"/>
      <c r="AJ54" s="94"/>
      <c r="AK54" s="94"/>
      <c r="AL54" s="123">
        <f t="shared" si="6"/>
        <v>0</v>
      </c>
      <c r="AM54" s="94"/>
      <c r="AN54" s="95">
        <f t="shared" si="18"/>
        <v>0</v>
      </c>
      <c r="AO54" s="96">
        <f t="shared" si="20"/>
        <v>0</v>
      </c>
      <c r="AP54" s="97"/>
      <c r="AQ54" s="98">
        <f t="shared" si="7"/>
        <v>0</v>
      </c>
      <c r="AR54" s="99">
        <f t="shared" si="30"/>
        <v>123.09</v>
      </c>
      <c r="AS54" s="99">
        <f t="shared" si="9"/>
        <v>0</v>
      </c>
      <c r="AT54" s="99">
        <f t="shared" si="10"/>
        <v>0</v>
      </c>
      <c r="AU54" s="99">
        <f t="shared" si="19"/>
        <v>0</v>
      </c>
      <c r="AV54" s="99">
        <f t="array" ref="AV54">_xlfn.IFS(U54=0,AO54,U54&lt;0,AO54/-U54,U54&gt;0,AO54/U54)</f>
        <v>0</v>
      </c>
      <c r="AW54" s="235">
        <f t="shared" si="38"/>
        <v>0</v>
      </c>
      <c r="AX54" s="235">
        <f t="shared" si="39"/>
        <v>0</v>
      </c>
      <c r="AY54" s="100"/>
      <c r="AZ54" s="95">
        <f t="shared" si="13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0"/>
        <v>0</v>
      </c>
      <c r="F55" s="94"/>
      <c r="G55" s="94"/>
      <c r="H55" s="94"/>
      <c r="I55" s="94"/>
      <c r="J55" s="94"/>
      <c r="K55" s="94">
        <v>158.19</v>
      </c>
      <c r="L55" s="93">
        <f t="shared" si="37"/>
        <v>0</v>
      </c>
      <c r="M55" s="90"/>
      <c r="N55" s="90"/>
      <c r="O55" s="90"/>
      <c r="P55" s="90"/>
      <c r="Q55" s="234">
        <f t="shared" si="14"/>
        <v>0</v>
      </c>
      <c r="R55" s="93">
        <f t="shared" si="15"/>
        <v>0</v>
      </c>
      <c r="S55" s="94"/>
      <c r="T55" s="94"/>
      <c r="U55" s="93">
        <f t="shared" si="1"/>
        <v>0</v>
      </c>
      <c r="V55" s="94"/>
      <c r="W55" s="94"/>
      <c r="X55" s="93">
        <f t="shared" si="2"/>
        <v>0</v>
      </c>
      <c r="Y55" s="94"/>
      <c r="Z55" s="94"/>
      <c r="AA55" s="93">
        <f t="shared" si="16"/>
        <v>0</v>
      </c>
      <c r="AB55" s="93">
        <f t="shared" si="17"/>
        <v>0</v>
      </c>
      <c r="AC55" s="235" t="e">
        <f t="shared" si="3"/>
        <v>#DIV/0!</v>
      </c>
      <c r="AD55" s="93">
        <f t="shared" si="4"/>
        <v>0</v>
      </c>
      <c r="AE55" s="94"/>
      <c r="AF55" s="235">
        <f t="shared" si="5"/>
        <v>0</v>
      </c>
      <c r="AG55" s="94"/>
      <c r="AH55" s="94"/>
      <c r="AI55" s="94"/>
      <c r="AJ55" s="94"/>
      <c r="AK55" s="94"/>
      <c r="AL55" s="123">
        <f t="shared" si="6"/>
        <v>0</v>
      </c>
      <c r="AM55" s="94"/>
      <c r="AN55" s="95">
        <f t="shared" si="18"/>
        <v>0</v>
      </c>
      <c r="AO55" s="96">
        <f t="shared" si="20"/>
        <v>0</v>
      </c>
      <c r="AP55" s="97"/>
      <c r="AQ55" s="98">
        <f t="shared" si="7"/>
        <v>0</v>
      </c>
      <c r="AR55" s="99">
        <f t="shared" si="30"/>
        <v>158.19</v>
      </c>
      <c r="AS55" s="99">
        <f t="shared" si="9"/>
        <v>0</v>
      </c>
      <c r="AT55" s="99">
        <f t="shared" si="10"/>
        <v>0</v>
      </c>
      <c r="AU55" s="99">
        <f t="shared" si="19"/>
        <v>0</v>
      </c>
      <c r="AV55" s="99">
        <f t="array" ref="AV55">_xlfn.IFS(U55=0,AO55,U55&lt;0,AO55/-U55,U55&gt;0,AO55/U55)</f>
        <v>0</v>
      </c>
      <c r="AW55" s="235">
        <f t="shared" si="38"/>
        <v>0</v>
      </c>
      <c r="AX55" s="235">
        <f t="shared" si="39"/>
        <v>0</v>
      </c>
      <c r="AY55" s="100"/>
      <c r="AZ55" s="95">
        <f t="shared" si="13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0"/>
        <v>0</v>
      </c>
      <c r="F56" s="94"/>
      <c r="G56" s="94"/>
      <c r="H56" s="94"/>
      <c r="I56" s="94"/>
      <c r="J56" s="94"/>
      <c r="K56" s="94">
        <v>152.34</v>
      </c>
      <c r="L56" s="93">
        <f t="shared" si="37"/>
        <v>0</v>
      </c>
      <c r="M56" s="90"/>
      <c r="N56" s="90"/>
      <c r="O56" s="90"/>
      <c r="P56" s="90"/>
      <c r="Q56" s="234">
        <f t="shared" si="14"/>
        <v>0</v>
      </c>
      <c r="R56" s="93">
        <f t="shared" si="15"/>
        <v>0</v>
      </c>
      <c r="S56" s="94"/>
      <c r="T56" s="94"/>
      <c r="U56" s="93">
        <f t="shared" si="1"/>
        <v>0</v>
      </c>
      <c r="V56" s="94"/>
      <c r="W56" s="94"/>
      <c r="X56" s="93">
        <f t="shared" si="2"/>
        <v>0</v>
      </c>
      <c r="Y56" s="94"/>
      <c r="Z56" s="94"/>
      <c r="AA56" s="93">
        <f t="shared" si="16"/>
        <v>0</v>
      </c>
      <c r="AB56" s="93">
        <f t="shared" si="17"/>
        <v>0</v>
      </c>
      <c r="AC56" s="235" t="e">
        <f t="shared" si="3"/>
        <v>#DIV/0!</v>
      </c>
      <c r="AD56" s="93">
        <f t="shared" si="4"/>
        <v>0</v>
      </c>
      <c r="AE56" s="94"/>
      <c r="AF56" s="235">
        <f t="shared" si="5"/>
        <v>0</v>
      </c>
      <c r="AG56" s="94"/>
      <c r="AH56" s="94"/>
      <c r="AI56" s="94"/>
      <c r="AJ56" s="94"/>
      <c r="AK56" s="94"/>
      <c r="AL56" s="123">
        <f t="shared" si="6"/>
        <v>0</v>
      </c>
      <c r="AM56" s="94"/>
      <c r="AN56" s="95">
        <f t="shared" si="18"/>
        <v>0</v>
      </c>
      <c r="AO56" s="96">
        <f t="shared" si="20"/>
        <v>0</v>
      </c>
      <c r="AP56" s="97"/>
      <c r="AQ56" s="98">
        <f t="shared" si="7"/>
        <v>0</v>
      </c>
      <c r="AR56" s="99">
        <f t="shared" si="30"/>
        <v>152.34</v>
      </c>
      <c r="AS56" s="99">
        <f t="shared" si="9"/>
        <v>0</v>
      </c>
      <c r="AT56" s="99">
        <f t="shared" si="10"/>
        <v>0</v>
      </c>
      <c r="AU56" s="99">
        <f t="shared" si="19"/>
        <v>0</v>
      </c>
      <c r="AV56" s="99">
        <f t="array" ref="AV56">_xlfn.IFS(U56=0,AO56,U56&lt;0,AO56/-U56,U56&gt;0,AO56/U56)</f>
        <v>0</v>
      </c>
      <c r="AW56" s="235">
        <f t="shared" si="38"/>
        <v>0</v>
      </c>
      <c r="AX56" s="235">
        <f t="shared" si="39"/>
        <v>0</v>
      </c>
      <c r="AY56" s="100"/>
      <c r="AZ56" s="95">
        <f t="shared" si="13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0"/>
        <v>0</v>
      </c>
      <c r="F57" s="94"/>
      <c r="G57" s="94"/>
      <c r="H57" s="94"/>
      <c r="I57" s="94"/>
      <c r="J57" s="94"/>
      <c r="K57" s="94">
        <v>93.84</v>
      </c>
      <c r="L57" s="93">
        <f t="shared" si="37"/>
        <v>0</v>
      </c>
      <c r="M57" s="90"/>
      <c r="N57" s="90"/>
      <c r="O57" s="90"/>
      <c r="P57" s="90"/>
      <c r="Q57" s="234">
        <f t="shared" si="14"/>
        <v>0</v>
      </c>
      <c r="R57" s="93">
        <f t="shared" si="15"/>
        <v>0</v>
      </c>
      <c r="S57" s="94"/>
      <c r="T57" s="94"/>
      <c r="U57" s="93">
        <f t="shared" si="1"/>
        <v>0</v>
      </c>
      <c r="V57" s="94"/>
      <c r="W57" s="94"/>
      <c r="X57" s="93">
        <f t="shared" si="2"/>
        <v>0</v>
      </c>
      <c r="Y57" s="94"/>
      <c r="Z57" s="94"/>
      <c r="AA57" s="93">
        <f t="shared" si="16"/>
        <v>0</v>
      </c>
      <c r="AB57" s="93">
        <f t="shared" si="17"/>
        <v>0</v>
      </c>
      <c r="AC57" s="235" t="e">
        <f t="shared" si="3"/>
        <v>#DIV/0!</v>
      </c>
      <c r="AD57" s="93">
        <f t="shared" si="4"/>
        <v>0</v>
      </c>
      <c r="AE57" s="94"/>
      <c r="AF57" s="235">
        <f t="shared" si="5"/>
        <v>0</v>
      </c>
      <c r="AG57" s="94"/>
      <c r="AH57" s="94"/>
      <c r="AI57" s="94"/>
      <c r="AJ57" s="94"/>
      <c r="AK57" s="94"/>
      <c r="AL57" s="123">
        <f t="shared" si="6"/>
        <v>0</v>
      </c>
      <c r="AM57" s="94"/>
      <c r="AN57" s="95">
        <f t="shared" si="18"/>
        <v>0</v>
      </c>
      <c r="AO57" s="96">
        <f t="shared" si="20"/>
        <v>0</v>
      </c>
      <c r="AP57" s="97"/>
      <c r="AQ57" s="98">
        <f t="shared" si="7"/>
        <v>0</v>
      </c>
      <c r="AR57" s="99">
        <f t="shared" si="30"/>
        <v>93.84</v>
      </c>
      <c r="AS57" s="99">
        <f t="shared" si="9"/>
        <v>0</v>
      </c>
      <c r="AT57" s="99">
        <f t="shared" si="10"/>
        <v>0</v>
      </c>
      <c r="AU57" s="99">
        <f t="shared" si="19"/>
        <v>0</v>
      </c>
      <c r="AV57" s="99">
        <f t="array" ref="AV57">_xlfn.IFS(U57=0,AO57,U57&lt;0,AO57/-U57,U57&gt;0,AO57/U57)</f>
        <v>0</v>
      </c>
      <c r="AW57" s="235">
        <f t="shared" si="38"/>
        <v>0</v>
      </c>
      <c r="AX57" s="235">
        <f t="shared" si="39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0"/>
        <v>0</v>
      </c>
      <c r="F58" s="94"/>
      <c r="G58" s="94"/>
      <c r="H58" s="94"/>
      <c r="I58" s="94"/>
      <c r="J58" s="94"/>
      <c r="K58" s="94">
        <v>169.89</v>
      </c>
      <c r="L58" s="93">
        <f t="shared" si="37"/>
        <v>0</v>
      </c>
      <c r="M58" s="90"/>
      <c r="N58" s="90"/>
      <c r="O58" s="90"/>
      <c r="P58" s="90"/>
      <c r="Q58" s="234">
        <f t="shared" si="14"/>
        <v>0</v>
      </c>
      <c r="R58" s="93">
        <f t="shared" si="15"/>
        <v>0</v>
      </c>
      <c r="S58" s="94"/>
      <c r="T58" s="94"/>
      <c r="U58" s="93">
        <f t="shared" si="1"/>
        <v>0</v>
      </c>
      <c r="V58" s="94"/>
      <c r="W58" s="94"/>
      <c r="X58" s="93">
        <f t="shared" si="2"/>
        <v>0</v>
      </c>
      <c r="Y58" s="94"/>
      <c r="Z58" s="94"/>
      <c r="AA58" s="93">
        <f t="shared" si="16"/>
        <v>0</v>
      </c>
      <c r="AB58" s="93">
        <f t="shared" si="17"/>
        <v>0</v>
      </c>
      <c r="AC58" s="235" t="e">
        <f t="shared" si="3"/>
        <v>#DIV/0!</v>
      </c>
      <c r="AD58" s="93">
        <f t="shared" si="4"/>
        <v>0</v>
      </c>
      <c r="AE58" s="94"/>
      <c r="AF58" s="235">
        <f t="shared" si="5"/>
        <v>0</v>
      </c>
      <c r="AG58" s="94"/>
      <c r="AH58" s="94"/>
      <c r="AI58" s="94"/>
      <c r="AJ58" s="94"/>
      <c r="AK58" s="94"/>
      <c r="AL58" s="123">
        <f t="shared" si="6"/>
        <v>0</v>
      </c>
      <c r="AM58" s="94"/>
      <c r="AN58" s="95">
        <f t="shared" si="18"/>
        <v>0</v>
      </c>
      <c r="AO58" s="96">
        <f t="shared" si="20"/>
        <v>0</v>
      </c>
      <c r="AP58" s="97"/>
      <c r="AQ58" s="98">
        <f t="shared" si="7"/>
        <v>0</v>
      </c>
      <c r="AR58" s="99">
        <f t="shared" si="30"/>
        <v>169.89</v>
      </c>
      <c r="AS58" s="99">
        <f t="shared" si="9"/>
        <v>0</v>
      </c>
      <c r="AT58" s="99">
        <f t="shared" si="10"/>
        <v>0</v>
      </c>
      <c r="AU58" s="99">
        <f t="shared" si="19"/>
        <v>0</v>
      </c>
      <c r="AV58" s="99">
        <f t="array" ref="AV58">_xlfn.IFS(U58=0,AO58,U58&lt;0,AO58/-U58,U58&gt;0,AO58/U58)</f>
        <v>0</v>
      </c>
      <c r="AW58" s="235">
        <f t="shared" si="38"/>
        <v>0</v>
      </c>
      <c r="AX58" s="235">
        <f t="shared" si="39"/>
        <v>0</v>
      </c>
      <c r="AY58" s="100"/>
      <c r="AZ58" s="95">
        <f t="shared" si="13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0"/>
        <v>0</v>
      </c>
      <c r="F59" s="94"/>
      <c r="G59" s="94"/>
      <c r="H59" s="94"/>
      <c r="I59" s="94"/>
      <c r="J59" s="94"/>
      <c r="K59" s="94">
        <v>158.19</v>
      </c>
      <c r="L59" s="93">
        <f t="shared" si="37"/>
        <v>0</v>
      </c>
      <c r="M59" s="90"/>
      <c r="N59" s="90"/>
      <c r="O59" s="90"/>
      <c r="P59" s="90"/>
      <c r="Q59" s="234">
        <f t="shared" si="14"/>
        <v>0</v>
      </c>
      <c r="R59" s="93">
        <f t="shared" si="15"/>
        <v>0</v>
      </c>
      <c r="S59" s="94"/>
      <c r="T59" s="94"/>
      <c r="U59" s="93">
        <f t="shared" si="1"/>
        <v>0</v>
      </c>
      <c r="V59" s="94"/>
      <c r="W59" s="94"/>
      <c r="X59" s="93">
        <f t="shared" si="2"/>
        <v>0</v>
      </c>
      <c r="Y59" s="94"/>
      <c r="Z59" s="94"/>
      <c r="AA59" s="93">
        <f t="shared" si="16"/>
        <v>0</v>
      </c>
      <c r="AB59" s="93">
        <f t="shared" si="17"/>
        <v>0</v>
      </c>
      <c r="AC59" s="235" t="e">
        <f t="shared" si="3"/>
        <v>#DIV/0!</v>
      </c>
      <c r="AD59" s="93">
        <f t="shared" si="4"/>
        <v>0</v>
      </c>
      <c r="AE59" s="94"/>
      <c r="AF59" s="235">
        <f t="shared" si="5"/>
        <v>0</v>
      </c>
      <c r="AG59" s="94"/>
      <c r="AH59" s="94"/>
      <c r="AI59" s="94"/>
      <c r="AJ59" s="94"/>
      <c r="AK59" s="94"/>
      <c r="AL59" s="123">
        <f t="shared" si="6"/>
        <v>0</v>
      </c>
      <c r="AM59" s="94"/>
      <c r="AN59" s="95">
        <f t="shared" si="18"/>
        <v>0</v>
      </c>
      <c r="AO59" s="96">
        <f t="shared" si="20"/>
        <v>0</v>
      </c>
      <c r="AP59" s="97"/>
      <c r="AQ59" s="98">
        <f t="shared" si="7"/>
        <v>0</v>
      </c>
      <c r="AR59" s="99">
        <f t="shared" si="30"/>
        <v>158.19</v>
      </c>
      <c r="AS59" s="99">
        <f t="shared" si="9"/>
        <v>0</v>
      </c>
      <c r="AT59" s="99">
        <f t="shared" si="10"/>
        <v>0</v>
      </c>
      <c r="AU59" s="99">
        <f t="shared" si="19"/>
        <v>0</v>
      </c>
      <c r="AV59" s="99">
        <f t="array" ref="AV59">_xlfn.IFS(U59=0,AO59,U59&lt;0,AO59/-U59,U59&gt;0,AO59/U59)</f>
        <v>0</v>
      </c>
      <c r="AW59" s="235">
        <f t="shared" si="38"/>
        <v>0</v>
      </c>
      <c r="AX59" s="235">
        <f t="shared" si="39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0"/>
        <v>0</v>
      </c>
      <c r="F60" s="94"/>
      <c r="G60" s="94"/>
      <c r="H60" s="94"/>
      <c r="I60" s="94"/>
      <c r="J60" s="94"/>
      <c r="K60" s="94">
        <v>158.19</v>
      </c>
      <c r="L60" s="93">
        <f t="shared" si="37"/>
        <v>0</v>
      </c>
      <c r="M60" s="90"/>
      <c r="N60" s="90"/>
      <c r="O60" s="90"/>
      <c r="P60" s="90"/>
      <c r="Q60" s="234">
        <f t="shared" si="14"/>
        <v>0</v>
      </c>
      <c r="R60" s="93">
        <f t="shared" si="15"/>
        <v>0</v>
      </c>
      <c r="S60" s="94"/>
      <c r="T60" s="94"/>
      <c r="U60" s="93">
        <f t="shared" si="1"/>
        <v>0</v>
      </c>
      <c r="V60" s="94"/>
      <c r="W60" s="94"/>
      <c r="X60" s="93">
        <f t="shared" si="2"/>
        <v>0</v>
      </c>
      <c r="Y60" s="94"/>
      <c r="Z60" s="94"/>
      <c r="AA60" s="93">
        <f t="shared" si="16"/>
        <v>0</v>
      </c>
      <c r="AB60" s="93">
        <f t="shared" si="17"/>
        <v>0</v>
      </c>
      <c r="AC60" s="235" t="e">
        <f t="shared" si="3"/>
        <v>#DIV/0!</v>
      </c>
      <c r="AD60" s="93">
        <f t="shared" si="4"/>
        <v>0</v>
      </c>
      <c r="AE60" s="94"/>
      <c r="AF60" s="235">
        <f t="shared" si="5"/>
        <v>0</v>
      </c>
      <c r="AG60" s="94"/>
      <c r="AH60" s="94"/>
      <c r="AI60" s="94"/>
      <c r="AJ60" s="94"/>
      <c r="AK60" s="94"/>
      <c r="AL60" s="123">
        <f t="shared" si="6"/>
        <v>0</v>
      </c>
      <c r="AM60" s="94"/>
      <c r="AN60" s="95">
        <f t="shared" si="18"/>
        <v>0</v>
      </c>
      <c r="AO60" s="96">
        <f t="shared" si="20"/>
        <v>0</v>
      </c>
      <c r="AP60" s="97"/>
      <c r="AQ60" s="98">
        <f t="shared" si="7"/>
        <v>0</v>
      </c>
      <c r="AR60" s="99">
        <f t="shared" si="30"/>
        <v>158.19</v>
      </c>
      <c r="AS60" s="99">
        <f t="shared" si="9"/>
        <v>0</v>
      </c>
      <c r="AT60" s="99">
        <f t="shared" si="10"/>
        <v>0</v>
      </c>
      <c r="AU60" s="99">
        <f t="shared" si="19"/>
        <v>0</v>
      </c>
      <c r="AV60" s="99">
        <f t="array" ref="AV60">_xlfn.IFS(U60=0,AO60,U60&lt;0,AO60/-U60,U60&gt;0,AO60/U60)</f>
        <v>0</v>
      </c>
      <c r="AW60" s="235">
        <f t="shared" si="38"/>
        <v>0</v>
      </c>
      <c r="AX60" s="235">
        <f t="shared" si="39"/>
        <v>0</v>
      </c>
      <c r="AY60" s="100"/>
      <c r="AZ60" s="95">
        <f t="shared" si="13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0"/>
        <v>0</v>
      </c>
      <c r="F61" s="94"/>
      <c r="G61" s="94"/>
      <c r="H61" s="94"/>
      <c r="I61" s="94"/>
      <c r="J61" s="94"/>
      <c r="K61" s="94">
        <v>128.94</v>
      </c>
      <c r="L61" s="93">
        <f t="shared" si="37"/>
        <v>0</v>
      </c>
      <c r="M61" s="90"/>
      <c r="N61" s="90"/>
      <c r="O61" s="90"/>
      <c r="P61" s="90"/>
      <c r="Q61" s="234">
        <f t="shared" si="14"/>
        <v>0</v>
      </c>
      <c r="R61" s="93">
        <f t="shared" si="15"/>
        <v>0</v>
      </c>
      <c r="S61" s="94"/>
      <c r="T61" s="94"/>
      <c r="U61" s="93">
        <f t="shared" si="1"/>
        <v>0</v>
      </c>
      <c r="V61" s="94"/>
      <c r="W61" s="94"/>
      <c r="X61" s="93">
        <f t="shared" si="2"/>
        <v>0</v>
      </c>
      <c r="Y61" s="94"/>
      <c r="Z61" s="94"/>
      <c r="AA61" s="93">
        <f t="shared" si="16"/>
        <v>0</v>
      </c>
      <c r="AB61" s="93">
        <f t="shared" si="17"/>
        <v>0</v>
      </c>
      <c r="AC61" s="235" t="e">
        <f t="shared" si="3"/>
        <v>#DIV/0!</v>
      </c>
      <c r="AD61" s="93">
        <f t="shared" si="4"/>
        <v>0</v>
      </c>
      <c r="AE61" s="94"/>
      <c r="AF61" s="235">
        <f t="shared" si="5"/>
        <v>0</v>
      </c>
      <c r="AG61" s="94"/>
      <c r="AH61" s="94"/>
      <c r="AI61" s="94"/>
      <c r="AJ61" s="94"/>
      <c r="AK61" s="94"/>
      <c r="AL61" s="123">
        <f t="shared" si="6"/>
        <v>0</v>
      </c>
      <c r="AM61" s="94"/>
      <c r="AN61" s="95">
        <f t="shared" si="18"/>
        <v>0</v>
      </c>
      <c r="AO61" s="96">
        <f t="shared" si="20"/>
        <v>0</v>
      </c>
      <c r="AP61" s="97"/>
      <c r="AQ61" s="98">
        <f t="shared" si="7"/>
        <v>0</v>
      </c>
      <c r="AR61" s="99">
        <f t="shared" si="30"/>
        <v>128.94</v>
      </c>
      <c r="AS61" s="99">
        <f t="shared" si="9"/>
        <v>0</v>
      </c>
      <c r="AT61" s="99">
        <f t="shared" si="10"/>
        <v>0</v>
      </c>
      <c r="AU61" s="99">
        <f t="shared" si="19"/>
        <v>0</v>
      </c>
      <c r="AV61" s="99">
        <f t="array" ref="AV61">_xlfn.IFS(U61=0,AO61,U61&lt;0,AO61/-U61,U61&gt;0,AO61/U61)</f>
        <v>0</v>
      </c>
      <c r="AW61" s="235">
        <f t="shared" si="38"/>
        <v>0</v>
      </c>
      <c r="AX61" s="235">
        <f t="shared" si="39"/>
        <v>0</v>
      </c>
      <c r="AY61" s="100"/>
      <c r="AZ61" s="95">
        <f t="shared" si="13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0"/>
        <v>0</v>
      </c>
      <c r="F62" s="94"/>
      <c r="G62" s="94"/>
      <c r="H62" s="94"/>
      <c r="I62" s="94"/>
      <c r="J62" s="94"/>
      <c r="K62" s="94">
        <v>175.74</v>
      </c>
      <c r="L62" s="93">
        <f t="shared" si="37"/>
        <v>0</v>
      </c>
      <c r="M62" s="90"/>
      <c r="N62" s="90"/>
      <c r="O62" s="90"/>
      <c r="P62" s="90"/>
      <c r="Q62" s="234">
        <f t="shared" si="14"/>
        <v>0</v>
      </c>
      <c r="R62" s="93">
        <f t="shared" si="15"/>
        <v>0</v>
      </c>
      <c r="S62" s="94"/>
      <c r="T62" s="94"/>
      <c r="U62" s="93">
        <f t="shared" si="1"/>
        <v>0</v>
      </c>
      <c r="V62" s="94"/>
      <c r="W62" s="94"/>
      <c r="X62" s="93">
        <f t="shared" si="2"/>
        <v>0</v>
      </c>
      <c r="Y62" s="94"/>
      <c r="Z62" s="94"/>
      <c r="AA62" s="93">
        <f t="shared" si="16"/>
        <v>0</v>
      </c>
      <c r="AB62" s="93">
        <f t="shared" si="17"/>
        <v>0</v>
      </c>
      <c r="AC62" s="235" t="e">
        <f t="shared" si="3"/>
        <v>#DIV/0!</v>
      </c>
      <c r="AD62" s="93">
        <f t="shared" si="4"/>
        <v>0</v>
      </c>
      <c r="AE62" s="94"/>
      <c r="AF62" s="235">
        <f t="shared" si="5"/>
        <v>0</v>
      </c>
      <c r="AG62" s="94"/>
      <c r="AH62" s="94"/>
      <c r="AI62" s="94"/>
      <c r="AJ62" s="94"/>
      <c r="AK62" s="94"/>
      <c r="AL62" s="123">
        <f t="shared" si="6"/>
        <v>0</v>
      </c>
      <c r="AM62" s="94"/>
      <c r="AN62" s="95">
        <f t="shared" si="18"/>
        <v>0</v>
      </c>
      <c r="AO62" s="96">
        <f t="shared" si="20"/>
        <v>0</v>
      </c>
      <c r="AP62" s="97"/>
      <c r="AQ62" s="98">
        <f t="shared" si="7"/>
        <v>0</v>
      </c>
      <c r="AR62" s="99">
        <f t="shared" si="30"/>
        <v>175.74</v>
      </c>
      <c r="AS62" s="99">
        <f t="shared" si="9"/>
        <v>0</v>
      </c>
      <c r="AT62" s="99">
        <f t="shared" si="10"/>
        <v>0</v>
      </c>
      <c r="AU62" s="99">
        <f t="shared" si="19"/>
        <v>0</v>
      </c>
      <c r="AV62" s="99">
        <f t="array" ref="AV62">_xlfn.IFS(U62=0,AO62,U62&lt;0,AO62/-U62,U62&gt;0,AO62/U62)</f>
        <v>0</v>
      </c>
      <c r="AW62" s="235">
        <f t="shared" si="38"/>
        <v>0</v>
      </c>
      <c r="AX62" s="235">
        <f t="shared" si="39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0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7"/>
        <v>0</v>
      </c>
      <c r="M63" s="90"/>
      <c r="N63" s="90"/>
      <c r="O63" s="90"/>
      <c r="P63" s="90"/>
      <c r="Q63" s="234">
        <f t="shared" si="14"/>
        <v>0</v>
      </c>
      <c r="R63" s="93">
        <f t="shared" si="15"/>
        <v>0</v>
      </c>
      <c r="S63" s="94"/>
      <c r="T63" s="94"/>
      <c r="U63" s="93">
        <f t="shared" si="1"/>
        <v>0</v>
      </c>
      <c r="V63" s="94"/>
      <c r="W63" s="94"/>
      <c r="X63" s="93">
        <f t="shared" si="2"/>
        <v>0</v>
      </c>
      <c r="Y63" s="94"/>
      <c r="Z63" s="94"/>
      <c r="AA63" s="93">
        <f t="shared" si="16"/>
        <v>0</v>
      </c>
      <c r="AB63" s="93">
        <f t="shared" si="17"/>
        <v>0</v>
      </c>
      <c r="AC63" s="235" t="e">
        <f t="shared" si="3"/>
        <v>#DIV/0!</v>
      </c>
      <c r="AD63" s="93">
        <f t="shared" si="4"/>
        <v>0</v>
      </c>
      <c r="AE63" s="94"/>
      <c r="AF63" s="235">
        <f t="shared" si="5"/>
        <v>0</v>
      </c>
      <c r="AG63" s="94"/>
      <c r="AH63" s="94"/>
      <c r="AI63" s="94"/>
      <c r="AJ63" s="94"/>
      <c r="AK63" s="94"/>
      <c r="AL63" s="123">
        <f t="shared" si="6"/>
        <v>0</v>
      </c>
      <c r="AM63" s="94"/>
      <c r="AN63" s="95">
        <f t="shared" si="18"/>
        <v>0</v>
      </c>
      <c r="AO63" s="96">
        <f t="shared" si="20"/>
        <v>0</v>
      </c>
      <c r="AP63" s="97"/>
      <c r="AQ63" s="98">
        <f t="shared" si="7"/>
        <v>0</v>
      </c>
      <c r="AR63" s="99">
        <f t="shared" si="30"/>
        <v>140.63999999999999</v>
      </c>
      <c r="AS63" s="99">
        <f t="shared" si="9"/>
        <v>0</v>
      </c>
      <c r="AT63" s="99">
        <f t="shared" si="10"/>
        <v>0</v>
      </c>
      <c r="AU63" s="99">
        <f t="shared" si="19"/>
        <v>0</v>
      </c>
      <c r="AV63" s="99">
        <f t="array" ref="AV63">_xlfn.IFS(U63=0,AO63,U63&lt;0,AO63/-U63,U63&gt;0,AO63/U63)</f>
        <v>0</v>
      </c>
      <c r="AW63" s="235">
        <f t="shared" si="38"/>
        <v>0</v>
      </c>
      <c r="AX63" s="235">
        <f t="shared" si="39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0"/>
        <v>0</v>
      </c>
      <c r="F64" s="94"/>
      <c r="G64" s="94"/>
      <c r="H64" s="94"/>
      <c r="I64" s="94"/>
      <c r="J64" s="94"/>
      <c r="K64" s="94">
        <v>99.69</v>
      </c>
      <c r="L64" s="93">
        <f t="shared" si="37"/>
        <v>0</v>
      </c>
      <c r="M64" s="90"/>
      <c r="N64" s="90"/>
      <c r="O64" s="90"/>
      <c r="P64" s="90"/>
      <c r="Q64" s="234">
        <f t="shared" si="14"/>
        <v>0</v>
      </c>
      <c r="R64" s="93">
        <f t="shared" si="15"/>
        <v>0</v>
      </c>
      <c r="S64" s="94"/>
      <c r="T64" s="94"/>
      <c r="U64" s="93">
        <f t="shared" si="1"/>
        <v>0</v>
      </c>
      <c r="V64" s="94"/>
      <c r="W64" s="94"/>
      <c r="X64" s="93">
        <f t="shared" si="2"/>
        <v>0</v>
      </c>
      <c r="Y64" s="94"/>
      <c r="Z64" s="94"/>
      <c r="AA64" s="93">
        <f t="shared" si="16"/>
        <v>0</v>
      </c>
      <c r="AB64" s="93">
        <f t="shared" si="17"/>
        <v>0</v>
      </c>
      <c r="AC64" s="235" t="e">
        <f t="shared" si="3"/>
        <v>#DIV/0!</v>
      </c>
      <c r="AD64" s="93">
        <f t="shared" si="4"/>
        <v>0</v>
      </c>
      <c r="AE64" s="94"/>
      <c r="AF64" s="235">
        <f t="shared" si="5"/>
        <v>0</v>
      </c>
      <c r="AG64" s="94"/>
      <c r="AH64" s="94"/>
      <c r="AI64" s="94"/>
      <c r="AJ64" s="94"/>
      <c r="AK64" s="94"/>
      <c r="AL64" s="123">
        <f t="shared" si="6"/>
        <v>0</v>
      </c>
      <c r="AM64" s="94"/>
      <c r="AN64" s="95">
        <f t="shared" si="18"/>
        <v>0</v>
      </c>
      <c r="AO64" s="96">
        <f t="shared" si="20"/>
        <v>0</v>
      </c>
      <c r="AP64" s="97"/>
      <c r="AQ64" s="98">
        <f t="shared" si="7"/>
        <v>0</v>
      </c>
      <c r="AR64" s="99">
        <f t="shared" si="30"/>
        <v>99.69</v>
      </c>
      <c r="AS64" s="99">
        <f t="shared" si="9"/>
        <v>0</v>
      </c>
      <c r="AT64" s="99">
        <f t="shared" si="10"/>
        <v>0</v>
      </c>
      <c r="AU64" s="99">
        <f t="shared" si="19"/>
        <v>0</v>
      </c>
      <c r="AV64" s="99">
        <f t="array" ref="AV64">_xlfn.IFS(U64=0,AO64,U64&lt;0,AO64/-U64,U64&gt;0,AO64/U64)</f>
        <v>0</v>
      </c>
      <c r="AW64" s="235">
        <f t="shared" si="38"/>
        <v>0</v>
      </c>
      <c r="AX64" s="235">
        <f t="shared" si="39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0"/>
        <v>0</v>
      </c>
      <c r="F65" s="94"/>
      <c r="G65" s="94"/>
      <c r="H65" s="94"/>
      <c r="I65" s="94"/>
      <c r="J65" s="94"/>
      <c r="K65" s="94">
        <v>99.69</v>
      </c>
      <c r="L65" s="93">
        <f t="shared" si="37"/>
        <v>0</v>
      </c>
      <c r="M65" s="90"/>
      <c r="N65" s="90"/>
      <c r="O65" s="90"/>
      <c r="P65" s="90"/>
      <c r="Q65" s="234">
        <f t="shared" si="14"/>
        <v>0</v>
      </c>
      <c r="R65" s="93">
        <f t="shared" si="15"/>
        <v>0</v>
      </c>
      <c r="S65" s="94"/>
      <c r="T65" s="94"/>
      <c r="U65" s="93">
        <f t="shared" si="1"/>
        <v>0</v>
      </c>
      <c r="V65" s="94"/>
      <c r="W65" s="94"/>
      <c r="X65" s="93">
        <f t="shared" si="2"/>
        <v>0</v>
      </c>
      <c r="Y65" s="94"/>
      <c r="Z65" s="94"/>
      <c r="AA65" s="93">
        <f t="shared" si="16"/>
        <v>0</v>
      </c>
      <c r="AB65" s="93">
        <f t="shared" si="17"/>
        <v>0</v>
      </c>
      <c r="AC65" s="235" t="e">
        <f t="shared" si="3"/>
        <v>#DIV/0!</v>
      </c>
      <c r="AD65" s="93">
        <f t="shared" si="4"/>
        <v>0</v>
      </c>
      <c r="AE65" s="94"/>
      <c r="AF65" s="235">
        <f t="shared" si="5"/>
        <v>0</v>
      </c>
      <c r="AG65" s="94"/>
      <c r="AH65" s="94"/>
      <c r="AI65" s="94"/>
      <c r="AJ65" s="94"/>
      <c r="AK65" s="94"/>
      <c r="AL65" s="123">
        <f t="shared" si="6"/>
        <v>0</v>
      </c>
      <c r="AM65" s="94"/>
      <c r="AN65" s="95">
        <f t="shared" si="18"/>
        <v>0</v>
      </c>
      <c r="AO65" s="96">
        <f t="shared" si="20"/>
        <v>0</v>
      </c>
      <c r="AP65" s="97"/>
      <c r="AQ65" s="98">
        <f t="shared" si="7"/>
        <v>0</v>
      </c>
      <c r="AR65" s="99">
        <f t="shared" si="30"/>
        <v>99.69</v>
      </c>
      <c r="AS65" s="99">
        <f t="shared" si="9"/>
        <v>0</v>
      </c>
      <c r="AT65" s="99">
        <f t="shared" si="10"/>
        <v>0</v>
      </c>
      <c r="AU65" s="99">
        <f t="shared" si="19"/>
        <v>0</v>
      </c>
      <c r="AV65" s="99">
        <f t="array" ref="AV65">_xlfn.IFS(U65=0,AO65,U65&lt;0,AO65/-U65,U65&gt;0,AO65/U65)</f>
        <v>0</v>
      </c>
      <c r="AW65" s="235">
        <f t="shared" si="38"/>
        <v>0</v>
      </c>
      <c r="AX65" s="235">
        <f t="shared" si="39"/>
        <v>0</v>
      </c>
      <c r="AY65" s="100"/>
      <c r="AZ65" s="95">
        <f t="shared" si="13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0"/>
        <v>0</v>
      </c>
      <c r="F66" s="94"/>
      <c r="G66" s="94"/>
      <c r="H66" s="94"/>
      <c r="I66" s="94"/>
      <c r="J66" s="94"/>
      <c r="K66" s="94">
        <v>97.35</v>
      </c>
      <c r="L66" s="93">
        <f t="shared" si="37"/>
        <v>0</v>
      </c>
      <c r="M66" s="90"/>
      <c r="N66" s="90"/>
      <c r="O66" s="90"/>
      <c r="P66" s="90"/>
      <c r="Q66" s="234">
        <f t="shared" si="14"/>
        <v>0</v>
      </c>
      <c r="R66" s="93">
        <f t="shared" si="15"/>
        <v>0</v>
      </c>
      <c r="S66" s="94"/>
      <c r="T66" s="94"/>
      <c r="U66" s="93">
        <f t="shared" si="1"/>
        <v>0</v>
      </c>
      <c r="V66" s="94"/>
      <c r="W66" s="94"/>
      <c r="X66" s="93">
        <f t="shared" si="2"/>
        <v>0</v>
      </c>
      <c r="Y66" s="94"/>
      <c r="Z66" s="94"/>
      <c r="AA66" s="93">
        <f t="shared" si="16"/>
        <v>0</v>
      </c>
      <c r="AB66" s="93">
        <f t="shared" si="17"/>
        <v>0</v>
      </c>
      <c r="AC66" s="235" t="e">
        <f t="shared" si="3"/>
        <v>#DIV/0!</v>
      </c>
      <c r="AD66" s="93">
        <f t="shared" si="4"/>
        <v>0</v>
      </c>
      <c r="AE66" s="94"/>
      <c r="AF66" s="235">
        <f t="shared" si="5"/>
        <v>0</v>
      </c>
      <c r="AG66" s="94"/>
      <c r="AH66" s="94"/>
      <c r="AI66" s="94"/>
      <c r="AJ66" s="94"/>
      <c r="AK66" s="94"/>
      <c r="AL66" s="123">
        <f t="shared" si="6"/>
        <v>0</v>
      </c>
      <c r="AM66" s="94"/>
      <c r="AN66" s="95">
        <f t="shared" si="18"/>
        <v>0</v>
      </c>
      <c r="AO66" s="96">
        <f t="shared" si="20"/>
        <v>0</v>
      </c>
      <c r="AP66" s="97"/>
      <c r="AQ66" s="98">
        <f t="shared" si="7"/>
        <v>0</v>
      </c>
      <c r="AR66" s="99">
        <f t="shared" si="30"/>
        <v>97.35</v>
      </c>
      <c r="AS66" s="99">
        <f t="shared" si="9"/>
        <v>0</v>
      </c>
      <c r="AT66" s="99">
        <f t="shared" si="10"/>
        <v>0</v>
      </c>
      <c r="AU66" s="99">
        <f t="shared" si="19"/>
        <v>0</v>
      </c>
      <c r="AV66" s="99">
        <f t="array" ref="AV66">_xlfn.IFS(U66=0,AO66,U66&lt;0,AO66/-U66,U66&gt;0,AO66/U66)</f>
        <v>0</v>
      </c>
      <c r="AW66" s="235">
        <f t="shared" si="38"/>
        <v>0</v>
      </c>
      <c r="AX66" s="235">
        <f t="shared" si="39"/>
        <v>0</v>
      </c>
      <c r="AY66" s="100"/>
      <c r="AZ66" s="95">
        <f t="shared" si="13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0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7"/>
        <v>0</v>
      </c>
      <c r="M67" s="90"/>
      <c r="N67" s="90"/>
      <c r="O67" s="90"/>
      <c r="P67" s="90"/>
      <c r="Q67" s="234">
        <f t="shared" si="14"/>
        <v>0</v>
      </c>
      <c r="R67" s="93">
        <f t="shared" si="15"/>
        <v>0</v>
      </c>
      <c r="S67" s="94"/>
      <c r="T67" s="94"/>
      <c r="U67" s="93">
        <f t="shared" ref="U67:U103" si="41">S67+T67</f>
        <v>0</v>
      </c>
      <c r="V67" s="94"/>
      <c r="W67" s="94"/>
      <c r="X67" s="93">
        <f t="shared" ref="X67:X103" si="42">V67+W67</f>
        <v>0</v>
      </c>
      <c r="Y67" s="94"/>
      <c r="Z67" s="94"/>
      <c r="AA67" s="93">
        <f t="shared" si="16"/>
        <v>0</v>
      </c>
      <c r="AB67" s="93">
        <f t="shared" si="17"/>
        <v>0</v>
      </c>
      <c r="AC67" s="235" t="e">
        <f t="shared" ref="AC67:AC103" si="43">AA67/$AA$126</f>
        <v>#DIV/0!</v>
      </c>
      <c r="AD67" s="93">
        <f t="shared" ref="AD67:AD103" si="44">U67*K67</f>
        <v>0</v>
      </c>
      <c r="AE67" s="94"/>
      <c r="AF67" s="235">
        <f t="shared" ref="AF67:AF103" si="45">IF(AA67=0,0,AE67/AA67)</f>
        <v>0</v>
      </c>
      <c r="AG67" s="94"/>
      <c r="AH67" s="94"/>
      <c r="AI67" s="94"/>
      <c r="AJ67" s="94"/>
      <c r="AK67" s="94"/>
      <c r="AL67" s="123">
        <f t="shared" ref="AL67:AL103" si="46">IFERROR($AL$126*H67/$H$126,0)</f>
        <v>0</v>
      </c>
      <c r="AM67" s="94"/>
      <c r="AN67" s="95">
        <f t="shared" si="18"/>
        <v>0</v>
      </c>
      <c r="AO67" s="96">
        <f t="shared" si="20"/>
        <v>0</v>
      </c>
      <c r="AP67" s="97"/>
      <c r="AQ67" s="98">
        <f t="shared" si="7"/>
        <v>0</v>
      </c>
      <c r="AR67" s="99">
        <f t="shared" si="30"/>
        <v>161.69999999999999</v>
      </c>
      <c r="AS67" s="99">
        <f t="shared" si="9"/>
        <v>0</v>
      </c>
      <c r="AT67" s="99">
        <f t="shared" si="10"/>
        <v>0</v>
      </c>
      <c r="AU67" s="99">
        <f t="shared" si="19"/>
        <v>0</v>
      </c>
      <c r="AV67" s="99">
        <f t="array" ref="AV67">_xlfn.IFS(U67=0,AO67,U67&lt;0,AO67/-U67,U67&gt;0,AO67/U67)</f>
        <v>0</v>
      </c>
      <c r="AW67" s="235">
        <f t="shared" si="38"/>
        <v>0</v>
      </c>
      <c r="AX67" s="235">
        <f t="shared" si="39"/>
        <v>0</v>
      </c>
      <c r="AY67" s="100"/>
      <c r="AZ67" s="95">
        <f t="shared" si="13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0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7"/>
        <v>0</v>
      </c>
      <c r="M68" s="90"/>
      <c r="N68" s="90"/>
      <c r="O68" s="90"/>
      <c r="P68" s="90"/>
      <c r="Q68" s="234">
        <f t="shared" ref="Q68:Q103" si="47">N68/7</f>
        <v>0</v>
      </c>
      <c r="R68" s="93">
        <f t="shared" ref="R68:R103" si="48">U68/7</f>
        <v>0</v>
      </c>
      <c r="S68" s="94"/>
      <c r="T68" s="94"/>
      <c r="U68" s="93">
        <f t="shared" si="41"/>
        <v>0</v>
      </c>
      <c r="V68" s="94"/>
      <c r="W68" s="94"/>
      <c r="X68" s="93">
        <f t="shared" si="42"/>
        <v>0</v>
      </c>
      <c r="Y68" s="94"/>
      <c r="Z68" s="94"/>
      <c r="AA68" s="93">
        <f t="shared" ref="AA68:AA103" si="49">Y68+Z68</f>
        <v>0</v>
      </c>
      <c r="AB68" s="93">
        <f t="shared" ref="AB68:AB103" si="50">N68*O68*P68/100</f>
        <v>0</v>
      </c>
      <c r="AC68" s="235" t="e">
        <f t="shared" si="43"/>
        <v>#DIV/0!</v>
      </c>
      <c r="AD68" s="93">
        <f t="shared" si="44"/>
        <v>0</v>
      </c>
      <c r="AE68" s="94"/>
      <c r="AF68" s="235">
        <f t="shared" si="45"/>
        <v>0</v>
      </c>
      <c r="AG68" s="94"/>
      <c r="AH68" s="94"/>
      <c r="AI68" s="94"/>
      <c r="AJ68" s="94"/>
      <c r="AK68" s="94"/>
      <c r="AL68" s="123">
        <f t="shared" si="46"/>
        <v>0</v>
      </c>
      <c r="AM68" s="94"/>
      <c r="AN68" s="95">
        <f t="shared" ref="AN68:AN103" si="51">X68*5.71%</f>
        <v>0</v>
      </c>
      <c r="AO68" s="96">
        <f t="shared" si="20"/>
        <v>0</v>
      </c>
      <c r="AP68" s="97"/>
      <c r="AQ68" s="98">
        <f t="shared" si="7"/>
        <v>0</v>
      </c>
      <c r="AR68" s="99">
        <f t="shared" si="30"/>
        <v>161.69999999999999</v>
      </c>
      <c r="AS68" s="99">
        <f t="shared" si="9"/>
        <v>0</v>
      </c>
      <c r="AT68" s="99">
        <f t="shared" si="10"/>
        <v>0</v>
      </c>
      <c r="AU68" s="99">
        <f t="shared" si="19"/>
        <v>0</v>
      </c>
      <c r="AV68" s="99">
        <f t="array" ref="AV68">_xlfn.IFS(U68=0,AO68,U68&lt;0,AO68/-U68,U68&gt;0,AO68/U68)</f>
        <v>0</v>
      </c>
      <c r="AW68" s="235">
        <f t="shared" si="38"/>
        <v>0</v>
      </c>
      <c r="AX68" s="235">
        <f t="shared" si="39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0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7"/>
        <v>0</v>
      </c>
      <c r="M69" s="90"/>
      <c r="N69" s="90"/>
      <c r="O69" s="90"/>
      <c r="P69" s="90"/>
      <c r="Q69" s="234">
        <f t="shared" si="47"/>
        <v>0</v>
      </c>
      <c r="R69" s="93">
        <f t="shared" si="48"/>
        <v>0</v>
      </c>
      <c r="S69" s="94"/>
      <c r="T69" s="94"/>
      <c r="U69" s="93">
        <f t="shared" si="41"/>
        <v>0</v>
      </c>
      <c r="V69" s="94"/>
      <c r="W69" s="94"/>
      <c r="X69" s="93">
        <f t="shared" si="42"/>
        <v>0</v>
      </c>
      <c r="Y69" s="94"/>
      <c r="Z69" s="94"/>
      <c r="AA69" s="93">
        <f t="shared" si="49"/>
        <v>0</v>
      </c>
      <c r="AB69" s="93">
        <f t="shared" si="50"/>
        <v>0</v>
      </c>
      <c r="AC69" s="235" t="e">
        <f t="shared" si="43"/>
        <v>#DIV/0!</v>
      </c>
      <c r="AD69" s="93">
        <f t="shared" si="44"/>
        <v>0</v>
      </c>
      <c r="AE69" s="94"/>
      <c r="AF69" s="235">
        <f t="shared" si="45"/>
        <v>0</v>
      </c>
      <c r="AG69" s="94"/>
      <c r="AH69" s="94"/>
      <c r="AI69" s="94"/>
      <c r="AJ69" s="94"/>
      <c r="AK69" s="94"/>
      <c r="AL69" s="123">
        <f t="shared" si="46"/>
        <v>0</v>
      </c>
      <c r="AM69" s="94"/>
      <c r="AN69" s="95">
        <f t="shared" si="51"/>
        <v>0</v>
      </c>
      <c r="AO69" s="96">
        <f t="shared" ref="AO69:AO103" si="52">AA69-AD69-AE69-AG69-AH69-AI69-AK69-AL69-AN69-AM69</f>
        <v>0</v>
      </c>
      <c r="AP69" s="97"/>
      <c r="AQ69" s="98">
        <f t="shared" si="7"/>
        <v>0</v>
      </c>
      <c r="AR69" s="99">
        <f t="shared" si="30"/>
        <v>140.63999999999999</v>
      </c>
      <c r="AS69" s="99">
        <f t="shared" si="9"/>
        <v>0</v>
      </c>
      <c r="AT69" s="99">
        <f t="shared" si="10"/>
        <v>0</v>
      </c>
      <c r="AU69" s="99">
        <f t="shared" si="19"/>
        <v>0</v>
      </c>
      <c r="AV69" s="99">
        <f t="array" ref="AV69">_xlfn.IFS(U69=0,AO69,U69&lt;0,AO69/-U69,U69&gt;0,AO69/U69)</f>
        <v>0</v>
      </c>
      <c r="AW69" s="235">
        <f t="shared" si="38"/>
        <v>0</v>
      </c>
      <c r="AX69" s="235">
        <f t="shared" si="39"/>
        <v>0</v>
      </c>
      <c r="AY69" s="100"/>
      <c r="AZ69" s="95">
        <f t="shared" si="13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0"/>
        <v>0</v>
      </c>
      <c r="F70" s="94"/>
      <c r="G70" s="94"/>
      <c r="H70" s="94"/>
      <c r="I70" s="94"/>
      <c r="J70" s="94"/>
      <c r="K70" s="94">
        <v>117.24</v>
      </c>
      <c r="L70" s="93">
        <f t="shared" si="37"/>
        <v>0</v>
      </c>
      <c r="M70" s="90"/>
      <c r="N70" s="90"/>
      <c r="O70" s="90"/>
      <c r="P70" s="90"/>
      <c r="Q70" s="234">
        <f t="shared" si="47"/>
        <v>0</v>
      </c>
      <c r="R70" s="93">
        <f t="shared" si="48"/>
        <v>0</v>
      </c>
      <c r="S70" s="94"/>
      <c r="T70" s="94"/>
      <c r="U70" s="93">
        <f t="shared" si="41"/>
        <v>0</v>
      </c>
      <c r="V70" s="94"/>
      <c r="W70" s="94"/>
      <c r="X70" s="93">
        <f t="shared" si="42"/>
        <v>0</v>
      </c>
      <c r="Y70" s="94"/>
      <c r="Z70" s="94"/>
      <c r="AA70" s="93">
        <f t="shared" si="49"/>
        <v>0</v>
      </c>
      <c r="AB70" s="93">
        <f t="shared" si="50"/>
        <v>0</v>
      </c>
      <c r="AC70" s="235" t="e">
        <f t="shared" si="43"/>
        <v>#DIV/0!</v>
      </c>
      <c r="AD70" s="93">
        <f t="shared" si="44"/>
        <v>0</v>
      </c>
      <c r="AE70" s="94"/>
      <c r="AF70" s="235">
        <f t="shared" si="45"/>
        <v>0</v>
      </c>
      <c r="AG70" s="94"/>
      <c r="AH70" s="94"/>
      <c r="AI70" s="94"/>
      <c r="AJ70" s="94"/>
      <c r="AK70" s="94"/>
      <c r="AL70" s="123">
        <f t="shared" si="46"/>
        <v>0</v>
      </c>
      <c r="AM70" s="94"/>
      <c r="AN70" s="95">
        <f t="shared" si="51"/>
        <v>0</v>
      </c>
      <c r="AO70" s="96">
        <f t="shared" si="52"/>
        <v>0</v>
      </c>
      <c r="AP70" s="97"/>
      <c r="AQ70" s="98">
        <f t="shared" si="7"/>
        <v>0</v>
      </c>
      <c r="AR70" s="99">
        <f t="shared" si="30"/>
        <v>117.24</v>
      </c>
      <c r="AS70" s="99">
        <f t="shared" si="9"/>
        <v>0</v>
      </c>
      <c r="AT70" s="99">
        <f t="shared" si="10"/>
        <v>0</v>
      </c>
      <c r="AU70" s="99">
        <f t="shared" si="19"/>
        <v>0</v>
      </c>
      <c r="AV70" s="99">
        <f t="array" ref="AV70">_xlfn.IFS(U70=0,AO70,U70&lt;0,AO70/-U70,U70&gt;0,AO70/U70)</f>
        <v>0</v>
      </c>
      <c r="AW70" s="235">
        <f t="shared" si="38"/>
        <v>0</v>
      </c>
      <c r="AX70" s="235">
        <f t="shared" si="39"/>
        <v>0</v>
      </c>
      <c r="AY70" s="100"/>
      <c r="AZ70" s="95">
        <f t="shared" si="13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0"/>
        <v>0</v>
      </c>
      <c r="F71" s="94"/>
      <c r="G71" s="94"/>
      <c r="H71" s="94"/>
      <c r="I71" s="94"/>
      <c r="J71" s="94"/>
      <c r="K71" s="94">
        <v>123.09</v>
      </c>
      <c r="L71" s="93">
        <f t="shared" si="37"/>
        <v>0</v>
      </c>
      <c r="M71" s="90"/>
      <c r="N71" s="90"/>
      <c r="O71" s="90"/>
      <c r="P71" s="90"/>
      <c r="Q71" s="234">
        <f t="shared" si="47"/>
        <v>0</v>
      </c>
      <c r="R71" s="93">
        <f t="shared" si="48"/>
        <v>0</v>
      </c>
      <c r="S71" s="94"/>
      <c r="T71" s="94"/>
      <c r="U71" s="93">
        <f t="shared" si="41"/>
        <v>0</v>
      </c>
      <c r="V71" s="94"/>
      <c r="W71" s="94"/>
      <c r="X71" s="93">
        <f t="shared" si="42"/>
        <v>0</v>
      </c>
      <c r="Y71" s="94"/>
      <c r="Z71" s="94"/>
      <c r="AA71" s="93">
        <f t="shared" si="49"/>
        <v>0</v>
      </c>
      <c r="AB71" s="93">
        <f t="shared" si="50"/>
        <v>0</v>
      </c>
      <c r="AC71" s="235" t="e">
        <f t="shared" si="43"/>
        <v>#DIV/0!</v>
      </c>
      <c r="AD71" s="93">
        <f t="shared" si="44"/>
        <v>0</v>
      </c>
      <c r="AE71" s="94"/>
      <c r="AF71" s="235">
        <f t="shared" si="45"/>
        <v>0</v>
      </c>
      <c r="AG71" s="94"/>
      <c r="AH71" s="94"/>
      <c r="AI71" s="94"/>
      <c r="AJ71" s="94"/>
      <c r="AK71" s="94"/>
      <c r="AL71" s="123">
        <f t="shared" si="46"/>
        <v>0</v>
      </c>
      <c r="AM71" s="94"/>
      <c r="AN71" s="95">
        <f t="shared" si="51"/>
        <v>0</v>
      </c>
      <c r="AO71" s="96">
        <f t="shared" si="52"/>
        <v>0</v>
      </c>
      <c r="AP71" s="97"/>
      <c r="AQ71" s="98">
        <f t="shared" si="7"/>
        <v>0</v>
      </c>
      <c r="AR71" s="99">
        <f t="shared" si="30"/>
        <v>123.09</v>
      </c>
      <c r="AS71" s="99">
        <f t="shared" si="9"/>
        <v>0</v>
      </c>
      <c r="AT71" s="99">
        <f t="shared" si="10"/>
        <v>0</v>
      </c>
      <c r="AU71" s="99">
        <f t="shared" ref="AU71:AU103" si="53">IF(S71=0,0,(AH71+AI71+AJ71)/S71)</f>
        <v>0</v>
      </c>
      <c r="AV71" s="99">
        <f t="array" ref="AV71">_xlfn.IFS(U71=0,AO71,U71&lt;0,AO71/-U71,U71&gt;0,AO71/U71)</f>
        <v>0</v>
      </c>
      <c r="AW71" s="235">
        <f t="shared" si="38"/>
        <v>0</v>
      </c>
      <c r="AX71" s="235">
        <f t="shared" si="39"/>
        <v>0</v>
      </c>
      <c r="AY71" s="100"/>
      <c r="AZ71" s="95">
        <f t="shared" si="13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0"/>
        <v>0</v>
      </c>
      <c r="F72" s="94"/>
      <c r="G72" s="94"/>
      <c r="H72" s="94"/>
      <c r="I72" s="94"/>
      <c r="J72" s="94"/>
      <c r="K72" s="94">
        <v>123.09</v>
      </c>
      <c r="L72" s="93">
        <f t="shared" si="37"/>
        <v>0</v>
      </c>
      <c r="M72" s="90"/>
      <c r="N72" s="90"/>
      <c r="O72" s="90"/>
      <c r="P72" s="90"/>
      <c r="Q72" s="234">
        <f t="shared" si="47"/>
        <v>0</v>
      </c>
      <c r="R72" s="93">
        <f t="shared" si="48"/>
        <v>0</v>
      </c>
      <c r="S72" s="94"/>
      <c r="T72" s="94"/>
      <c r="U72" s="93">
        <f t="shared" si="41"/>
        <v>0</v>
      </c>
      <c r="V72" s="94"/>
      <c r="W72" s="94"/>
      <c r="X72" s="93">
        <f t="shared" si="42"/>
        <v>0</v>
      </c>
      <c r="Y72" s="94"/>
      <c r="Z72" s="94"/>
      <c r="AA72" s="93">
        <f t="shared" si="49"/>
        <v>0</v>
      </c>
      <c r="AB72" s="93">
        <f t="shared" si="50"/>
        <v>0</v>
      </c>
      <c r="AC72" s="235" t="e">
        <f t="shared" si="43"/>
        <v>#DIV/0!</v>
      </c>
      <c r="AD72" s="93">
        <f t="shared" si="44"/>
        <v>0</v>
      </c>
      <c r="AE72" s="94"/>
      <c r="AF72" s="235">
        <f t="shared" si="45"/>
        <v>0</v>
      </c>
      <c r="AG72" s="94"/>
      <c r="AH72" s="94"/>
      <c r="AI72" s="94"/>
      <c r="AJ72" s="94"/>
      <c r="AK72" s="94"/>
      <c r="AL72" s="123">
        <f t="shared" si="46"/>
        <v>0</v>
      </c>
      <c r="AM72" s="94"/>
      <c r="AN72" s="95">
        <f t="shared" si="51"/>
        <v>0</v>
      </c>
      <c r="AO72" s="96">
        <f t="shared" si="52"/>
        <v>0</v>
      </c>
      <c r="AP72" s="97"/>
      <c r="AQ72" s="98">
        <f t="shared" si="7"/>
        <v>0</v>
      </c>
      <c r="AR72" s="99">
        <f t="shared" si="30"/>
        <v>123.09</v>
      </c>
      <c r="AS72" s="99">
        <f t="shared" si="9"/>
        <v>0</v>
      </c>
      <c r="AT72" s="99">
        <f t="shared" si="10"/>
        <v>0</v>
      </c>
      <c r="AU72" s="99">
        <f t="shared" si="53"/>
        <v>0</v>
      </c>
      <c r="AV72" s="99">
        <f t="array" ref="AV72">_xlfn.IFS(U72=0,AO72,U72&lt;0,AO72/-U72,U72&gt;0,AO72/U72)</f>
        <v>0</v>
      </c>
      <c r="AW72" s="235">
        <f t="shared" si="38"/>
        <v>0</v>
      </c>
      <c r="AX72" s="235">
        <f t="shared" si="39"/>
        <v>0</v>
      </c>
      <c r="AY72" s="100"/>
      <c r="AZ72" s="95">
        <f t="shared" si="13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0"/>
        <v>0</v>
      </c>
      <c r="F73" s="94"/>
      <c r="G73" s="94"/>
      <c r="H73" s="94"/>
      <c r="I73" s="94"/>
      <c r="J73" s="94"/>
      <c r="K73" s="94">
        <v>123.09</v>
      </c>
      <c r="L73" s="93">
        <f t="shared" si="37"/>
        <v>0</v>
      </c>
      <c r="M73" s="90"/>
      <c r="N73" s="90"/>
      <c r="O73" s="90"/>
      <c r="P73" s="90"/>
      <c r="Q73" s="234">
        <f t="shared" si="47"/>
        <v>0</v>
      </c>
      <c r="R73" s="93">
        <f t="shared" si="48"/>
        <v>0</v>
      </c>
      <c r="S73" s="94"/>
      <c r="T73" s="94"/>
      <c r="U73" s="93">
        <f t="shared" si="41"/>
        <v>0</v>
      </c>
      <c r="V73" s="94"/>
      <c r="W73" s="94"/>
      <c r="X73" s="93">
        <f t="shared" si="42"/>
        <v>0</v>
      </c>
      <c r="Y73" s="94"/>
      <c r="Z73" s="94"/>
      <c r="AA73" s="93">
        <f t="shared" si="49"/>
        <v>0</v>
      </c>
      <c r="AB73" s="93">
        <f t="shared" si="50"/>
        <v>0</v>
      </c>
      <c r="AC73" s="235" t="e">
        <f t="shared" si="43"/>
        <v>#DIV/0!</v>
      </c>
      <c r="AD73" s="93">
        <f t="shared" si="44"/>
        <v>0</v>
      </c>
      <c r="AE73" s="94"/>
      <c r="AF73" s="235">
        <f t="shared" si="45"/>
        <v>0</v>
      </c>
      <c r="AG73" s="94"/>
      <c r="AH73" s="94"/>
      <c r="AI73" s="94"/>
      <c r="AJ73" s="94"/>
      <c r="AK73" s="94"/>
      <c r="AL73" s="123">
        <f t="shared" si="46"/>
        <v>0</v>
      </c>
      <c r="AM73" s="94"/>
      <c r="AN73" s="95">
        <f t="shared" si="51"/>
        <v>0</v>
      </c>
      <c r="AO73" s="96">
        <f t="shared" si="52"/>
        <v>0</v>
      </c>
      <c r="AP73" s="97"/>
      <c r="AQ73" s="98">
        <f t="shared" si="7"/>
        <v>0</v>
      </c>
      <c r="AR73" s="99">
        <f t="shared" si="30"/>
        <v>123.09</v>
      </c>
      <c r="AS73" s="99">
        <f t="shared" si="9"/>
        <v>0</v>
      </c>
      <c r="AT73" s="99">
        <f t="shared" si="10"/>
        <v>0</v>
      </c>
      <c r="AU73" s="99">
        <f t="shared" si="53"/>
        <v>0</v>
      </c>
      <c r="AV73" s="99">
        <f t="array" ref="AV73">_xlfn.IFS(U73=0,AO73,U73&lt;0,AO73/-U73,U73&gt;0,AO73/U73)</f>
        <v>0</v>
      </c>
      <c r="AW73" s="235">
        <f t="shared" si="38"/>
        <v>0</v>
      </c>
      <c r="AX73" s="235">
        <f t="shared" si="39"/>
        <v>0</v>
      </c>
      <c r="AY73" s="100"/>
      <c r="AZ73" s="95">
        <f t="shared" si="13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0"/>
        <v>0</v>
      </c>
      <c r="F74" s="94"/>
      <c r="G74" s="94"/>
      <c r="H74" s="94"/>
      <c r="I74" s="94"/>
      <c r="J74" s="94"/>
      <c r="K74" s="94">
        <v>134.79</v>
      </c>
      <c r="L74" s="93">
        <f t="shared" si="37"/>
        <v>0</v>
      </c>
      <c r="M74" s="90"/>
      <c r="N74" s="90"/>
      <c r="O74" s="90"/>
      <c r="P74" s="90"/>
      <c r="Q74" s="234">
        <f t="shared" si="47"/>
        <v>0</v>
      </c>
      <c r="R74" s="93">
        <f t="shared" si="48"/>
        <v>0</v>
      </c>
      <c r="S74" s="94"/>
      <c r="T74" s="94"/>
      <c r="U74" s="93">
        <f t="shared" si="41"/>
        <v>0</v>
      </c>
      <c r="V74" s="94"/>
      <c r="W74" s="94"/>
      <c r="X74" s="93">
        <f t="shared" si="42"/>
        <v>0</v>
      </c>
      <c r="Y74" s="94"/>
      <c r="Z74" s="94"/>
      <c r="AA74" s="93">
        <f t="shared" si="49"/>
        <v>0</v>
      </c>
      <c r="AB74" s="93">
        <f t="shared" si="50"/>
        <v>0</v>
      </c>
      <c r="AC74" s="235" t="e">
        <f t="shared" si="43"/>
        <v>#DIV/0!</v>
      </c>
      <c r="AD74" s="93">
        <f t="shared" si="44"/>
        <v>0</v>
      </c>
      <c r="AE74" s="94"/>
      <c r="AF74" s="235">
        <f t="shared" si="45"/>
        <v>0</v>
      </c>
      <c r="AG74" s="94"/>
      <c r="AH74" s="94"/>
      <c r="AI74" s="94"/>
      <c r="AJ74" s="94"/>
      <c r="AK74" s="94"/>
      <c r="AL74" s="123">
        <f t="shared" si="46"/>
        <v>0</v>
      </c>
      <c r="AM74" s="94"/>
      <c r="AN74" s="95">
        <f t="shared" si="51"/>
        <v>0</v>
      </c>
      <c r="AO74" s="96">
        <f t="shared" si="52"/>
        <v>0</v>
      </c>
      <c r="AP74" s="97"/>
      <c r="AQ74" s="98">
        <f t="shared" si="7"/>
        <v>0</v>
      </c>
      <c r="AR74" s="99">
        <f t="shared" si="30"/>
        <v>134.79</v>
      </c>
      <c r="AS74" s="99">
        <f t="shared" si="9"/>
        <v>0</v>
      </c>
      <c r="AT74" s="99">
        <f t="shared" si="10"/>
        <v>0</v>
      </c>
      <c r="AU74" s="99">
        <f t="shared" si="53"/>
        <v>0</v>
      </c>
      <c r="AV74" s="99">
        <f t="array" ref="AV74">_xlfn.IFS(U74=0,AO74,U74&lt;0,AO74/-U74,U74&gt;0,AO74/U74)</f>
        <v>0</v>
      </c>
      <c r="AW74" s="235">
        <f t="shared" si="38"/>
        <v>0</v>
      </c>
      <c r="AX74" s="235">
        <f t="shared" si="39"/>
        <v>0</v>
      </c>
      <c r="AY74" s="100"/>
      <c r="AZ74" s="95">
        <f t="shared" si="13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0"/>
        <v>0</v>
      </c>
      <c r="F75" s="94"/>
      <c r="G75" s="94"/>
      <c r="H75" s="94"/>
      <c r="I75" s="94"/>
      <c r="J75" s="94"/>
      <c r="K75" s="94">
        <v>134.79</v>
      </c>
      <c r="L75" s="93">
        <f t="shared" si="37"/>
        <v>0</v>
      </c>
      <c r="M75" s="90"/>
      <c r="N75" s="90"/>
      <c r="O75" s="90"/>
      <c r="P75" s="90"/>
      <c r="Q75" s="234">
        <f t="shared" si="47"/>
        <v>0</v>
      </c>
      <c r="R75" s="93">
        <f t="shared" si="48"/>
        <v>0</v>
      </c>
      <c r="S75" s="94"/>
      <c r="T75" s="94"/>
      <c r="U75" s="93">
        <f t="shared" si="41"/>
        <v>0</v>
      </c>
      <c r="V75" s="94"/>
      <c r="W75" s="94"/>
      <c r="X75" s="93">
        <f t="shared" si="42"/>
        <v>0</v>
      </c>
      <c r="Y75" s="94"/>
      <c r="Z75" s="94"/>
      <c r="AA75" s="93">
        <f t="shared" si="49"/>
        <v>0</v>
      </c>
      <c r="AB75" s="93">
        <f t="shared" si="50"/>
        <v>0</v>
      </c>
      <c r="AC75" s="235" t="e">
        <f t="shared" si="43"/>
        <v>#DIV/0!</v>
      </c>
      <c r="AD75" s="93">
        <f t="shared" si="44"/>
        <v>0</v>
      </c>
      <c r="AE75" s="94"/>
      <c r="AF75" s="235">
        <f t="shared" si="45"/>
        <v>0</v>
      </c>
      <c r="AG75" s="94"/>
      <c r="AH75" s="94"/>
      <c r="AI75" s="94"/>
      <c r="AJ75" s="94"/>
      <c r="AK75" s="94"/>
      <c r="AL75" s="123">
        <f t="shared" si="46"/>
        <v>0</v>
      </c>
      <c r="AM75" s="94"/>
      <c r="AN75" s="95">
        <f t="shared" si="51"/>
        <v>0</v>
      </c>
      <c r="AO75" s="96">
        <f t="shared" si="52"/>
        <v>0</v>
      </c>
      <c r="AP75" s="97"/>
      <c r="AQ75" s="98">
        <f t="shared" si="7"/>
        <v>0</v>
      </c>
      <c r="AR75" s="99">
        <f t="shared" si="30"/>
        <v>134.79</v>
      </c>
      <c r="AS75" s="99">
        <f t="shared" si="9"/>
        <v>0</v>
      </c>
      <c r="AT75" s="99">
        <f t="shared" si="10"/>
        <v>0</v>
      </c>
      <c r="AU75" s="99">
        <f t="shared" si="53"/>
        <v>0</v>
      </c>
      <c r="AV75" s="99">
        <f t="array" ref="AV75">_xlfn.IFS(U75=0,AO75,U75&lt;0,AO75/-U75,U75&gt;0,AO75/U75)</f>
        <v>0</v>
      </c>
      <c r="AW75" s="235">
        <f t="shared" si="38"/>
        <v>0</v>
      </c>
      <c r="AX75" s="235">
        <f t="shared" si="39"/>
        <v>0</v>
      </c>
      <c r="AY75" s="100"/>
      <c r="AZ75" s="95">
        <f t="shared" si="13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0"/>
        <v>0</v>
      </c>
      <c r="F76" s="94"/>
      <c r="G76" s="94"/>
      <c r="H76" s="94"/>
      <c r="I76" s="94"/>
      <c r="J76" s="94"/>
      <c r="K76" s="94">
        <v>123.09</v>
      </c>
      <c r="L76" s="93">
        <f t="shared" si="37"/>
        <v>0</v>
      </c>
      <c r="M76" s="90"/>
      <c r="N76" s="90"/>
      <c r="O76" s="90"/>
      <c r="P76" s="90"/>
      <c r="Q76" s="234">
        <f t="shared" si="47"/>
        <v>0</v>
      </c>
      <c r="R76" s="93">
        <f t="shared" si="48"/>
        <v>0</v>
      </c>
      <c r="S76" s="94"/>
      <c r="T76" s="94"/>
      <c r="U76" s="93">
        <f t="shared" si="41"/>
        <v>0</v>
      </c>
      <c r="V76" s="94"/>
      <c r="W76" s="94"/>
      <c r="X76" s="93">
        <f t="shared" si="42"/>
        <v>0</v>
      </c>
      <c r="Y76" s="94"/>
      <c r="Z76" s="94"/>
      <c r="AA76" s="93">
        <f t="shared" si="49"/>
        <v>0</v>
      </c>
      <c r="AB76" s="93">
        <f t="shared" si="50"/>
        <v>0</v>
      </c>
      <c r="AC76" s="235" t="e">
        <f t="shared" si="43"/>
        <v>#DIV/0!</v>
      </c>
      <c r="AD76" s="93">
        <f t="shared" si="44"/>
        <v>0</v>
      </c>
      <c r="AE76" s="94"/>
      <c r="AF76" s="235">
        <f t="shared" si="45"/>
        <v>0</v>
      </c>
      <c r="AG76" s="94"/>
      <c r="AH76" s="94"/>
      <c r="AI76" s="94"/>
      <c r="AJ76" s="94"/>
      <c r="AK76" s="94"/>
      <c r="AL76" s="123">
        <f t="shared" si="46"/>
        <v>0</v>
      </c>
      <c r="AM76" s="94"/>
      <c r="AN76" s="95">
        <f t="shared" si="51"/>
        <v>0</v>
      </c>
      <c r="AO76" s="96">
        <f t="shared" si="52"/>
        <v>0</v>
      </c>
      <c r="AP76" s="97"/>
      <c r="AQ76" s="98">
        <f t="shared" si="7"/>
        <v>0</v>
      </c>
      <c r="AR76" s="99">
        <f t="shared" si="30"/>
        <v>123.09</v>
      </c>
      <c r="AS76" s="99">
        <f t="shared" si="9"/>
        <v>0</v>
      </c>
      <c r="AT76" s="99">
        <f t="shared" si="10"/>
        <v>0</v>
      </c>
      <c r="AU76" s="99">
        <f t="shared" si="53"/>
        <v>0</v>
      </c>
      <c r="AV76" s="99">
        <f t="array" ref="AV76">_xlfn.IFS(U76=0,AO76,U76&lt;0,AO76/-U76,U76&gt;0,AO76/U76)</f>
        <v>0</v>
      </c>
      <c r="AW76" s="235">
        <f t="shared" si="38"/>
        <v>0</v>
      </c>
      <c r="AX76" s="235">
        <f t="shared" si="39"/>
        <v>0</v>
      </c>
      <c r="AY76" s="100"/>
      <c r="AZ76" s="95">
        <f t="shared" si="13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0"/>
        <v>0</v>
      </c>
      <c r="F77" s="94"/>
      <c r="G77" s="94"/>
      <c r="H77" s="94"/>
      <c r="I77" s="94"/>
      <c r="J77" s="94"/>
      <c r="K77" s="94">
        <v>123.09</v>
      </c>
      <c r="L77" s="93">
        <f t="shared" si="37"/>
        <v>0</v>
      </c>
      <c r="M77" s="90"/>
      <c r="N77" s="90"/>
      <c r="O77" s="90"/>
      <c r="P77" s="90"/>
      <c r="Q77" s="234">
        <f t="shared" si="47"/>
        <v>0</v>
      </c>
      <c r="R77" s="93">
        <f t="shared" si="48"/>
        <v>0</v>
      </c>
      <c r="S77" s="94"/>
      <c r="T77" s="94"/>
      <c r="U77" s="93">
        <f t="shared" si="41"/>
        <v>0</v>
      </c>
      <c r="V77" s="94"/>
      <c r="W77" s="94"/>
      <c r="X77" s="93">
        <f t="shared" si="42"/>
        <v>0</v>
      </c>
      <c r="Y77" s="94"/>
      <c r="Z77" s="94"/>
      <c r="AA77" s="93">
        <f t="shared" si="49"/>
        <v>0</v>
      </c>
      <c r="AB77" s="93">
        <f t="shared" si="50"/>
        <v>0</v>
      </c>
      <c r="AC77" s="235" t="e">
        <f t="shared" si="43"/>
        <v>#DIV/0!</v>
      </c>
      <c r="AD77" s="93">
        <f t="shared" si="44"/>
        <v>0</v>
      </c>
      <c r="AE77" s="94"/>
      <c r="AF77" s="235">
        <f t="shared" si="45"/>
        <v>0</v>
      </c>
      <c r="AG77" s="94"/>
      <c r="AH77" s="94"/>
      <c r="AI77" s="94"/>
      <c r="AJ77" s="94"/>
      <c r="AK77" s="94"/>
      <c r="AL77" s="123">
        <f t="shared" si="46"/>
        <v>0</v>
      </c>
      <c r="AM77" s="94"/>
      <c r="AN77" s="95">
        <f t="shared" si="51"/>
        <v>0</v>
      </c>
      <c r="AO77" s="96">
        <f t="shared" si="52"/>
        <v>0</v>
      </c>
      <c r="AP77" s="97"/>
      <c r="AQ77" s="98">
        <f t="shared" si="7"/>
        <v>0</v>
      </c>
      <c r="AR77" s="99">
        <f t="shared" si="30"/>
        <v>123.09</v>
      </c>
      <c r="AS77" s="99">
        <f t="shared" si="9"/>
        <v>0</v>
      </c>
      <c r="AT77" s="99">
        <f t="shared" si="10"/>
        <v>0</v>
      </c>
      <c r="AU77" s="99">
        <f t="shared" si="53"/>
        <v>0</v>
      </c>
      <c r="AV77" s="99">
        <f t="array" ref="AV77">_xlfn.IFS(U77=0,AO77,U77&lt;0,AO77/-U77,U77&gt;0,AO77/U77)</f>
        <v>0</v>
      </c>
      <c r="AW77" s="235">
        <f t="shared" si="38"/>
        <v>0</v>
      </c>
      <c r="AX77" s="235">
        <f t="shared" si="39"/>
        <v>0</v>
      </c>
      <c r="AY77" s="100"/>
      <c r="AZ77" s="95">
        <f t="shared" si="13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0"/>
        <v>0</v>
      </c>
      <c r="F78" s="94"/>
      <c r="G78" s="94"/>
      <c r="H78" s="94"/>
      <c r="I78" s="94"/>
      <c r="J78" s="94"/>
      <c r="K78" s="94">
        <v>123.09</v>
      </c>
      <c r="L78" s="93">
        <f t="shared" si="37"/>
        <v>0</v>
      </c>
      <c r="M78" s="90"/>
      <c r="N78" s="90"/>
      <c r="O78" s="90"/>
      <c r="P78" s="90"/>
      <c r="Q78" s="234">
        <f t="shared" si="47"/>
        <v>0</v>
      </c>
      <c r="R78" s="93">
        <f t="shared" si="48"/>
        <v>0</v>
      </c>
      <c r="S78" s="94"/>
      <c r="T78" s="94"/>
      <c r="U78" s="93">
        <f t="shared" si="41"/>
        <v>0</v>
      </c>
      <c r="V78" s="94"/>
      <c r="W78" s="94"/>
      <c r="X78" s="93">
        <f t="shared" si="42"/>
        <v>0</v>
      </c>
      <c r="Y78" s="94"/>
      <c r="Z78" s="94"/>
      <c r="AA78" s="93">
        <f t="shared" si="49"/>
        <v>0</v>
      </c>
      <c r="AB78" s="93">
        <f t="shared" si="50"/>
        <v>0</v>
      </c>
      <c r="AC78" s="235" t="e">
        <f t="shared" si="43"/>
        <v>#DIV/0!</v>
      </c>
      <c r="AD78" s="93">
        <f t="shared" si="44"/>
        <v>0</v>
      </c>
      <c r="AE78" s="94"/>
      <c r="AF78" s="235">
        <f t="shared" si="45"/>
        <v>0</v>
      </c>
      <c r="AG78" s="94"/>
      <c r="AH78" s="94"/>
      <c r="AI78" s="94"/>
      <c r="AJ78" s="94"/>
      <c r="AK78" s="94"/>
      <c r="AL78" s="123">
        <f t="shared" si="46"/>
        <v>0</v>
      </c>
      <c r="AM78" s="94"/>
      <c r="AN78" s="95">
        <f t="shared" si="51"/>
        <v>0</v>
      </c>
      <c r="AO78" s="96">
        <f t="shared" si="52"/>
        <v>0</v>
      </c>
      <c r="AP78" s="97"/>
      <c r="AQ78" s="98">
        <f t="shared" si="7"/>
        <v>0</v>
      </c>
      <c r="AR78" s="99">
        <f t="shared" si="30"/>
        <v>123.09</v>
      </c>
      <c r="AS78" s="99">
        <f t="shared" si="9"/>
        <v>0</v>
      </c>
      <c r="AT78" s="99">
        <f t="shared" si="10"/>
        <v>0</v>
      </c>
      <c r="AU78" s="99">
        <f t="shared" si="53"/>
        <v>0</v>
      </c>
      <c r="AV78" s="99">
        <f t="array" ref="AV78">_xlfn.IFS(U78=0,AO78,U78&lt;0,AO78/-U78,U78&gt;0,AO78/U78)</f>
        <v>0</v>
      </c>
      <c r="AW78" s="235">
        <f t="shared" si="38"/>
        <v>0</v>
      </c>
      <c r="AX78" s="235">
        <f t="shared" si="39"/>
        <v>0</v>
      </c>
      <c r="AY78" s="100"/>
      <c r="AZ78" s="95">
        <f t="shared" si="13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0"/>
        <v>0</v>
      </c>
      <c r="F79" s="94"/>
      <c r="G79" s="94"/>
      <c r="H79" s="94"/>
      <c r="I79" s="94"/>
      <c r="J79" s="94"/>
      <c r="K79" s="94">
        <v>164.04</v>
      </c>
      <c r="L79" s="93">
        <f t="shared" si="37"/>
        <v>0</v>
      </c>
      <c r="M79" s="90"/>
      <c r="N79" s="90"/>
      <c r="O79" s="90"/>
      <c r="P79" s="90"/>
      <c r="Q79" s="234">
        <f t="shared" si="47"/>
        <v>0</v>
      </c>
      <c r="R79" s="93">
        <f t="shared" si="48"/>
        <v>0</v>
      </c>
      <c r="S79" s="94"/>
      <c r="T79" s="94"/>
      <c r="U79" s="93">
        <f t="shared" si="41"/>
        <v>0</v>
      </c>
      <c r="V79" s="94"/>
      <c r="W79" s="94"/>
      <c r="X79" s="93">
        <f t="shared" si="42"/>
        <v>0</v>
      </c>
      <c r="Y79" s="94"/>
      <c r="Z79" s="94"/>
      <c r="AA79" s="93">
        <f t="shared" si="49"/>
        <v>0</v>
      </c>
      <c r="AB79" s="93">
        <f t="shared" si="50"/>
        <v>0</v>
      </c>
      <c r="AC79" s="235" t="e">
        <f t="shared" si="43"/>
        <v>#DIV/0!</v>
      </c>
      <c r="AD79" s="93">
        <f t="shared" si="44"/>
        <v>0</v>
      </c>
      <c r="AE79" s="94"/>
      <c r="AF79" s="235">
        <f t="shared" si="45"/>
        <v>0</v>
      </c>
      <c r="AG79" s="94"/>
      <c r="AH79" s="94"/>
      <c r="AI79" s="94"/>
      <c r="AJ79" s="94"/>
      <c r="AK79" s="94"/>
      <c r="AL79" s="123">
        <f t="shared" si="46"/>
        <v>0</v>
      </c>
      <c r="AM79" s="94"/>
      <c r="AN79" s="95">
        <f t="shared" si="51"/>
        <v>0</v>
      </c>
      <c r="AO79" s="96">
        <f t="shared" si="52"/>
        <v>0</v>
      </c>
      <c r="AP79" s="97"/>
      <c r="AQ79" s="98">
        <f t="shared" si="7"/>
        <v>0</v>
      </c>
      <c r="AR79" s="99">
        <f t="shared" si="30"/>
        <v>164.04</v>
      </c>
      <c r="AS79" s="99">
        <f t="shared" si="9"/>
        <v>0</v>
      </c>
      <c r="AT79" s="99">
        <f t="shared" si="10"/>
        <v>0</v>
      </c>
      <c r="AU79" s="99">
        <f t="shared" si="53"/>
        <v>0</v>
      </c>
      <c r="AV79" s="99">
        <f t="array" ref="AV79">_xlfn.IFS(U79=0,AO79,U79&lt;0,AO79/-U79,U79&gt;0,AO79/U79)</f>
        <v>0</v>
      </c>
      <c r="AW79" s="235">
        <f t="shared" si="38"/>
        <v>0</v>
      </c>
      <c r="AX79" s="235">
        <f t="shared" si="39"/>
        <v>0</v>
      </c>
      <c r="AY79" s="100"/>
      <c r="AZ79" s="95">
        <f t="shared" si="13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0"/>
        <v>0</v>
      </c>
      <c r="F80" s="94"/>
      <c r="G80" s="94"/>
      <c r="H80" s="94"/>
      <c r="I80" s="94"/>
      <c r="J80" s="94"/>
      <c r="K80" s="94">
        <v>164.04</v>
      </c>
      <c r="L80" s="93">
        <f t="shared" si="37"/>
        <v>0</v>
      </c>
      <c r="M80" s="90"/>
      <c r="N80" s="90"/>
      <c r="O80" s="90"/>
      <c r="P80" s="90"/>
      <c r="Q80" s="234">
        <f t="shared" si="47"/>
        <v>0</v>
      </c>
      <c r="R80" s="93">
        <f t="shared" si="48"/>
        <v>0</v>
      </c>
      <c r="S80" s="94"/>
      <c r="T80" s="94"/>
      <c r="U80" s="93">
        <f t="shared" si="41"/>
        <v>0</v>
      </c>
      <c r="V80" s="94"/>
      <c r="W80" s="94"/>
      <c r="X80" s="93">
        <f t="shared" si="42"/>
        <v>0</v>
      </c>
      <c r="Y80" s="94"/>
      <c r="Z80" s="94"/>
      <c r="AA80" s="93">
        <f t="shared" si="49"/>
        <v>0</v>
      </c>
      <c r="AB80" s="93">
        <f t="shared" si="50"/>
        <v>0</v>
      </c>
      <c r="AC80" s="235" t="e">
        <f t="shared" si="43"/>
        <v>#DIV/0!</v>
      </c>
      <c r="AD80" s="93">
        <f t="shared" si="44"/>
        <v>0</v>
      </c>
      <c r="AE80" s="94"/>
      <c r="AF80" s="235">
        <f t="shared" si="45"/>
        <v>0</v>
      </c>
      <c r="AG80" s="94"/>
      <c r="AH80" s="94"/>
      <c r="AI80" s="94"/>
      <c r="AJ80" s="94"/>
      <c r="AK80" s="94"/>
      <c r="AL80" s="123">
        <f t="shared" si="46"/>
        <v>0</v>
      </c>
      <c r="AM80" s="94"/>
      <c r="AN80" s="95">
        <f t="shared" si="51"/>
        <v>0</v>
      </c>
      <c r="AO80" s="96">
        <f t="shared" si="52"/>
        <v>0</v>
      </c>
      <c r="AP80" s="97"/>
      <c r="AQ80" s="98">
        <f t="shared" si="7"/>
        <v>0</v>
      </c>
      <c r="AR80" s="99">
        <f t="shared" si="30"/>
        <v>164.04</v>
      </c>
      <c r="AS80" s="99">
        <f t="shared" si="9"/>
        <v>0</v>
      </c>
      <c r="AT80" s="99">
        <f t="shared" si="10"/>
        <v>0</v>
      </c>
      <c r="AU80" s="99">
        <f t="shared" si="53"/>
        <v>0</v>
      </c>
      <c r="AV80" s="99">
        <f t="array" ref="AV80">_xlfn.IFS(U80=0,AO80,U80&lt;0,AO80/-U80,U80&gt;0,AO80/U80)</f>
        <v>0</v>
      </c>
      <c r="AW80" s="235">
        <f t="shared" si="38"/>
        <v>0</v>
      </c>
      <c r="AX80" s="235">
        <f t="shared" si="39"/>
        <v>0</v>
      </c>
      <c r="AY80" s="100"/>
      <c r="AZ80" s="95">
        <f t="shared" si="13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0"/>
        <v>0</v>
      </c>
      <c r="F81" s="94"/>
      <c r="G81" s="94"/>
      <c r="H81" s="94"/>
      <c r="I81" s="94"/>
      <c r="J81" s="94"/>
      <c r="K81" s="94">
        <v>128.94</v>
      </c>
      <c r="L81" s="93">
        <f t="shared" si="37"/>
        <v>0</v>
      </c>
      <c r="M81" s="90"/>
      <c r="N81" s="90"/>
      <c r="O81" s="90"/>
      <c r="P81" s="90"/>
      <c r="Q81" s="234">
        <f t="shared" si="47"/>
        <v>0</v>
      </c>
      <c r="R81" s="93">
        <f t="shared" si="48"/>
        <v>0</v>
      </c>
      <c r="S81" s="94"/>
      <c r="T81" s="94"/>
      <c r="U81" s="93">
        <f t="shared" si="41"/>
        <v>0</v>
      </c>
      <c r="V81" s="94"/>
      <c r="W81" s="94"/>
      <c r="X81" s="93">
        <f t="shared" si="42"/>
        <v>0</v>
      </c>
      <c r="Y81" s="94"/>
      <c r="Z81" s="94"/>
      <c r="AA81" s="93">
        <f t="shared" si="49"/>
        <v>0</v>
      </c>
      <c r="AB81" s="93">
        <f t="shared" si="50"/>
        <v>0</v>
      </c>
      <c r="AC81" s="235" t="e">
        <f t="shared" si="43"/>
        <v>#DIV/0!</v>
      </c>
      <c r="AD81" s="93">
        <f t="shared" si="44"/>
        <v>0</v>
      </c>
      <c r="AE81" s="94"/>
      <c r="AF81" s="235">
        <f t="shared" si="45"/>
        <v>0</v>
      </c>
      <c r="AG81" s="94"/>
      <c r="AH81" s="94"/>
      <c r="AI81" s="94"/>
      <c r="AJ81" s="94"/>
      <c r="AK81" s="94"/>
      <c r="AL81" s="123">
        <f t="shared" si="46"/>
        <v>0</v>
      </c>
      <c r="AM81" s="94"/>
      <c r="AN81" s="95">
        <f t="shared" si="51"/>
        <v>0</v>
      </c>
      <c r="AO81" s="96">
        <f t="shared" si="52"/>
        <v>0</v>
      </c>
      <c r="AP81" s="97"/>
      <c r="AQ81" s="98">
        <f t="shared" si="7"/>
        <v>0</v>
      </c>
      <c r="AR81" s="99">
        <f t="shared" si="30"/>
        <v>128.94</v>
      </c>
      <c r="AS81" s="99">
        <f t="shared" si="9"/>
        <v>0</v>
      </c>
      <c r="AT81" s="99">
        <f t="shared" si="10"/>
        <v>0</v>
      </c>
      <c r="AU81" s="99">
        <f t="shared" si="53"/>
        <v>0</v>
      </c>
      <c r="AV81" s="99">
        <f t="array" ref="AV81">_xlfn.IFS(U81=0,AO81,U81&lt;0,AO81/-U81,U81&gt;0,AO81/U81)</f>
        <v>0</v>
      </c>
      <c r="AW81" s="235">
        <f t="shared" si="38"/>
        <v>0</v>
      </c>
      <c r="AX81" s="235">
        <f t="shared" si="39"/>
        <v>0</v>
      </c>
      <c r="AY81" s="100"/>
      <c r="AZ81" s="95">
        <f t="shared" si="13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0"/>
        <v>0</v>
      </c>
      <c r="F82" s="94"/>
      <c r="G82" s="94"/>
      <c r="H82" s="94"/>
      <c r="I82" s="94"/>
      <c r="J82" s="94"/>
      <c r="K82" s="94">
        <v>128.94</v>
      </c>
      <c r="L82" s="93">
        <f t="shared" si="37"/>
        <v>0</v>
      </c>
      <c r="M82" s="90"/>
      <c r="N82" s="90"/>
      <c r="O82" s="90"/>
      <c r="P82" s="90"/>
      <c r="Q82" s="234">
        <f t="shared" si="47"/>
        <v>0</v>
      </c>
      <c r="R82" s="93">
        <f t="shared" si="48"/>
        <v>0</v>
      </c>
      <c r="S82" s="94"/>
      <c r="T82" s="94"/>
      <c r="U82" s="93">
        <f t="shared" si="41"/>
        <v>0</v>
      </c>
      <c r="V82" s="94"/>
      <c r="W82" s="94"/>
      <c r="X82" s="93">
        <f t="shared" si="42"/>
        <v>0</v>
      </c>
      <c r="Y82" s="94"/>
      <c r="Z82" s="94"/>
      <c r="AA82" s="93">
        <f t="shared" si="49"/>
        <v>0</v>
      </c>
      <c r="AB82" s="93">
        <f t="shared" si="50"/>
        <v>0</v>
      </c>
      <c r="AC82" s="235" t="e">
        <f t="shared" si="43"/>
        <v>#DIV/0!</v>
      </c>
      <c r="AD82" s="93">
        <f t="shared" si="44"/>
        <v>0</v>
      </c>
      <c r="AE82" s="94"/>
      <c r="AF82" s="235">
        <f t="shared" si="45"/>
        <v>0</v>
      </c>
      <c r="AG82" s="94"/>
      <c r="AH82" s="94"/>
      <c r="AI82" s="94"/>
      <c r="AJ82" s="94"/>
      <c r="AK82" s="94"/>
      <c r="AL82" s="123">
        <f t="shared" si="46"/>
        <v>0</v>
      </c>
      <c r="AM82" s="94"/>
      <c r="AN82" s="95">
        <f t="shared" si="51"/>
        <v>0</v>
      </c>
      <c r="AO82" s="96">
        <f t="shared" si="52"/>
        <v>0</v>
      </c>
      <c r="AP82" s="97"/>
      <c r="AQ82" s="98">
        <f t="shared" si="7"/>
        <v>0</v>
      </c>
      <c r="AR82" s="99">
        <f t="shared" si="30"/>
        <v>128.94</v>
      </c>
      <c r="AS82" s="99">
        <f t="shared" si="9"/>
        <v>0</v>
      </c>
      <c r="AT82" s="99">
        <f t="shared" si="10"/>
        <v>0</v>
      </c>
      <c r="AU82" s="99">
        <f t="shared" si="53"/>
        <v>0</v>
      </c>
      <c r="AV82" s="99">
        <f t="array" ref="AV82">_xlfn.IFS(U82=0,AO82,U82&lt;0,AO82/-U82,U82&gt;0,AO82/U82)</f>
        <v>0</v>
      </c>
      <c r="AW82" s="235">
        <f t="shared" si="38"/>
        <v>0</v>
      </c>
      <c r="AX82" s="235">
        <f t="shared" si="39"/>
        <v>0</v>
      </c>
      <c r="AY82" s="100"/>
      <c r="AZ82" s="95">
        <f t="shared" si="13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0"/>
        <v>0</v>
      </c>
      <c r="F83" s="94"/>
      <c r="G83" s="94"/>
      <c r="H83" s="94"/>
      <c r="I83" s="94"/>
      <c r="J83" s="94"/>
      <c r="K83" s="94">
        <v>123.09</v>
      </c>
      <c r="L83" s="93">
        <f t="shared" si="37"/>
        <v>0</v>
      </c>
      <c r="M83" s="90"/>
      <c r="N83" s="90"/>
      <c r="O83" s="90"/>
      <c r="P83" s="90"/>
      <c r="Q83" s="234">
        <f t="shared" si="47"/>
        <v>0</v>
      </c>
      <c r="R83" s="93">
        <f t="shared" si="48"/>
        <v>0</v>
      </c>
      <c r="S83" s="94"/>
      <c r="T83" s="94"/>
      <c r="U83" s="93">
        <f t="shared" si="41"/>
        <v>0</v>
      </c>
      <c r="V83" s="94"/>
      <c r="W83" s="94"/>
      <c r="X83" s="93">
        <f t="shared" si="42"/>
        <v>0</v>
      </c>
      <c r="Y83" s="94"/>
      <c r="Z83" s="94"/>
      <c r="AA83" s="93">
        <f t="shared" si="49"/>
        <v>0</v>
      </c>
      <c r="AB83" s="93">
        <f t="shared" si="50"/>
        <v>0</v>
      </c>
      <c r="AC83" s="235" t="e">
        <f t="shared" si="43"/>
        <v>#DIV/0!</v>
      </c>
      <c r="AD83" s="93">
        <f t="shared" si="44"/>
        <v>0</v>
      </c>
      <c r="AE83" s="94"/>
      <c r="AF83" s="235">
        <f t="shared" si="45"/>
        <v>0</v>
      </c>
      <c r="AG83" s="94"/>
      <c r="AH83" s="94"/>
      <c r="AI83" s="94"/>
      <c r="AJ83" s="94"/>
      <c r="AK83" s="94"/>
      <c r="AL83" s="123">
        <f t="shared" si="46"/>
        <v>0</v>
      </c>
      <c r="AM83" s="94"/>
      <c r="AN83" s="95">
        <f t="shared" si="51"/>
        <v>0</v>
      </c>
      <c r="AO83" s="96">
        <f t="shared" si="52"/>
        <v>0</v>
      </c>
      <c r="AP83" s="97"/>
      <c r="AQ83" s="98">
        <f t="shared" si="7"/>
        <v>0</v>
      </c>
      <c r="AR83" s="99">
        <f t="shared" si="30"/>
        <v>123.09</v>
      </c>
      <c r="AS83" s="99">
        <f t="shared" si="9"/>
        <v>0</v>
      </c>
      <c r="AT83" s="99">
        <f t="shared" si="10"/>
        <v>0</v>
      </c>
      <c r="AU83" s="99">
        <f t="shared" si="53"/>
        <v>0</v>
      </c>
      <c r="AV83" s="99">
        <f t="array" ref="AV83">_xlfn.IFS(U83=0,AO83,U83&lt;0,AO83/-U83,U83&gt;0,AO83/U83)</f>
        <v>0</v>
      </c>
      <c r="AW83" s="235">
        <f t="shared" si="38"/>
        <v>0</v>
      </c>
      <c r="AX83" s="235">
        <f t="shared" si="39"/>
        <v>0</v>
      </c>
      <c r="AY83" s="100"/>
      <c r="AZ83" s="95">
        <f t="shared" si="13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0"/>
        <v>0</v>
      </c>
      <c r="F84" s="94"/>
      <c r="G84" s="94"/>
      <c r="H84" s="94"/>
      <c r="I84" s="94"/>
      <c r="J84" s="94"/>
      <c r="K84" s="94">
        <v>146.49</v>
      </c>
      <c r="L84" s="93">
        <f t="shared" si="37"/>
        <v>0</v>
      </c>
      <c r="M84" s="90"/>
      <c r="N84" s="90"/>
      <c r="O84" s="90"/>
      <c r="P84" s="90"/>
      <c r="Q84" s="234">
        <f t="shared" si="47"/>
        <v>0</v>
      </c>
      <c r="R84" s="93">
        <f t="shared" si="48"/>
        <v>0</v>
      </c>
      <c r="S84" s="94"/>
      <c r="T84" s="94"/>
      <c r="U84" s="93">
        <f t="shared" si="41"/>
        <v>0</v>
      </c>
      <c r="V84" s="94"/>
      <c r="W84" s="94"/>
      <c r="X84" s="93">
        <f t="shared" si="42"/>
        <v>0</v>
      </c>
      <c r="Y84" s="94"/>
      <c r="Z84" s="94"/>
      <c r="AA84" s="93">
        <f t="shared" si="49"/>
        <v>0</v>
      </c>
      <c r="AB84" s="93">
        <f t="shared" si="50"/>
        <v>0</v>
      </c>
      <c r="AC84" s="235" t="e">
        <f t="shared" si="43"/>
        <v>#DIV/0!</v>
      </c>
      <c r="AD84" s="93">
        <f t="shared" si="44"/>
        <v>0</v>
      </c>
      <c r="AE84" s="94"/>
      <c r="AF84" s="235">
        <f t="shared" si="45"/>
        <v>0</v>
      </c>
      <c r="AG84" s="94"/>
      <c r="AH84" s="94"/>
      <c r="AI84" s="94"/>
      <c r="AJ84" s="94"/>
      <c r="AK84" s="94"/>
      <c r="AL84" s="123">
        <f t="shared" si="46"/>
        <v>0</v>
      </c>
      <c r="AM84" s="94"/>
      <c r="AN84" s="95">
        <f t="shared" si="51"/>
        <v>0</v>
      </c>
      <c r="AO84" s="96">
        <f t="shared" si="52"/>
        <v>0</v>
      </c>
      <c r="AP84" s="97"/>
      <c r="AQ84" s="98">
        <f t="shared" si="7"/>
        <v>0</v>
      </c>
      <c r="AR84" s="99">
        <f t="shared" si="30"/>
        <v>146.49</v>
      </c>
      <c r="AS84" s="99">
        <f t="shared" si="9"/>
        <v>0</v>
      </c>
      <c r="AT84" s="99">
        <f t="shared" si="10"/>
        <v>0</v>
      </c>
      <c r="AU84" s="99">
        <f t="shared" si="53"/>
        <v>0</v>
      </c>
      <c r="AV84" s="99">
        <f t="array" ref="AV84">_xlfn.IFS(U84=0,AO84,U84&lt;0,AO84/-U84,U84&gt;0,AO84/U84)</f>
        <v>0</v>
      </c>
      <c r="AW84" s="235">
        <f t="shared" si="38"/>
        <v>0</v>
      </c>
      <c r="AX84" s="235">
        <f t="shared" si="39"/>
        <v>0</v>
      </c>
      <c r="AY84" s="100"/>
      <c r="AZ84" s="95">
        <f t="shared" si="13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0"/>
        <v>0</v>
      </c>
      <c r="F85" s="94"/>
      <c r="G85" s="94"/>
      <c r="H85" s="94"/>
      <c r="I85" s="94"/>
      <c r="J85" s="94"/>
      <c r="K85" s="94">
        <v>103.2</v>
      </c>
      <c r="L85" s="93">
        <f t="shared" si="37"/>
        <v>0</v>
      </c>
      <c r="M85" s="90"/>
      <c r="N85" s="90"/>
      <c r="O85" s="90"/>
      <c r="P85" s="90"/>
      <c r="Q85" s="234">
        <f t="shared" si="47"/>
        <v>0</v>
      </c>
      <c r="R85" s="93">
        <f t="shared" si="48"/>
        <v>0</v>
      </c>
      <c r="S85" s="94"/>
      <c r="T85" s="94"/>
      <c r="U85" s="93">
        <f t="shared" si="41"/>
        <v>0</v>
      </c>
      <c r="V85" s="94"/>
      <c r="W85" s="94"/>
      <c r="X85" s="93">
        <f t="shared" si="42"/>
        <v>0</v>
      </c>
      <c r="Y85" s="94"/>
      <c r="Z85" s="94"/>
      <c r="AA85" s="93">
        <f t="shared" si="49"/>
        <v>0</v>
      </c>
      <c r="AB85" s="93">
        <f t="shared" si="50"/>
        <v>0</v>
      </c>
      <c r="AC85" s="235" t="e">
        <f t="shared" si="43"/>
        <v>#DIV/0!</v>
      </c>
      <c r="AD85" s="93">
        <f t="shared" si="44"/>
        <v>0</v>
      </c>
      <c r="AE85" s="94"/>
      <c r="AF85" s="235">
        <f t="shared" si="45"/>
        <v>0</v>
      </c>
      <c r="AG85" s="94"/>
      <c r="AH85" s="94"/>
      <c r="AI85" s="94"/>
      <c r="AJ85" s="94"/>
      <c r="AK85" s="94"/>
      <c r="AL85" s="123">
        <f t="shared" si="46"/>
        <v>0</v>
      </c>
      <c r="AM85" s="94"/>
      <c r="AN85" s="95">
        <f t="shared" si="51"/>
        <v>0</v>
      </c>
      <c r="AO85" s="96">
        <f t="shared" si="52"/>
        <v>0</v>
      </c>
      <c r="AP85" s="97"/>
      <c r="AQ85" s="98">
        <f t="shared" si="7"/>
        <v>0</v>
      </c>
      <c r="AR85" s="99">
        <f t="shared" si="30"/>
        <v>103.2</v>
      </c>
      <c r="AS85" s="99">
        <f t="shared" si="9"/>
        <v>0</v>
      </c>
      <c r="AT85" s="99">
        <f t="shared" si="10"/>
        <v>0</v>
      </c>
      <c r="AU85" s="99">
        <f t="shared" si="53"/>
        <v>0</v>
      </c>
      <c r="AV85" s="99">
        <f t="array" ref="AV85">_xlfn.IFS(U85=0,AO85,U85&lt;0,AO85/-U85,U85&gt;0,AO85/U85)</f>
        <v>0</v>
      </c>
      <c r="AW85" s="235">
        <f t="shared" si="38"/>
        <v>0</v>
      </c>
      <c r="AX85" s="235">
        <f t="shared" si="39"/>
        <v>0</v>
      </c>
      <c r="AY85" s="100"/>
      <c r="AZ85" s="95">
        <f t="shared" si="13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0"/>
        <v>0</v>
      </c>
      <c r="F86" s="94"/>
      <c r="G86" s="94"/>
      <c r="H86" s="94"/>
      <c r="I86" s="94"/>
      <c r="J86" s="94"/>
      <c r="K86" s="94">
        <v>150</v>
      </c>
      <c r="L86" s="93">
        <f t="shared" si="37"/>
        <v>0</v>
      </c>
      <c r="M86" s="90"/>
      <c r="N86" s="90"/>
      <c r="O86" s="90"/>
      <c r="P86" s="90"/>
      <c r="Q86" s="234">
        <f t="shared" si="47"/>
        <v>0</v>
      </c>
      <c r="R86" s="93">
        <f t="shared" si="48"/>
        <v>0</v>
      </c>
      <c r="S86" s="94"/>
      <c r="T86" s="94"/>
      <c r="U86" s="93">
        <f t="shared" si="41"/>
        <v>0</v>
      </c>
      <c r="V86" s="94"/>
      <c r="W86" s="94"/>
      <c r="X86" s="93">
        <f t="shared" si="42"/>
        <v>0</v>
      </c>
      <c r="Y86" s="94"/>
      <c r="Z86" s="94"/>
      <c r="AA86" s="93">
        <f t="shared" si="49"/>
        <v>0</v>
      </c>
      <c r="AB86" s="93">
        <f t="shared" si="50"/>
        <v>0</v>
      </c>
      <c r="AC86" s="235" t="e">
        <f t="shared" si="43"/>
        <v>#DIV/0!</v>
      </c>
      <c r="AD86" s="93">
        <f t="shared" si="44"/>
        <v>0</v>
      </c>
      <c r="AE86" s="94"/>
      <c r="AF86" s="235">
        <f t="shared" si="45"/>
        <v>0</v>
      </c>
      <c r="AG86" s="94"/>
      <c r="AH86" s="94"/>
      <c r="AI86" s="94"/>
      <c r="AJ86" s="94"/>
      <c r="AK86" s="94"/>
      <c r="AL86" s="123">
        <f t="shared" si="46"/>
        <v>0</v>
      </c>
      <c r="AM86" s="94"/>
      <c r="AN86" s="95">
        <f t="shared" si="51"/>
        <v>0</v>
      </c>
      <c r="AO86" s="96">
        <f t="shared" si="52"/>
        <v>0</v>
      </c>
      <c r="AP86" s="97"/>
      <c r="AQ86" s="98">
        <f t="shared" si="7"/>
        <v>0</v>
      </c>
      <c r="AR86" s="99">
        <f t="shared" si="30"/>
        <v>150</v>
      </c>
      <c r="AS86" s="99">
        <f t="shared" si="9"/>
        <v>0</v>
      </c>
      <c r="AT86" s="99">
        <f t="shared" si="10"/>
        <v>0</v>
      </c>
      <c r="AU86" s="99">
        <f t="shared" si="53"/>
        <v>0</v>
      </c>
      <c r="AV86" s="99">
        <f t="array" ref="AV86">_xlfn.IFS(U86=0,AO86,U86&lt;0,AO86/-U86,U86&gt;0,AO86/U86)</f>
        <v>0</v>
      </c>
      <c r="AW86" s="235">
        <f t="shared" si="38"/>
        <v>0</v>
      </c>
      <c r="AX86" s="235">
        <f t="shared" si="39"/>
        <v>0</v>
      </c>
      <c r="AY86" s="100"/>
      <c r="AZ86" s="95">
        <f t="shared" si="13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0"/>
        <v>0</v>
      </c>
      <c r="F87" s="94"/>
      <c r="G87" s="94"/>
      <c r="H87" s="94"/>
      <c r="I87" s="94"/>
      <c r="J87" s="94"/>
      <c r="K87" s="94">
        <v>150</v>
      </c>
      <c r="L87" s="93">
        <f t="shared" si="37"/>
        <v>0</v>
      </c>
      <c r="M87" s="90"/>
      <c r="N87" s="90"/>
      <c r="O87" s="90"/>
      <c r="P87" s="90"/>
      <c r="Q87" s="234">
        <f t="shared" si="47"/>
        <v>0</v>
      </c>
      <c r="R87" s="93">
        <f t="shared" si="48"/>
        <v>0</v>
      </c>
      <c r="S87" s="94"/>
      <c r="T87" s="94"/>
      <c r="U87" s="93">
        <f t="shared" si="41"/>
        <v>0</v>
      </c>
      <c r="V87" s="94"/>
      <c r="W87" s="94"/>
      <c r="X87" s="93">
        <f t="shared" si="42"/>
        <v>0</v>
      </c>
      <c r="Y87" s="94"/>
      <c r="Z87" s="94"/>
      <c r="AA87" s="93">
        <f t="shared" si="49"/>
        <v>0</v>
      </c>
      <c r="AB87" s="93">
        <f t="shared" si="50"/>
        <v>0</v>
      </c>
      <c r="AC87" s="235" t="e">
        <f t="shared" si="43"/>
        <v>#DIV/0!</v>
      </c>
      <c r="AD87" s="93">
        <f t="shared" si="44"/>
        <v>0</v>
      </c>
      <c r="AE87" s="94"/>
      <c r="AF87" s="235">
        <f t="shared" si="45"/>
        <v>0</v>
      </c>
      <c r="AG87" s="94"/>
      <c r="AH87" s="94"/>
      <c r="AI87" s="94"/>
      <c r="AJ87" s="94"/>
      <c r="AK87" s="94"/>
      <c r="AL87" s="123">
        <f t="shared" si="46"/>
        <v>0</v>
      </c>
      <c r="AM87" s="94"/>
      <c r="AN87" s="95">
        <f t="shared" si="51"/>
        <v>0</v>
      </c>
      <c r="AO87" s="96">
        <f t="shared" si="52"/>
        <v>0</v>
      </c>
      <c r="AP87" s="97"/>
      <c r="AQ87" s="98">
        <f t="shared" si="7"/>
        <v>0</v>
      </c>
      <c r="AR87" s="99">
        <f t="shared" si="30"/>
        <v>150</v>
      </c>
      <c r="AS87" s="99">
        <f t="shared" si="9"/>
        <v>0</v>
      </c>
      <c r="AT87" s="99">
        <f t="shared" si="10"/>
        <v>0</v>
      </c>
      <c r="AU87" s="99">
        <f t="shared" si="53"/>
        <v>0</v>
      </c>
      <c r="AV87" s="99">
        <f t="array" ref="AV87">_xlfn.IFS(U87=0,AO87,U87&lt;0,AO87/-U87,U87&gt;0,AO87/U87)</f>
        <v>0</v>
      </c>
      <c r="AW87" s="235">
        <f t="shared" si="38"/>
        <v>0</v>
      </c>
      <c r="AX87" s="235">
        <f t="shared" si="39"/>
        <v>0</v>
      </c>
      <c r="AY87" s="100"/>
      <c r="AZ87" s="95">
        <f t="shared" si="13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0"/>
        <v>0</v>
      </c>
      <c r="F88" s="94"/>
      <c r="G88" s="94"/>
      <c r="H88" s="94"/>
      <c r="I88" s="94"/>
      <c r="J88" s="94"/>
      <c r="K88" s="94">
        <v>150</v>
      </c>
      <c r="L88" s="93">
        <f t="shared" si="37"/>
        <v>0</v>
      </c>
      <c r="M88" s="90"/>
      <c r="N88" s="90"/>
      <c r="O88" s="90"/>
      <c r="P88" s="90"/>
      <c r="Q88" s="234">
        <f t="shared" si="47"/>
        <v>0</v>
      </c>
      <c r="R88" s="93">
        <f t="shared" si="48"/>
        <v>0</v>
      </c>
      <c r="S88" s="94"/>
      <c r="T88" s="94"/>
      <c r="U88" s="93">
        <f t="shared" si="41"/>
        <v>0</v>
      </c>
      <c r="V88" s="94"/>
      <c r="W88" s="94"/>
      <c r="X88" s="93">
        <f t="shared" si="42"/>
        <v>0</v>
      </c>
      <c r="Y88" s="94"/>
      <c r="Z88" s="94"/>
      <c r="AA88" s="93">
        <f t="shared" si="49"/>
        <v>0</v>
      </c>
      <c r="AB88" s="93">
        <f t="shared" si="50"/>
        <v>0</v>
      </c>
      <c r="AC88" s="235" t="e">
        <f t="shared" si="43"/>
        <v>#DIV/0!</v>
      </c>
      <c r="AD88" s="93">
        <f t="shared" si="44"/>
        <v>0</v>
      </c>
      <c r="AE88" s="94"/>
      <c r="AF88" s="235">
        <f t="shared" si="45"/>
        <v>0</v>
      </c>
      <c r="AG88" s="94"/>
      <c r="AH88" s="94"/>
      <c r="AI88" s="94"/>
      <c r="AJ88" s="94"/>
      <c r="AK88" s="94"/>
      <c r="AL88" s="123">
        <f t="shared" si="46"/>
        <v>0</v>
      </c>
      <c r="AM88" s="94"/>
      <c r="AN88" s="95">
        <f t="shared" si="51"/>
        <v>0</v>
      </c>
      <c r="AO88" s="96">
        <f t="shared" si="52"/>
        <v>0</v>
      </c>
      <c r="AP88" s="97"/>
      <c r="AQ88" s="98">
        <f t="shared" si="7"/>
        <v>0</v>
      </c>
      <c r="AR88" s="99">
        <f t="shared" si="30"/>
        <v>150</v>
      </c>
      <c r="AS88" s="99">
        <f t="shared" si="9"/>
        <v>0</v>
      </c>
      <c r="AT88" s="99">
        <f t="shared" si="10"/>
        <v>0</v>
      </c>
      <c r="AU88" s="99">
        <f t="shared" si="53"/>
        <v>0</v>
      </c>
      <c r="AV88" s="99">
        <f t="array" ref="AV88">_xlfn.IFS(U88=0,AO88,U88&lt;0,AO88/-U88,U88&gt;0,AO88/U88)</f>
        <v>0</v>
      </c>
      <c r="AW88" s="235">
        <f t="shared" si="38"/>
        <v>0</v>
      </c>
      <c r="AX88" s="235">
        <f t="shared" si="39"/>
        <v>0</v>
      </c>
      <c r="AY88" s="100"/>
      <c r="AZ88" s="95">
        <f t="shared" si="13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0"/>
        <v>0</v>
      </c>
      <c r="F89" s="94"/>
      <c r="G89" s="94"/>
      <c r="H89" s="94"/>
      <c r="I89" s="94"/>
      <c r="J89" s="94"/>
      <c r="K89" s="94">
        <v>169.89</v>
      </c>
      <c r="L89" s="93">
        <f t="shared" si="37"/>
        <v>0</v>
      </c>
      <c r="M89" s="90"/>
      <c r="N89" s="90"/>
      <c r="O89" s="90"/>
      <c r="P89" s="90"/>
      <c r="Q89" s="234">
        <f t="shared" si="47"/>
        <v>0</v>
      </c>
      <c r="R89" s="93">
        <f t="shared" si="48"/>
        <v>0</v>
      </c>
      <c r="S89" s="94"/>
      <c r="T89" s="94"/>
      <c r="U89" s="93">
        <f t="shared" si="41"/>
        <v>0</v>
      </c>
      <c r="V89" s="94"/>
      <c r="W89" s="94"/>
      <c r="X89" s="93">
        <f t="shared" si="42"/>
        <v>0</v>
      </c>
      <c r="Y89" s="94"/>
      <c r="Z89" s="94"/>
      <c r="AA89" s="93">
        <f t="shared" si="49"/>
        <v>0</v>
      </c>
      <c r="AB89" s="93">
        <f t="shared" si="50"/>
        <v>0</v>
      </c>
      <c r="AC89" s="235" t="e">
        <f t="shared" si="43"/>
        <v>#DIV/0!</v>
      </c>
      <c r="AD89" s="93">
        <f t="shared" si="44"/>
        <v>0</v>
      </c>
      <c r="AE89" s="94"/>
      <c r="AF89" s="235">
        <f t="shared" si="45"/>
        <v>0</v>
      </c>
      <c r="AG89" s="94"/>
      <c r="AH89" s="94"/>
      <c r="AI89" s="94"/>
      <c r="AJ89" s="94"/>
      <c r="AK89" s="94"/>
      <c r="AL89" s="123">
        <f t="shared" si="46"/>
        <v>0</v>
      </c>
      <c r="AM89" s="94"/>
      <c r="AN89" s="95">
        <f t="shared" si="51"/>
        <v>0</v>
      </c>
      <c r="AO89" s="96">
        <f t="shared" si="52"/>
        <v>0</v>
      </c>
      <c r="AP89" s="97"/>
      <c r="AQ89" s="98">
        <f t="shared" si="7"/>
        <v>0</v>
      </c>
      <c r="AR89" s="99">
        <f t="shared" si="30"/>
        <v>169.89</v>
      </c>
      <c r="AS89" s="99">
        <f t="shared" si="9"/>
        <v>0</v>
      </c>
      <c r="AT89" s="99">
        <f t="shared" si="10"/>
        <v>0</v>
      </c>
      <c r="AU89" s="99">
        <f t="shared" si="53"/>
        <v>0</v>
      </c>
      <c r="AV89" s="99">
        <f t="array" ref="AV89">_xlfn.IFS(U89=0,AO89,U89&lt;0,AO89/-U89,U89&gt;0,AO89/U89)</f>
        <v>0</v>
      </c>
      <c r="AW89" s="235">
        <f t="shared" si="38"/>
        <v>0</v>
      </c>
      <c r="AX89" s="235">
        <f t="shared" si="39"/>
        <v>0</v>
      </c>
      <c r="AY89" s="100"/>
      <c r="AZ89" s="95">
        <f t="shared" si="13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0"/>
        <v>0</v>
      </c>
      <c r="F90" s="94"/>
      <c r="G90" s="94"/>
      <c r="H90" s="94"/>
      <c r="I90" s="94"/>
      <c r="J90" s="94"/>
      <c r="K90" s="94">
        <v>107.88</v>
      </c>
      <c r="L90" s="93">
        <f t="shared" si="37"/>
        <v>0</v>
      </c>
      <c r="M90" s="90"/>
      <c r="N90" s="90"/>
      <c r="O90" s="90"/>
      <c r="P90" s="90"/>
      <c r="Q90" s="234">
        <f t="shared" si="47"/>
        <v>0</v>
      </c>
      <c r="R90" s="93">
        <f t="shared" si="48"/>
        <v>0</v>
      </c>
      <c r="S90" s="94"/>
      <c r="T90" s="94"/>
      <c r="U90" s="93">
        <f t="shared" si="41"/>
        <v>0</v>
      </c>
      <c r="V90" s="94"/>
      <c r="W90" s="94"/>
      <c r="X90" s="93">
        <f t="shared" si="42"/>
        <v>0</v>
      </c>
      <c r="Y90" s="94"/>
      <c r="Z90" s="94"/>
      <c r="AA90" s="93">
        <f t="shared" si="49"/>
        <v>0</v>
      </c>
      <c r="AB90" s="93">
        <f t="shared" si="50"/>
        <v>0</v>
      </c>
      <c r="AC90" s="235" t="e">
        <f t="shared" si="43"/>
        <v>#DIV/0!</v>
      </c>
      <c r="AD90" s="93">
        <f t="shared" si="44"/>
        <v>0</v>
      </c>
      <c r="AE90" s="94"/>
      <c r="AF90" s="235">
        <f t="shared" si="45"/>
        <v>0</v>
      </c>
      <c r="AG90" s="94"/>
      <c r="AH90" s="94"/>
      <c r="AI90" s="94"/>
      <c r="AJ90" s="94"/>
      <c r="AK90" s="94"/>
      <c r="AL90" s="123">
        <f t="shared" si="46"/>
        <v>0</v>
      </c>
      <c r="AM90" s="94"/>
      <c r="AN90" s="95">
        <f t="shared" si="51"/>
        <v>0</v>
      </c>
      <c r="AO90" s="96">
        <f t="shared" si="52"/>
        <v>0</v>
      </c>
      <c r="AP90" s="97"/>
      <c r="AQ90" s="98">
        <f t="shared" si="7"/>
        <v>0</v>
      </c>
      <c r="AR90" s="99">
        <f t="shared" si="30"/>
        <v>107.88</v>
      </c>
      <c r="AS90" s="99">
        <f t="shared" si="9"/>
        <v>0</v>
      </c>
      <c r="AT90" s="99">
        <f t="shared" si="10"/>
        <v>0</v>
      </c>
      <c r="AU90" s="99">
        <f t="shared" si="53"/>
        <v>0</v>
      </c>
      <c r="AV90" s="99">
        <f t="array" ref="AV90">_xlfn.IFS(U90=0,AO90,U90&lt;0,AO90/-U90,U90&gt;0,AO90/U90)</f>
        <v>0</v>
      </c>
      <c r="AW90" s="235">
        <f t="shared" si="38"/>
        <v>0</v>
      </c>
      <c r="AX90" s="235">
        <f t="shared" si="39"/>
        <v>0</v>
      </c>
      <c r="AY90" s="100"/>
      <c r="AZ90" s="95">
        <f t="shared" si="13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0"/>
        <v>0</v>
      </c>
      <c r="F91" s="94"/>
      <c r="G91" s="94"/>
      <c r="H91" s="94"/>
      <c r="I91" s="94"/>
      <c r="J91" s="94"/>
      <c r="K91" s="94">
        <v>93.84</v>
      </c>
      <c r="L91" s="93">
        <f t="shared" si="37"/>
        <v>0</v>
      </c>
      <c r="M91" s="90"/>
      <c r="N91" s="90"/>
      <c r="O91" s="90"/>
      <c r="P91" s="90"/>
      <c r="Q91" s="234">
        <f t="shared" si="47"/>
        <v>0</v>
      </c>
      <c r="R91" s="93">
        <f t="shared" si="48"/>
        <v>0</v>
      </c>
      <c r="S91" s="94"/>
      <c r="T91" s="94"/>
      <c r="U91" s="93">
        <f t="shared" si="41"/>
        <v>0</v>
      </c>
      <c r="V91" s="94"/>
      <c r="W91" s="94"/>
      <c r="X91" s="93">
        <f t="shared" si="42"/>
        <v>0</v>
      </c>
      <c r="Y91" s="94"/>
      <c r="Z91" s="94"/>
      <c r="AA91" s="93">
        <f t="shared" si="49"/>
        <v>0</v>
      </c>
      <c r="AB91" s="93">
        <f t="shared" si="50"/>
        <v>0</v>
      </c>
      <c r="AC91" s="235" t="e">
        <f t="shared" si="43"/>
        <v>#DIV/0!</v>
      </c>
      <c r="AD91" s="93">
        <f t="shared" si="44"/>
        <v>0</v>
      </c>
      <c r="AE91" s="94"/>
      <c r="AF91" s="235">
        <f t="shared" si="45"/>
        <v>0</v>
      </c>
      <c r="AG91" s="94"/>
      <c r="AH91" s="94"/>
      <c r="AI91" s="94"/>
      <c r="AJ91" s="94"/>
      <c r="AK91" s="94"/>
      <c r="AL91" s="123">
        <f t="shared" si="46"/>
        <v>0</v>
      </c>
      <c r="AM91" s="94"/>
      <c r="AN91" s="95">
        <f t="shared" si="51"/>
        <v>0</v>
      </c>
      <c r="AO91" s="96">
        <f t="shared" si="52"/>
        <v>0</v>
      </c>
      <c r="AP91" s="97"/>
      <c r="AQ91" s="98">
        <f t="shared" si="7"/>
        <v>0</v>
      </c>
      <c r="AR91" s="99">
        <f t="shared" si="30"/>
        <v>93.84</v>
      </c>
      <c r="AS91" s="99">
        <f t="shared" si="9"/>
        <v>0</v>
      </c>
      <c r="AT91" s="99">
        <f t="shared" si="10"/>
        <v>0</v>
      </c>
      <c r="AU91" s="99">
        <f t="shared" si="53"/>
        <v>0</v>
      </c>
      <c r="AV91" s="99">
        <f t="array" ref="AV91">_xlfn.IFS(U91=0,AO91,U91&lt;0,AO91/-U91,U91&gt;0,AO91/U91)</f>
        <v>0</v>
      </c>
      <c r="AW91" s="235">
        <f t="shared" si="38"/>
        <v>0</v>
      </c>
      <c r="AX91" s="235">
        <f t="shared" si="39"/>
        <v>0</v>
      </c>
      <c r="AY91" s="100"/>
      <c r="AZ91" s="95">
        <f t="shared" si="13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0"/>
        <v>0</v>
      </c>
      <c r="F92" s="94"/>
      <c r="G92" s="94"/>
      <c r="H92" s="94"/>
      <c r="I92" s="94"/>
      <c r="J92" s="94"/>
      <c r="K92" s="94">
        <v>139.47</v>
      </c>
      <c r="L92" s="93">
        <f t="shared" si="37"/>
        <v>0</v>
      </c>
      <c r="M92" s="90"/>
      <c r="N92" s="90"/>
      <c r="O92" s="90"/>
      <c r="P92" s="90"/>
      <c r="Q92" s="234">
        <f t="shared" si="47"/>
        <v>0</v>
      </c>
      <c r="R92" s="93">
        <f t="shared" si="48"/>
        <v>0</v>
      </c>
      <c r="S92" s="94"/>
      <c r="T92" s="94"/>
      <c r="U92" s="93">
        <f t="shared" si="41"/>
        <v>0</v>
      </c>
      <c r="V92" s="94"/>
      <c r="W92" s="94"/>
      <c r="X92" s="93">
        <f t="shared" si="42"/>
        <v>0</v>
      </c>
      <c r="Y92" s="94"/>
      <c r="Z92" s="94"/>
      <c r="AA92" s="93">
        <f t="shared" si="49"/>
        <v>0</v>
      </c>
      <c r="AB92" s="93">
        <f t="shared" si="50"/>
        <v>0</v>
      </c>
      <c r="AC92" s="235" t="e">
        <f t="shared" si="43"/>
        <v>#DIV/0!</v>
      </c>
      <c r="AD92" s="93">
        <f t="shared" si="44"/>
        <v>0</v>
      </c>
      <c r="AE92" s="94"/>
      <c r="AF92" s="235">
        <f t="shared" si="45"/>
        <v>0</v>
      </c>
      <c r="AG92" s="94"/>
      <c r="AH92" s="94"/>
      <c r="AI92" s="94"/>
      <c r="AJ92" s="94"/>
      <c r="AK92" s="94"/>
      <c r="AL92" s="123">
        <f t="shared" si="46"/>
        <v>0</v>
      </c>
      <c r="AM92" s="94"/>
      <c r="AN92" s="95">
        <f t="shared" si="51"/>
        <v>0</v>
      </c>
      <c r="AO92" s="96">
        <f t="shared" si="52"/>
        <v>0</v>
      </c>
      <c r="AP92" s="97"/>
      <c r="AQ92" s="98">
        <f t="shared" si="7"/>
        <v>0</v>
      </c>
      <c r="AR92" s="99">
        <f t="shared" si="30"/>
        <v>139.47</v>
      </c>
      <c r="AS92" s="99">
        <f t="shared" si="9"/>
        <v>0</v>
      </c>
      <c r="AT92" s="99">
        <f t="shared" si="10"/>
        <v>0</v>
      </c>
      <c r="AU92" s="99">
        <f t="shared" si="53"/>
        <v>0</v>
      </c>
      <c r="AV92" s="99">
        <f t="array" ref="AV92">_xlfn.IFS(U92=0,AO92,U92&lt;0,AO92/-U92,U92&gt;0,AO92/U92)</f>
        <v>0</v>
      </c>
      <c r="AW92" s="235">
        <f t="shared" si="38"/>
        <v>0</v>
      </c>
      <c r="AX92" s="235">
        <f t="shared" si="39"/>
        <v>0</v>
      </c>
      <c r="AY92" s="100"/>
      <c r="AZ92" s="95">
        <f t="shared" si="13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0"/>
        <v>0</v>
      </c>
      <c r="F93" s="94"/>
      <c r="G93" s="94"/>
      <c r="H93" s="94"/>
      <c r="I93" s="94"/>
      <c r="J93" s="94"/>
      <c r="K93" s="94">
        <v>139.47</v>
      </c>
      <c r="L93" s="93">
        <f t="shared" si="37"/>
        <v>0</v>
      </c>
      <c r="M93" s="90"/>
      <c r="N93" s="90"/>
      <c r="O93" s="90"/>
      <c r="P93" s="90"/>
      <c r="Q93" s="234">
        <f t="shared" si="47"/>
        <v>0</v>
      </c>
      <c r="R93" s="93">
        <f t="shared" si="48"/>
        <v>0</v>
      </c>
      <c r="S93" s="94"/>
      <c r="T93" s="94"/>
      <c r="U93" s="93">
        <f t="shared" si="41"/>
        <v>0</v>
      </c>
      <c r="V93" s="94"/>
      <c r="W93" s="94"/>
      <c r="X93" s="93">
        <f t="shared" si="42"/>
        <v>0</v>
      </c>
      <c r="Y93" s="94"/>
      <c r="Z93" s="94"/>
      <c r="AA93" s="93">
        <f t="shared" si="49"/>
        <v>0</v>
      </c>
      <c r="AB93" s="93">
        <f t="shared" si="50"/>
        <v>0</v>
      </c>
      <c r="AC93" s="235" t="e">
        <f t="shared" si="43"/>
        <v>#DIV/0!</v>
      </c>
      <c r="AD93" s="93">
        <f t="shared" si="44"/>
        <v>0</v>
      </c>
      <c r="AE93" s="94"/>
      <c r="AF93" s="235">
        <f t="shared" si="45"/>
        <v>0</v>
      </c>
      <c r="AG93" s="94"/>
      <c r="AH93" s="94"/>
      <c r="AI93" s="94"/>
      <c r="AJ93" s="94"/>
      <c r="AK93" s="94"/>
      <c r="AL93" s="123">
        <f t="shared" si="46"/>
        <v>0</v>
      </c>
      <c r="AM93" s="94"/>
      <c r="AN93" s="95">
        <f t="shared" si="51"/>
        <v>0</v>
      </c>
      <c r="AO93" s="96">
        <f t="shared" si="52"/>
        <v>0</v>
      </c>
      <c r="AP93" s="97"/>
      <c r="AQ93" s="98">
        <f t="shared" si="7"/>
        <v>0</v>
      </c>
      <c r="AR93" s="99">
        <f t="shared" si="30"/>
        <v>139.47</v>
      </c>
      <c r="AS93" s="99">
        <f t="shared" si="9"/>
        <v>0</v>
      </c>
      <c r="AT93" s="99">
        <f t="shared" si="10"/>
        <v>0</v>
      </c>
      <c r="AU93" s="99">
        <f t="shared" si="53"/>
        <v>0</v>
      </c>
      <c r="AV93" s="99">
        <f t="array" ref="AV93">_xlfn.IFS(U93=0,AO93,U93&lt;0,AO93/-U93,U93&gt;0,AO93/U93)</f>
        <v>0</v>
      </c>
      <c r="AW93" s="235">
        <f t="shared" si="38"/>
        <v>0</v>
      </c>
      <c r="AX93" s="235">
        <f t="shared" si="39"/>
        <v>0</v>
      </c>
      <c r="AY93" s="100"/>
      <c r="AZ93" s="95">
        <f t="shared" si="13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0"/>
        <v>0</v>
      </c>
      <c r="F94" s="94"/>
      <c r="G94" s="94"/>
      <c r="H94" s="94"/>
      <c r="I94" s="94"/>
      <c r="J94" s="94"/>
      <c r="K94" s="94">
        <v>400.08</v>
      </c>
      <c r="L94" s="93">
        <f t="shared" si="37"/>
        <v>0</v>
      </c>
      <c r="M94" s="90"/>
      <c r="N94" s="90"/>
      <c r="O94" s="90"/>
      <c r="P94" s="90"/>
      <c r="Q94" s="234">
        <f t="shared" si="47"/>
        <v>0</v>
      </c>
      <c r="R94" s="93">
        <f t="shared" si="48"/>
        <v>0</v>
      </c>
      <c r="S94" s="94"/>
      <c r="T94" s="94"/>
      <c r="U94" s="93">
        <f t="shared" si="41"/>
        <v>0</v>
      </c>
      <c r="V94" s="94"/>
      <c r="W94" s="94"/>
      <c r="X94" s="93">
        <f t="shared" si="42"/>
        <v>0</v>
      </c>
      <c r="Y94" s="94"/>
      <c r="Z94" s="94"/>
      <c r="AA94" s="93">
        <f t="shared" si="49"/>
        <v>0</v>
      </c>
      <c r="AB94" s="93">
        <f t="shared" si="50"/>
        <v>0</v>
      </c>
      <c r="AC94" s="235" t="e">
        <f t="shared" si="43"/>
        <v>#DIV/0!</v>
      </c>
      <c r="AD94" s="93">
        <f t="shared" si="44"/>
        <v>0</v>
      </c>
      <c r="AE94" s="94"/>
      <c r="AF94" s="235">
        <f t="shared" si="45"/>
        <v>0</v>
      </c>
      <c r="AG94" s="94"/>
      <c r="AH94" s="94"/>
      <c r="AI94" s="94"/>
      <c r="AJ94" s="94"/>
      <c r="AK94" s="94"/>
      <c r="AL94" s="123">
        <f t="shared" si="46"/>
        <v>0</v>
      </c>
      <c r="AM94" s="94"/>
      <c r="AN94" s="95">
        <f t="shared" si="51"/>
        <v>0</v>
      </c>
      <c r="AO94" s="96">
        <f t="shared" si="52"/>
        <v>0</v>
      </c>
      <c r="AP94" s="97"/>
      <c r="AQ94" s="98">
        <f t="shared" si="7"/>
        <v>0</v>
      </c>
      <c r="AR94" s="99">
        <f t="shared" si="30"/>
        <v>400.08</v>
      </c>
      <c r="AS94" s="99">
        <f t="shared" si="9"/>
        <v>0</v>
      </c>
      <c r="AT94" s="99">
        <f t="shared" si="10"/>
        <v>0</v>
      </c>
      <c r="AU94" s="99">
        <f t="shared" si="53"/>
        <v>0</v>
      </c>
      <c r="AV94" s="99">
        <f t="array" ref="AV94">_xlfn.IFS(U94=0,AO94,U94&lt;0,AO94/-U94,U94&gt;0,AO94/U94)</f>
        <v>0</v>
      </c>
      <c r="AW94" s="235">
        <f t="shared" si="38"/>
        <v>0</v>
      </c>
      <c r="AX94" s="235">
        <f t="shared" si="39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0"/>
        <v>0</v>
      </c>
      <c r="F95" s="94"/>
      <c r="G95" s="94"/>
      <c r="H95" s="94"/>
      <c r="I95" s="94"/>
      <c r="J95" s="94"/>
      <c r="K95" s="94">
        <v>400.08</v>
      </c>
      <c r="L95" s="93">
        <f t="shared" si="37"/>
        <v>0</v>
      </c>
      <c r="M95" s="90"/>
      <c r="N95" s="90"/>
      <c r="O95" s="90"/>
      <c r="P95" s="90"/>
      <c r="Q95" s="234">
        <f t="shared" si="47"/>
        <v>0</v>
      </c>
      <c r="R95" s="93">
        <f t="shared" si="48"/>
        <v>0</v>
      </c>
      <c r="S95" s="94"/>
      <c r="T95" s="94"/>
      <c r="U95" s="93">
        <f t="shared" si="41"/>
        <v>0</v>
      </c>
      <c r="V95" s="94"/>
      <c r="W95" s="94"/>
      <c r="X95" s="93">
        <f t="shared" si="42"/>
        <v>0</v>
      </c>
      <c r="Y95" s="94"/>
      <c r="Z95" s="94"/>
      <c r="AA95" s="93">
        <f t="shared" si="49"/>
        <v>0</v>
      </c>
      <c r="AB95" s="93">
        <f t="shared" si="50"/>
        <v>0</v>
      </c>
      <c r="AC95" s="235" t="e">
        <f t="shared" si="43"/>
        <v>#DIV/0!</v>
      </c>
      <c r="AD95" s="93">
        <f t="shared" si="44"/>
        <v>0</v>
      </c>
      <c r="AE95" s="94"/>
      <c r="AF95" s="235">
        <f t="shared" si="45"/>
        <v>0</v>
      </c>
      <c r="AG95" s="94"/>
      <c r="AH95" s="94"/>
      <c r="AI95" s="94"/>
      <c r="AJ95" s="94"/>
      <c r="AK95" s="94"/>
      <c r="AL95" s="123">
        <f t="shared" si="46"/>
        <v>0</v>
      </c>
      <c r="AM95" s="94"/>
      <c r="AN95" s="95">
        <f t="shared" si="51"/>
        <v>0</v>
      </c>
      <c r="AO95" s="96">
        <f t="shared" si="52"/>
        <v>0</v>
      </c>
      <c r="AP95" s="97"/>
      <c r="AQ95" s="98">
        <f t="shared" si="7"/>
        <v>0</v>
      </c>
      <c r="AR95" s="99">
        <f t="shared" si="30"/>
        <v>400.08</v>
      </c>
      <c r="AS95" s="99">
        <f t="shared" si="9"/>
        <v>0</v>
      </c>
      <c r="AT95" s="99">
        <f t="shared" si="10"/>
        <v>0</v>
      </c>
      <c r="AU95" s="99">
        <f t="shared" si="53"/>
        <v>0</v>
      </c>
      <c r="AV95" s="99">
        <f t="array" ref="AV95">_xlfn.IFS(U95=0,AO95,U95&lt;0,AO95/-U95,U95&gt;0,AO95/U95)</f>
        <v>0</v>
      </c>
      <c r="AW95" s="235">
        <f t="shared" si="38"/>
        <v>0</v>
      </c>
      <c r="AX95" s="235">
        <f t="shared" si="39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0"/>
        <v>0</v>
      </c>
      <c r="F96" s="94"/>
      <c r="G96" s="94"/>
      <c r="H96" s="94"/>
      <c r="I96" s="94"/>
      <c r="J96" s="94"/>
      <c r="K96" s="94">
        <v>300.08</v>
      </c>
      <c r="L96" s="93">
        <f t="shared" si="37"/>
        <v>0</v>
      </c>
      <c r="M96" s="90"/>
      <c r="N96" s="90"/>
      <c r="O96" s="90"/>
      <c r="P96" s="90"/>
      <c r="Q96" s="234">
        <f t="shared" si="47"/>
        <v>0</v>
      </c>
      <c r="R96" s="93">
        <f t="shared" si="48"/>
        <v>0</v>
      </c>
      <c r="S96" s="94"/>
      <c r="T96" s="94"/>
      <c r="U96" s="93">
        <f t="shared" si="41"/>
        <v>0</v>
      </c>
      <c r="V96" s="94"/>
      <c r="W96" s="94"/>
      <c r="X96" s="93">
        <f t="shared" si="42"/>
        <v>0</v>
      </c>
      <c r="Y96" s="94"/>
      <c r="Z96" s="94"/>
      <c r="AA96" s="93">
        <f t="shared" si="49"/>
        <v>0</v>
      </c>
      <c r="AB96" s="93">
        <f t="shared" si="50"/>
        <v>0</v>
      </c>
      <c r="AC96" s="235" t="e">
        <f t="shared" si="43"/>
        <v>#DIV/0!</v>
      </c>
      <c r="AD96" s="93">
        <f t="shared" si="44"/>
        <v>0</v>
      </c>
      <c r="AE96" s="94"/>
      <c r="AF96" s="235">
        <f t="shared" si="45"/>
        <v>0</v>
      </c>
      <c r="AG96" s="94"/>
      <c r="AH96" s="94"/>
      <c r="AI96" s="94"/>
      <c r="AJ96" s="94"/>
      <c r="AK96" s="94"/>
      <c r="AL96" s="123">
        <f t="shared" si="46"/>
        <v>0</v>
      </c>
      <c r="AM96" s="94"/>
      <c r="AN96" s="95">
        <f t="shared" si="51"/>
        <v>0</v>
      </c>
      <c r="AO96" s="96">
        <f t="shared" si="52"/>
        <v>0</v>
      </c>
      <c r="AP96" s="97"/>
      <c r="AQ96" s="98">
        <f t="shared" si="7"/>
        <v>0</v>
      </c>
      <c r="AR96" s="99">
        <f t="shared" si="30"/>
        <v>300.08</v>
      </c>
      <c r="AS96" s="99">
        <f t="shared" si="9"/>
        <v>0</v>
      </c>
      <c r="AT96" s="99">
        <f t="shared" si="10"/>
        <v>0</v>
      </c>
      <c r="AU96" s="99">
        <f t="shared" si="53"/>
        <v>0</v>
      </c>
      <c r="AV96" s="99">
        <f t="array" ref="AV96">_xlfn.IFS(U96=0,AO96,U96&lt;0,AO96/-U96,U96&gt;0,AO96/U96)</f>
        <v>0</v>
      </c>
      <c r="AW96" s="235">
        <f t="shared" si="38"/>
        <v>0</v>
      </c>
      <c r="AX96" s="235">
        <f t="shared" si="39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0"/>
        <v>0</v>
      </c>
      <c r="F97" s="94"/>
      <c r="G97" s="94"/>
      <c r="H97" s="94"/>
      <c r="I97" s="94"/>
      <c r="J97" s="94"/>
      <c r="K97" s="94">
        <v>400.08</v>
      </c>
      <c r="L97" s="93">
        <f t="shared" si="37"/>
        <v>0</v>
      </c>
      <c r="M97" s="90"/>
      <c r="N97" s="90"/>
      <c r="O97" s="90"/>
      <c r="P97" s="90"/>
      <c r="Q97" s="234">
        <f t="shared" si="47"/>
        <v>0</v>
      </c>
      <c r="R97" s="93">
        <f t="shared" si="48"/>
        <v>0</v>
      </c>
      <c r="S97" s="94"/>
      <c r="T97" s="94"/>
      <c r="U97" s="93">
        <f t="shared" si="41"/>
        <v>0</v>
      </c>
      <c r="V97" s="94"/>
      <c r="W97" s="94"/>
      <c r="X97" s="93">
        <f t="shared" si="42"/>
        <v>0</v>
      </c>
      <c r="Y97" s="94"/>
      <c r="Z97" s="94"/>
      <c r="AA97" s="93">
        <f t="shared" si="49"/>
        <v>0</v>
      </c>
      <c r="AB97" s="93">
        <f t="shared" si="50"/>
        <v>0</v>
      </c>
      <c r="AC97" s="235" t="e">
        <f t="shared" si="43"/>
        <v>#DIV/0!</v>
      </c>
      <c r="AD97" s="93">
        <f t="shared" si="44"/>
        <v>0</v>
      </c>
      <c r="AE97" s="94"/>
      <c r="AF97" s="235">
        <f t="shared" si="45"/>
        <v>0</v>
      </c>
      <c r="AG97" s="94"/>
      <c r="AH97" s="94"/>
      <c r="AI97" s="94"/>
      <c r="AJ97" s="94"/>
      <c r="AK97" s="94"/>
      <c r="AL97" s="123">
        <f t="shared" si="46"/>
        <v>0</v>
      </c>
      <c r="AM97" s="94"/>
      <c r="AN97" s="95">
        <f t="shared" si="51"/>
        <v>0</v>
      </c>
      <c r="AO97" s="96">
        <f t="shared" si="52"/>
        <v>0</v>
      </c>
      <c r="AP97" s="97"/>
      <c r="AQ97" s="98">
        <f t="shared" si="7"/>
        <v>0</v>
      </c>
      <c r="AR97" s="99">
        <f t="shared" si="30"/>
        <v>400.08</v>
      </c>
      <c r="AS97" s="99">
        <f t="shared" si="9"/>
        <v>0</v>
      </c>
      <c r="AT97" s="99">
        <f t="shared" si="10"/>
        <v>0</v>
      </c>
      <c r="AU97" s="99">
        <f t="shared" si="53"/>
        <v>0</v>
      </c>
      <c r="AV97" s="99">
        <f t="array" ref="AV97">_xlfn.IFS(U97=0,AO97,U97&lt;0,AO97/-U97,U97&gt;0,AO97/U97)</f>
        <v>0</v>
      </c>
      <c r="AW97" s="235">
        <f t="shared" si="38"/>
        <v>0</v>
      </c>
      <c r="AX97" s="235">
        <f t="shared" si="39"/>
        <v>0</v>
      </c>
      <c r="AY97" s="100"/>
      <c r="AZ97" s="95">
        <f t="shared" si="13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0"/>
        <v>0</v>
      </c>
      <c r="F98" s="94"/>
      <c r="G98" s="94"/>
      <c r="H98" s="94"/>
      <c r="I98" s="94"/>
      <c r="J98" s="94"/>
      <c r="K98" s="94">
        <v>300.08</v>
      </c>
      <c r="L98" s="93">
        <f t="shared" si="37"/>
        <v>0</v>
      </c>
      <c r="M98" s="90"/>
      <c r="N98" s="90"/>
      <c r="O98" s="90"/>
      <c r="P98" s="90"/>
      <c r="Q98" s="234">
        <f t="shared" si="47"/>
        <v>0</v>
      </c>
      <c r="R98" s="93">
        <f t="shared" si="48"/>
        <v>0</v>
      </c>
      <c r="S98" s="94"/>
      <c r="T98" s="94"/>
      <c r="U98" s="93">
        <f t="shared" si="41"/>
        <v>0</v>
      </c>
      <c r="V98" s="94"/>
      <c r="W98" s="94"/>
      <c r="X98" s="93">
        <f t="shared" si="42"/>
        <v>0</v>
      </c>
      <c r="Y98" s="94"/>
      <c r="Z98" s="94"/>
      <c r="AA98" s="93">
        <f t="shared" si="49"/>
        <v>0</v>
      </c>
      <c r="AB98" s="93">
        <f t="shared" si="50"/>
        <v>0</v>
      </c>
      <c r="AC98" s="235" t="e">
        <f t="shared" si="43"/>
        <v>#DIV/0!</v>
      </c>
      <c r="AD98" s="93">
        <f t="shared" si="44"/>
        <v>0</v>
      </c>
      <c r="AE98" s="94"/>
      <c r="AF98" s="235">
        <f t="shared" si="45"/>
        <v>0</v>
      </c>
      <c r="AG98" s="94"/>
      <c r="AH98" s="94"/>
      <c r="AI98" s="94"/>
      <c r="AJ98" s="94"/>
      <c r="AK98" s="94"/>
      <c r="AL98" s="123">
        <f t="shared" si="46"/>
        <v>0</v>
      </c>
      <c r="AM98" s="94"/>
      <c r="AN98" s="95">
        <f t="shared" si="51"/>
        <v>0</v>
      </c>
      <c r="AO98" s="96">
        <f t="shared" si="52"/>
        <v>0</v>
      </c>
      <c r="AP98" s="97"/>
      <c r="AQ98" s="98">
        <f t="shared" ref="AQ98:AQ103" si="54">IF(U98=0,0,AA98/U98)</f>
        <v>0</v>
      </c>
      <c r="AR98" s="99">
        <f t="shared" si="30"/>
        <v>300.08</v>
      </c>
      <c r="AS98" s="99">
        <f t="shared" ref="AS98:AS103" si="55">IF(U98=0,0,AE98/U98)</f>
        <v>0</v>
      </c>
      <c r="AT98" s="99">
        <f t="shared" ref="AT98:AT103" si="56">IF(S98=0,AG98/1,AG98/S98)</f>
        <v>0</v>
      </c>
      <c r="AU98" s="99">
        <f t="shared" si="53"/>
        <v>0</v>
      </c>
      <c r="AV98" s="99">
        <f t="array" ref="AV98">_xlfn.IFS(U98=0,AO98,U98&lt;0,AO98/-U98,U98&gt;0,AO98/U98)</f>
        <v>0</v>
      </c>
      <c r="AW98" s="235">
        <f t="shared" si="38"/>
        <v>0</v>
      </c>
      <c r="AX98" s="235">
        <f t="shared" si="39"/>
        <v>0</v>
      </c>
      <c r="AY98" s="100"/>
      <c r="AZ98" s="95">
        <f t="shared" ref="AZ98:AZ103" si="57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0"/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58">E99*K99</f>
        <v>0</v>
      </c>
      <c r="M99" s="90"/>
      <c r="N99" s="90"/>
      <c r="O99" s="90"/>
      <c r="P99" s="90"/>
      <c r="Q99" s="234">
        <f t="shared" si="47"/>
        <v>0</v>
      </c>
      <c r="R99" s="93">
        <f t="shared" si="48"/>
        <v>0</v>
      </c>
      <c r="S99" s="94"/>
      <c r="T99" s="94"/>
      <c r="U99" s="93">
        <f t="shared" si="41"/>
        <v>0</v>
      </c>
      <c r="V99" s="94"/>
      <c r="W99" s="94"/>
      <c r="X99" s="93">
        <f t="shared" si="42"/>
        <v>0</v>
      </c>
      <c r="Y99" s="94"/>
      <c r="Z99" s="94"/>
      <c r="AA99" s="93">
        <f t="shared" si="49"/>
        <v>0</v>
      </c>
      <c r="AB99" s="93">
        <f t="shared" si="50"/>
        <v>0</v>
      </c>
      <c r="AC99" s="235" t="e">
        <f t="shared" si="43"/>
        <v>#DIV/0!</v>
      </c>
      <c r="AD99" s="93">
        <f t="shared" si="44"/>
        <v>0</v>
      </c>
      <c r="AE99" s="94"/>
      <c r="AF99" s="235">
        <f t="shared" si="45"/>
        <v>0</v>
      </c>
      <c r="AG99" s="94"/>
      <c r="AH99" s="94"/>
      <c r="AI99" s="94"/>
      <c r="AJ99" s="94"/>
      <c r="AK99" s="94"/>
      <c r="AL99" s="123">
        <f t="shared" si="46"/>
        <v>0</v>
      </c>
      <c r="AM99" s="94"/>
      <c r="AN99" s="95">
        <f t="shared" si="51"/>
        <v>0</v>
      </c>
      <c r="AO99" s="96">
        <f t="shared" si="52"/>
        <v>0</v>
      </c>
      <c r="AP99" s="97"/>
      <c r="AQ99" s="98">
        <f t="shared" si="54"/>
        <v>0</v>
      </c>
      <c r="AR99" s="99">
        <f t="shared" ref="AR99:AR103" si="59">K99</f>
        <v>142.97999999999999</v>
      </c>
      <c r="AS99" s="99">
        <f t="shared" si="55"/>
        <v>0</v>
      </c>
      <c r="AT99" s="99">
        <f t="shared" si="56"/>
        <v>0</v>
      </c>
      <c r="AU99" s="99">
        <f t="shared" si="53"/>
        <v>0</v>
      </c>
      <c r="AV99" s="99">
        <f t="array" ref="AV99">_xlfn.IFS(U99=0,AO99,U99&lt;0,AO99/-U99,U99&gt;0,AO99/U99)</f>
        <v>0</v>
      </c>
      <c r="AW99" s="235">
        <f t="shared" ref="AW99:AW103" si="60">IF(AQ99=0,0,AV99/AQ99)</f>
        <v>0</v>
      </c>
      <c r="AX99" s="235">
        <f t="shared" ref="AX99:AX103" si="61">IF(AR99=0,0,AV99/AR99)</f>
        <v>0</v>
      </c>
      <c r="AY99" s="100"/>
      <c r="AZ99" s="95">
        <f t="shared" si="57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0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58"/>
        <v>0</v>
      </c>
      <c r="M100" s="90"/>
      <c r="N100" s="90"/>
      <c r="O100" s="90"/>
      <c r="P100" s="90"/>
      <c r="Q100" s="234">
        <f t="shared" si="47"/>
        <v>0</v>
      </c>
      <c r="R100" s="93">
        <f t="shared" si="48"/>
        <v>0</v>
      </c>
      <c r="S100" s="94"/>
      <c r="T100" s="94"/>
      <c r="U100" s="93">
        <f t="shared" si="41"/>
        <v>0</v>
      </c>
      <c r="V100" s="94"/>
      <c r="W100" s="94"/>
      <c r="X100" s="93">
        <f t="shared" si="42"/>
        <v>0</v>
      </c>
      <c r="Y100" s="94"/>
      <c r="Z100" s="94"/>
      <c r="AA100" s="93">
        <f t="shared" si="49"/>
        <v>0</v>
      </c>
      <c r="AB100" s="93">
        <f t="shared" si="50"/>
        <v>0</v>
      </c>
      <c r="AC100" s="235" t="e">
        <f t="shared" si="43"/>
        <v>#DIV/0!</v>
      </c>
      <c r="AD100" s="93">
        <f t="shared" si="44"/>
        <v>0</v>
      </c>
      <c r="AE100" s="94"/>
      <c r="AF100" s="235">
        <f t="shared" si="45"/>
        <v>0</v>
      </c>
      <c r="AG100" s="94"/>
      <c r="AH100" s="94"/>
      <c r="AI100" s="94"/>
      <c r="AJ100" s="94"/>
      <c r="AK100" s="94"/>
      <c r="AL100" s="123">
        <f t="shared" si="46"/>
        <v>0</v>
      </c>
      <c r="AM100" s="94"/>
      <c r="AN100" s="95">
        <f t="shared" si="51"/>
        <v>0</v>
      </c>
      <c r="AO100" s="96">
        <f t="shared" si="52"/>
        <v>0</v>
      </c>
      <c r="AP100" s="97"/>
      <c r="AQ100" s="98">
        <f t="shared" si="54"/>
        <v>0</v>
      </c>
      <c r="AR100" s="99">
        <f t="shared" si="59"/>
        <v>142.97999999999999</v>
      </c>
      <c r="AS100" s="99">
        <f t="shared" si="55"/>
        <v>0</v>
      </c>
      <c r="AT100" s="99">
        <f t="shared" si="56"/>
        <v>0</v>
      </c>
      <c r="AU100" s="99">
        <f t="shared" si="53"/>
        <v>0</v>
      </c>
      <c r="AV100" s="99">
        <f t="array" ref="AV100">_xlfn.IFS(U100=0,AO100,U100&lt;0,AO100/-U100,U100&gt;0,AO100/U100)</f>
        <v>0</v>
      </c>
      <c r="AW100" s="235">
        <f t="shared" si="60"/>
        <v>0</v>
      </c>
      <c r="AX100" s="235">
        <f t="shared" si="61"/>
        <v>0</v>
      </c>
      <c r="AY100" s="100"/>
      <c r="AZ100" s="95">
        <f t="shared" si="57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0"/>
        <v>0</v>
      </c>
      <c r="F101" s="94"/>
      <c r="G101" s="94"/>
      <c r="H101" s="94"/>
      <c r="I101" s="94"/>
      <c r="J101" s="94"/>
      <c r="K101" s="93">
        <v>123.09</v>
      </c>
      <c r="L101" s="93">
        <f t="shared" si="58"/>
        <v>0</v>
      </c>
      <c r="M101" s="90"/>
      <c r="N101" s="90"/>
      <c r="O101" s="90"/>
      <c r="P101" s="90"/>
      <c r="Q101" s="234">
        <f t="shared" si="47"/>
        <v>0</v>
      </c>
      <c r="R101" s="93">
        <f t="shared" si="48"/>
        <v>0</v>
      </c>
      <c r="S101" s="94"/>
      <c r="T101" s="94"/>
      <c r="U101" s="93">
        <f t="shared" si="41"/>
        <v>0</v>
      </c>
      <c r="V101" s="94"/>
      <c r="W101" s="94"/>
      <c r="X101" s="93">
        <f t="shared" si="42"/>
        <v>0</v>
      </c>
      <c r="Y101" s="94"/>
      <c r="Z101" s="94"/>
      <c r="AA101" s="93">
        <f t="shared" si="49"/>
        <v>0</v>
      </c>
      <c r="AB101" s="93">
        <f t="shared" si="50"/>
        <v>0</v>
      </c>
      <c r="AC101" s="235" t="e">
        <f t="shared" si="43"/>
        <v>#DIV/0!</v>
      </c>
      <c r="AD101" s="93">
        <f t="shared" si="44"/>
        <v>0</v>
      </c>
      <c r="AE101" s="94"/>
      <c r="AF101" s="235">
        <f t="shared" si="45"/>
        <v>0</v>
      </c>
      <c r="AG101" s="94"/>
      <c r="AH101" s="94"/>
      <c r="AI101" s="94"/>
      <c r="AJ101" s="94"/>
      <c r="AK101" s="94"/>
      <c r="AL101" s="123">
        <f t="shared" si="46"/>
        <v>0</v>
      </c>
      <c r="AM101" s="94"/>
      <c r="AN101" s="95">
        <f t="shared" si="51"/>
        <v>0</v>
      </c>
      <c r="AO101" s="96">
        <f t="shared" si="52"/>
        <v>0</v>
      </c>
      <c r="AP101" s="97"/>
      <c r="AQ101" s="98">
        <f t="shared" si="54"/>
        <v>0</v>
      </c>
      <c r="AR101" s="99">
        <f t="shared" si="59"/>
        <v>123.09</v>
      </c>
      <c r="AS101" s="99">
        <f t="shared" si="55"/>
        <v>0</v>
      </c>
      <c r="AT101" s="99">
        <f t="shared" si="56"/>
        <v>0</v>
      </c>
      <c r="AU101" s="99">
        <f t="shared" si="53"/>
        <v>0</v>
      </c>
      <c r="AV101" s="99">
        <f t="array" ref="AV101">_xlfn.IFS(U101=0,AO101,U101&lt;0,AO101/-U101,U101&gt;0,AO101/U101)</f>
        <v>0</v>
      </c>
      <c r="AW101" s="235">
        <f t="shared" si="60"/>
        <v>0</v>
      </c>
      <c r="AX101" s="235">
        <f t="shared" si="61"/>
        <v>0</v>
      </c>
      <c r="AY101" s="100"/>
      <c r="AZ101" s="95">
        <f t="shared" si="57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0"/>
        <v>0</v>
      </c>
      <c r="F102" s="94"/>
      <c r="G102" s="94"/>
      <c r="H102" s="94"/>
      <c r="I102" s="94"/>
      <c r="J102" s="94"/>
      <c r="K102" s="93">
        <v>123.09</v>
      </c>
      <c r="L102" s="93">
        <f t="shared" si="58"/>
        <v>0</v>
      </c>
      <c r="M102" s="90"/>
      <c r="N102" s="90"/>
      <c r="O102" s="90"/>
      <c r="P102" s="90"/>
      <c r="Q102" s="234">
        <f t="shared" si="47"/>
        <v>0</v>
      </c>
      <c r="R102" s="93">
        <f t="shared" si="48"/>
        <v>0</v>
      </c>
      <c r="S102" s="94"/>
      <c r="T102" s="94"/>
      <c r="U102" s="93">
        <f t="shared" si="41"/>
        <v>0</v>
      </c>
      <c r="V102" s="94"/>
      <c r="W102" s="94"/>
      <c r="X102" s="93">
        <f t="shared" si="42"/>
        <v>0</v>
      </c>
      <c r="Y102" s="94"/>
      <c r="Z102" s="94"/>
      <c r="AA102" s="93">
        <f t="shared" si="49"/>
        <v>0</v>
      </c>
      <c r="AB102" s="93">
        <f t="shared" si="50"/>
        <v>0</v>
      </c>
      <c r="AC102" s="235" t="e">
        <f t="shared" si="43"/>
        <v>#DIV/0!</v>
      </c>
      <c r="AD102" s="93">
        <f t="shared" si="44"/>
        <v>0</v>
      </c>
      <c r="AE102" s="94"/>
      <c r="AF102" s="235">
        <f t="shared" si="45"/>
        <v>0</v>
      </c>
      <c r="AG102" s="94"/>
      <c r="AH102" s="94"/>
      <c r="AI102" s="94"/>
      <c r="AJ102" s="94"/>
      <c r="AK102" s="94"/>
      <c r="AL102" s="123">
        <f t="shared" si="46"/>
        <v>0</v>
      </c>
      <c r="AM102" s="94"/>
      <c r="AN102" s="95">
        <f t="shared" si="51"/>
        <v>0</v>
      </c>
      <c r="AO102" s="96">
        <f t="shared" si="52"/>
        <v>0</v>
      </c>
      <c r="AP102" s="97"/>
      <c r="AQ102" s="98">
        <f t="shared" si="54"/>
        <v>0</v>
      </c>
      <c r="AR102" s="99">
        <f t="shared" si="59"/>
        <v>123.09</v>
      </c>
      <c r="AS102" s="99">
        <f t="shared" si="55"/>
        <v>0</v>
      </c>
      <c r="AT102" s="99">
        <f t="shared" si="56"/>
        <v>0</v>
      </c>
      <c r="AU102" s="99">
        <f t="shared" si="53"/>
        <v>0</v>
      </c>
      <c r="AV102" s="99">
        <f t="array" ref="AV102">_xlfn.IFS(U102=0,AO102,U102&lt;0,AO102/-U102,U102&gt;0,AO102/U102)</f>
        <v>0</v>
      </c>
      <c r="AW102" s="235">
        <f t="shared" si="60"/>
        <v>0</v>
      </c>
      <c r="AX102" s="235">
        <f t="shared" si="61"/>
        <v>0</v>
      </c>
      <c r="AY102" s="100"/>
      <c r="AZ102" s="95">
        <f t="shared" si="57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0"/>
        <v>0</v>
      </c>
      <c r="F103" s="94"/>
      <c r="G103" s="94"/>
      <c r="H103" s="94"/>
      <c r="I103" s="94"/>
      <c r="J103" s="94"/>
      <c r="K103" s="94">
        <v>107.88</v>
      </c>
      <c r="L103" s="93">
        <f t="shared" si="58"/>
        <v>0</v>
      </c>
      <c r="M103" s="90"/>
      <c r="N103" s="90"/>
      <c r="O103" s="90"/>
      <c r="P103" s="90"/>
      <c r="Q103" s="234">
        <f t="shared" si="47"/>
        <v>0</v>
      </c>
      <c r="R103" s="93">
        <f t="shared" si="48"/>
        <v>0</v>
      </c>
      <c r="S103" s="94"/>
      <c r="T103" s="94"/>
      <c r="U103" s="93">
        <f t="shared" si="41"/>
        <v>0</v>
      </c>
      <c r="V103" s="94"/>
      <c r="W103" s="94"/>
      <c r="X103" s="93">
        <f t="shared" si="42"/>
        <v>0</v>
      </c>
      <c r="Y103" s="94"/>
      <c r="Z103" s="94"/>
      <c r="AA103" s="93">
        <f t="shared" si="49"/>
        <v>0</v>
      </c>
      <c r="AB103" s="93">
        <f t="shared" si="50"/>
        <v>0</v>
      </c>
      <c r="AC103" s="235" t="e">
        <f t="shared" si="43"/>
        <v>#DIV/0!</v>
      </c>
      <c r="AD103" s="93">
        <f t="shared" si="44"/>
        <v>0</v>
      </c>
      <c r="AE103" s="94"/>
      <c r="AF103" s="235">
        <f t="shared" si="45"/>
        <v>0</v>
      </c>
      <c r="AG103" s="94"/>
      <c r="AH103" s="94"/>
      <c r="AI103" s="94"/>
      <c r="AJ103" s="94"/>
      <c r="AK103" s="94"/>
      <c r="AL103" s="123">
        <f t="shared" si="46"/>
        <v>0</v>
      </c>
      <c r="AM103" s="94"/>
      <c r="AN103" s="95">
        <f t="shared" si="51"/>
        <v>0</v>
      </c>
      <c r="AO103" s="96">
        <f t="shared" si="52"/>
        <v>0</v>
      </c>
      <c r="AP103" s="97"/>
      <c r="AQ103" s="98">
        <f t="shared" si="54"/>
        <v>0</v>
      </c>
      <c r="AR103" s="99">
        <f t="shared" si="59"/>
        <v>107.88</v>
      </c>
      <c r="AS103" s="99">
        <f t="shared" si="55"/>
        <v>0</v>
      </c>
      <c r="AT103" s="99">
        <f t="shared" si="56"/>
        <v>0</v>
      </c>
      <c r="AU103" s="99">
        <f t="shared" si="53"/>
        <v>0</v>
      </c>
      <c r="AV103" s="99">
        <f t="array" ref="AV103">_xlfn.IFS(U103=0,AO103,U103&lt;0,AO103/-U103,U103&gt;0,AO103/U103)</f>
        <v>0</v>
      </c>
      <c r="AW103" s="235">
        <f t="shared" si="60"/>
        <v>0</v>
      </c>
      <c r="AX103" s="235">
        <f t="shared" si="61"/>
        <v>0</v>
      </c>
      <c r="AY103" s="100"/>
      <c r="AZ103" s="95">
        <f t="shared" si="57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2">AVERAGE(AQ7:AQ98)</f>
        <v>0</v>
      </c>
      <c r="AR104" s="112">
        <f t="shared" si="62"/>
        <v>141.22217391304349</v>
      </c>
      <c r="AS104" s="112">
        <f t="shared" si="62"/>
        <v>0</v>
      </c>
      <c r="AT104" s="112">
        <f t="shared" si="62"/>
        <v>0</v>
      </c>
      <c r="AU104" s="112">
        <f t="shared" si="62"/>
        <v>0</v>
      </c>
      <c r="AV104" s="112">
        <f t="shared" si="62"/>
        <v>0</v>
      </c>
      <c r="AW104" s="113">
        <f t="shared" si="62"/>
        <v>0</v>
      </c>
      <c r="AX104" s="113">
        <f t="shared" si="62"/>
        <v>0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3">SUM(E3:E103)</f>
        <v>0</v>
      </c>
      <c r="F105" s="117">
        <f t="shared" si="63"/>
        <v>0</v>
      </c>
      <c r="G105" s="117">
        <f t="shared" si="63"/>
        <v>0</v>
      </c>
      <c r="H105" s="117">
        <f t="shared" si="63"/>
        <v>0</v>
      </c>
      <c r="I105" s="117">
        <f t="shared" si="63"/>
        <v>0</v>
      </c>
      <c r="J105" s="117">
        <f t="shared" si="63"/>
        <v>0</v>
      </c>
      <c r="K105" s="117"/>
      <c r="L105" s="117">
        <f>SUM(L3:L103)</f>
        <v>0</v>
      </c>
      <c r="M105" s="117"/>
      <c r="N105" s="117">
        <f>SUM(N3:N103)</f>
        <v>0</v>
      </c>
      <c r="O105" s="117"/>
      <c r="P105" s="117"/>
      <c r="Q105" s="213"/>
      <c r="R105" s="117"/>
      <c r="S105" s="117">
        <f t="shared" ref="S105:AE105" si="64">SUM(S3:S103)</f>
        <v>0</v>
      </c>
      <c r="T105" s="117">
        <f t="shared" si="64"/>
        <v>0</v>
      </c>
      <c r="U105" s="117">
        <f t="shared" si="64"/>
        <v>0</v>
      </c>
      <c r="V105" s="117">
        <f t="shared" si="64"/>
        <v>0</v>
      </c>
      <c r="W105" s="117">
        <f t="shared" si="64"/>
        <v>0</v>
      </c>
      <c r="X105" s="117">
        <f t="shared" si="64"/>
        <v>0</v>
      </c>
      <c r="Y105" s="117">
        <f t="shared" si="64"/>
        <v>0</v>
      </c>
      <c r="Z105" s="117">
        <f t="shared" si="64"/>
        <v>0</v>
      </c>
      <c r="AA105" s="117">
        <f t="shared" si="64"/>
        <v>0</v>
      </c>
      <c r="AB105" s="117">
        <f t="shared" si="64"/>
        <v>0</v>
      </c>
      <c r="AC105" s="240" t="e">
        <f t="shared" si="64"/>
        <v>#DIV/0!</v>
      </c>
      <c r="AD105" s="118">
        <f t="shared" si="64"/>
        <v>0</v>
      </c>
      <c r="AE105" s="117">
        <f t="shared" si="64"/>
        <v>0</v>
      </c>
      <c r="AF105" s="240" t="e">
        <f>AE105/AA105</f>
        <v>#DIV/0!</v>
      </c>
      <c r="AG105" s="117">
        <f t="shared" ref="AG105:AO105" si="65">SUM(AG3:AG103)</f>
        <v>0</v>
      </c>
      <c r="AH105" s="118">
        <f t="shared" si="65"/>
        <v>0</v>
      </c>
      <c r="AI105" s="118">
        <f t="shared" si="65"/>
        <v>0</v>
      </c>
      <c r="AJ105" s="118">
        <f t="shared" si="65"/>
        <v>0</v>
      </c>
      <c r="AK105" s="118">
        <f t="shared" si="65"/>
        <v>0</v>
      </c>
      <c r="AL105" s="118">
        <f t="shared" si="65"/>
        <v>0</v>
      </c>
      <c r="AM105" s="117">
        <f t="shared" si="65"/>
        <v>0</v>
      </c>
      <c r="AN105" s="118">
        <f t="shared" si="65"/>
        <v>0</v>
      </c>
      <c r="AO105" s="118">
        <f t="shared" si="65"/>
        <v>0</v>
      </c>
      <c r="AP105" s="119"/>
      <c r="AQ105" s="117"/>
      <c r="AR105" s="117"/>
      <c r="AS105" s="117"/>
      <c r="AT105" s="117"/>
      <c r="AU105" s="241" t="e">
        <f>(AH105+AI105+AJ105)/S105</f>
        <v>#DIV/0!</v>
      </c>
      <c r="AV105" s="117"/>
      <c r="AW105" s="117"/>
      <c r="AX105" s="117"/>
      <c r="AY105" s="120"/>
      <c r="AZ105" s="117">
        <f>SUM(AZ3:AZ103)</f>
        <v>0</v>
      </c>
    </row>
    <row r="106" spans="1:52" hidden="1" outlineLevel="1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357"/>
      <c r="AK106" s="35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 hidden="1" outlineLevel="1">
      <c r="A107" s="90"/>
      <c r="B107" s="91"/>
      <c r="C107" s="91"/>
      <c r="D107" s="122"/>
      <c r="E107" s="233"/>
      <c r="F107" s="94"/>
      <c r="G107" s="94"/>
      <c r="H107" s="94"/>
      <c r="I107" s="94"/>
      <c r="J107" s="94"/>
      <c r="K107" s="94"/>
      <c r="L107" s="93"/>
      <c r="M107" s="90"/>
      <c r="N107" s="90"/>
      <c r="O107" s="90"/>
      <c r="P107" s="90"/>
      <c r="Q107" s="234"/>
      <c r="R107" s="93"/>
      <c r="S107" s="94"/>
      <c r="T107" s="94"/>
      <c r="U107" s="93"/>
      <c r="V107" s="94"/>
      <c r="W107" s="94"/>
      <c r="X107" s="93"/>
      <c r="Y107" s="94"/>
      <c r="Z107" s="94"/>
      <c r="AA107" s="93"/>
      <c r="AB107" s="93"/>
      <c r="AC107" s="235"/>
      <c r="AD107" s="93"/>
      <c r="AE107" s="94"/>
      <c r="AF107" s="235"/>
      <c r="AG107" s="94"/>
      <c r="AH107" s="94"/>
      <c r="AI107" s="94"/>
      <c r="AJ107" s="94"/>
      <c r="AK107" s="94"/>
      <c r="AL107" s="123"/>
      <c r="AM107" s="94"/>
      <c r="AN107" s="95"/>
      <c r="AO107" s="96"/>
      <c r="AP107" s="97"/>
      <c r="AQ107" s="98"/>
      <c r="AR107" s="99"/>
      <c r="AS107" s="99"/>
      <c r="AT107" s="99"/>
      <c r="AU107" s="99"/>
      <c r="AV107" s="99"/>
      <c r="AW107" s="235"/>
      <c r="AX107" s="235"/>
      <c r="AY107" s="100"/>
      <c r="AZ107" s="95"/>
    </row>
    <row r="108" spans="1:52" hidden="1" outlineLevel="1">
      <c r="A108" s="90"/>
      <c r="B108" s="91"/>
      <c r="C108" s="91"/>
      <c r="D108" s="122"/>
      <c r="E108" s="233"/>
      <c r="F108" s="94"/>
      <c r="G108" s="94"/>
      <c r="H108" s="94"/>
      <c r="I108" s="94"/>
      <c r="J108" s="94"/>
      <c r="K108" s="94"/>
      <c r="L108" s="93"/>
      <c r="M108" s="90"/>
      <c r="N108" s="90"/>
      <c r="O108" s="90"/>
      <c r="P108" s="90"/>
      <c r="Q108" s="234"/>
      <c r="R108" s="93"/>
      <c r="S108" s="94"/>
      <c r="T108" s="94"/>
      <c r="U108" s="93"/>
      <c r="V108" s="94"/>
      <c r="W108" s="94"/>
      <c r="X108" s="93"/>
      <c r="Y108" s="94"/>
      <c r="Z108" s="94"/>
      <c r="AA108" s="93"/>
      <c r="AB108" s="93"/>
      <c r="AC108" s="235"/>
      <c r="AD108" s="93"/>
      <c r="AE108" s="94"/>
      <c r="AF108" s="235"/>
      <c r="AG108" s="94"/>
      <c r="AH108" s="94"/>
      <c r="AI108" s="94"/>
      <c r="AJ108" s="94"/>
      <c r="AK108" s="94"/>
      <c r="AL108" s="123"/>
      <c r="AM108" s="94"/>
      <c r="AN108" s="95"/>
      <c r="AO108" s="96"/>
      <c r="AP108" s="97"/>
      <c r="AQ108" s="98"/>
      <c r="AR108" s="99"/>
      <c r="AS108" s="99"/>
      <c r="AT108" s="99"/>
      <c r="AU108" s="99"/>
      <c r="AV108" s="99"/>
      <c r="AW108" s="235"/>
      <c r="AX108" s="235"/>
      <c r="AY108" s="100"/>
      <c r="AZ108" s="95"/>
    </row>
    <row r="109" spans="1:52" hidden="1" outlineLevel="1">
      <c r="A109" s="90"/>
      <c r="B109" s="91"/>
      <c r="C109" s="91"/>
      <c r="D109" s="122"/>
      <c r="E109" s="233"/>
      <c r="F109" s="94"/>
      <c r="G109" s="94"/>
      <c r="H109" s="94"/>
      <c r="I109" s="94"/>
      <c r="J109" s="94"/>
      <c r="K109" s="94"/>
      <c r="L109" s="93"/>
      <c r="M109" s="90"/>
      <c r="N109" s="90"/>
      <c r="O109" s="90"/>
      <c r="P109" s="90"/>
      <c r="Q109" s="234"/>
      <c r="R109" s="93"/>
      <c r="S109" s="94"/>
      <c r="T109" s="94"/>
      <c r="U109" s="93"/>
      <c r="V109" s="94"/>
      <c r="W109" s="94"/>
      <c r="X109" s="93"/>
      <c r="Y109" s="94"/>
      <c r="Z109" s="94"/>
      <c r="AA109" s="93"/>
      <c r="AB109" s="93"/>
      <c r="AC109" s="235"/>
      <c r="AD109" s="93"/>
      <c r="AE109" s="94"/>
      <c r="AF109" s="235"/>
      <c r="AG109" s="94"/>
      <c r="AH109" s="94"/>
      <c r="AI109" s="94"/>
      <c r="AJ109" s="94"/>
      <c r="AK109" s="94"/>
      <c r="AL109" s="123"/>
      <c r="AM109" s="94"/>
      <c r="AN109" s="95"/>
      <c r="AO109" s="96"/>
      <c r="AP109" s="97"/>
      <c r="AQ109" s="98"/>
      <c r="AR109" s="99"/>
      <c r="AS109" s="99"/>
      <c r="AT109" s="99"/>
      <c r="AU109" s="99"/>
      <c r="AV109" s="99"/>
      <c r="AW109" s="235"/>
      <c r="AX109" s="235"/>
      <c r="AY109" s="100"/>
      <c r="AZ109" s="95"/>
    </row>
    <row r="110" spans="1:52" hidden="1" outlineLevel="1">
      <c r="A110" s="90"/>
      <c r="B110" s="91"/>
      <c r="C110" s="91"/>
      <c r="D110" s="122"/>
      <c r="E110" s="233"/>
      <c r="F110" s="94"/>
      <c r="G110" s="94"/>
      <c r="H110" s="94"/>
      <c r="I110" s="94"/>
      <c r="J110" s="94"/>
      <c r="K110" s="94"/>
      <c r="L110" s="93"/>
      <c r="M110" s="90"/>
      <c r="N110" s="90"/>
      <c r="O110" s="90"/>
      <c r="P110" s="90"/>
      <c r="Q110" s="234"/>
      <c r="R110" s="93"/>
      <c r="S110" s="94"/>
      <c r="T110" s="94"/>
      <c r="U110" s="93"/>
      <c r="V110" s="94"/>
      <c r="W110" s="94"/>
      <c r="X110" s="93"/>
      <c r="Y110" s="94"/>
      <c r="Z110" s="94"/>
      <c r="AA110" s="93"/>
      <c r="AB110" s="93"/>
      <c r="AC110" s="235"/>
      <c r="AD110" s="93"/>
      <c r="AE110" s="94"/>
      <c r="AF110" s="235"/>
      <c r="AG110" s="94"/>
      <c r="AH110" s="94"/>
      <c r="AI110" s="94"/>
      <c r="AJ110" s="94"/>
      <c r="AK110" s="94"/>
      <c r="AL110" s="123"/>
      <c r="AM110" s="94"/>
      <c r="AN110" s="95"/>
      <c r="AO110" s="96"/>
      <c r="AP110" s="97"/>
      <c r="AQ110" s="98"/>
      <c r="AR110" s="99"/>
      <c r="AS110" s="99"/>
      <c r="AT110" s="99"/>
      <c r="AU110" s="99"/>
      <c r="AV110" s="99"/>
      <c r="AW110" s="235"/>
      <c r="AX110" s="235"/>
      <c r="AY110" s="100"/>
      <c r="AZ110" s="95"/>
    </row>
    <row r="111" spans="1:52" hidden="1" outlineLevel="1">
      <c r="A111" s="90"/>
      <c r="B111" s="91"/>
      <c r="C111" s="91"/>
      <c r="D111" s="122"/>
      <c r="E111" s="233"/>
      <c r="F111" s="94"/>
      <c r="G111" s="94"/>
      <c r="H111" s="94"/>
      <c r="I111" s="94"/>
      <c r="J111" s="94"/>
      <c r="K111" s="94"/>
      <c r="L111" s="93"/>
      <c r="M111" s="90"/>
      <c r="N111" s="90"/>
      <c r="O111" s="90"/>
      <c r="P111" s="90"/>
      <c r="Q111" s="234"/>
      <c r="R111" s="93"/>
      <c r="S111" s="94"/>
      <c r="T111" s="94"/>
      <c r="U111" s="93"/>
      <c r="V111" s="94"/>
      <c r="W111" s="94"/>
      <c r="X111" s="93"/>
      <c r="Y111" s="94"/>
      <c r="Z111" s="94"/>
      <c r="AA111" s="93"/>
      <c r="AB111" s="93"/>
      <c r="AC111" s="235"/>
      <c r="AD111" s="93"/>
      <c r="AE111" s="94"/>
      <c r="AF111" s="235"/>
      <c r="AG111" s="94"/>
      <c r="AH111" s="94"/>
      <c r="AI111" s="94"/>
      <c r="AJ111" s="94"/>
      <c r="AK111" s="94"/>
      <c r="AL111" s="123"/>
      <c r="AM111" s="94"/>
      <c r="AN111" s="95"/>
      <c r="AO111" s="96"/>
      <c r="AP111" s="97"/>
      <c r="AQ111" s="98"/>
      <c r="AR111" s="99"/>
      <c r="AS111" s="99"/>
      <c r="AT111" s="99"/>
      <c r="AU111" s="99"/>
      <c r="AV111" s="99"/>
      <c r="AW111" s="235"/>
      <c r="AX111" s="235"/>
      <c r="AY111" s="100"/>
      <c r="AZ111" s="95"/>
    </row>
    <row r="112" spans="1:52" hidden="1" outlineLevel="1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357"/>
      <c r="AI112" s="357"/>
      <c r="AJ112" s="357"/>
      <c r="AK112" s="357"/>
      <c r="AL112" s="123"/>
      <c r="AM112" s="94"/>
      <c r="AN112" s="124"/>
      <c r="AO112" s="125"/>
      <c r="AP112" s="97"/>
      <c r="AQ112" s="246" t="e">
        <f>AVERAGE(AQ107:AQ111)</f>
        <v>#DIV/0!</v>
      </c>
      <c r="AR112" s="246" t="e">
        <f>AVERAGE(AR107:AR111)</f>
        <v>#DIV/0!</v>
      </c>
      <c r="AS112" s="246" t="e">
        <f t="shared" ref="AS112:AX112" si="66">AVERAGE(AS107:AS111)</f>
        <v>#DIV/0!</v>
      </c>
      <c r="AT112" s="246" t="e">
        <f t="shared" si="66"/>
        <v>#DIV/0!</v>
      </c>
      <c r="AU112" s="246" t="e">
        <f t="shared" si="66"/>
        <v>#DIV/0!</v>
      </c>
      <c r="AV112" s="246" t="e">
        <f t="shared" si="66"/>
        <v>#DIV/0!</v>
      </c>
      <c r="AW112" s="247" t="e">
        <f t="shared" si="66"/>
        <v>#DIV/0!</v>
      </c>
      <c r="AX112" s="247" t="e">
        <f t="shared" si="66"/>
        <v>#DIV/0!</v>
      </c>
      <c r="AY112" s="100"/>
      <c r="AZ112" s="124"/>
    </row>
    <row r="113" spans="1:52" s="121" customFormat="1" hidden="1" outlineLevel="1">
      <c r="A113" s="248" t="s">
        <v>226</v>
      </c>
      <c r="B113" s="249"/>
      <c r="C113" s="250"/>
      <c r="D113" s="250"/>
      <c r="E113" s="251">
        <f t="shared" ref="E113:J113" si="67">SUM(E107:E111)</f>
        <v>0</v>
      </c>
      <c r="F113" s="250">
        <f t="shared" si="67"/>
        <v>0</v>
      </c>
      <c r="G113" s="250">
        <f t="shared" si="67"/>
        <v>0</v>
      </c>
      <c r="H113" s="250">
        <f t="shared" si="67"/>
        <v>0</v>
      </c>
      <c r="I113" s="250">
        <f t="shared" si="67"/>
        <v>0</v>
      </c>
      <c r="J113" s="250">
        <f t="shared" si="67"/>
        <v>0</v>
      </c>
      <c r="K113" s="250"/>
      <c r="L113" s="250">
        <f>SUM(L107:L111)</f>
        <v>0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68">SUM(S107:S111)</f>
        <v>0</v>
      </c>
      <c r="T113" s="250">
        <f t="shared" si="68"/>
        <v>0</v>
      </c>
      <c r="U113" s="250">
        <f t="shared" si="68"/>
        <v>0</v>
      </c>
      <c r="V113" s="250">
        <f t="shared" si="68"/>
        <v>0</v>
      </c>
      <c r="W113" s="250">
        <f t="shared" si="68"/>
        <v>0</v>
      </c>
      <c r="X113" s="250">
        <f t="shared" si="68"/>
        <v>0</v>
      </c>
      <c r="Y113" s="250">
        <f t="shared" si="68"/>
        <v>0</v>
      </c>
      <c r="Z113" s="250">
        <f t="shared" si="68"/>
        <v>0</v>
      </c>
      <c r="AA113" s="250">
        <f t="shared" si="68"/>
        <v>0</v>
      </c>
      <c r="AB113" s="250">
        <f t="shared" si="68"/>
        <v>0</v>
      </c>
      <c r="AC113" s="253">
        <f t="shared" si="68"/>
        <v>0</v>
      </c>
      <c r="AD113" s="254">
        <f t="shared" si="68"/>
        <v>0</v>
      </c>
      <c r="AE113" s="250">
        <f t="shared" si="68"/>
        <v>0</v>
      </c>
      <c r="AF113" s="253" t="e">
        <f>AE113/AA113</f>
        <v>#DIV/0!</v>
      </c>
      <c r="AG113" s="250">
        <f t="shared" ref="AG113:AO113" si="69">SUM(AG107:AG111)</f>
        <v>0</v>
      </c>
      <c r="AH113" s="254">
        <f t="shared" si="69"/>
        <v>0</v>
      </c>
      <c r="AI113" s="254">
        <f t="shared" si="69"/>
        <v>0</v>
      </c>
      <c r="AJ113" s="254">
        <f t="shared" si="69"/>
        <v>0</v>
      </c>
      <c r="AK113" s="254">
        <f t="shared" si="69"/>
        <v>0</v>
      </c>
      <c r="AL113" s="254">
        <f t="shared" si="69"/>
        <v>0</v>
      </c>
      <c r="AM113" s="250">
        <f t="shared" si="69"/>
        <v>0</v>
      </c>
      <c r="AN113" s="254">
        <f t="shared" si="69"/>
        <v>0</v>
      </c>
      <c r="AO113" s="254">
        <f t="shared" si="69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 hidden="1" outlineLevel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58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hidden="1" outlineLevel="1">
      <c r="A115" s="90"/>
      <c r="B115" s="91"/>
      <c r="C115" s="91"/>
      <c r="D115" s="92"/>
      <c r="E115" s="233"/>
      <c r="F115" s="94"/>
      <c r="G115" s="94"/>
      <c r="H115" s="94"/>
      <c r="I115" s="94"/>
      <c r="J115" s="94"/>
      <c r="K115" s="93"/>
      <c r="L115" s="93"/>
      <c r="M115" s="90"/>
      <c r="N115" s="90"/>
      <c r="O115" s="90"/>
      <c r="P115" s="90"/>
      <c r="Q115" s="234"/>
      <c r="R115" s="93"/>
      <c r="S115" s="94"/>
      <c r="T115" s="94"/>
      <c r="U115" s="93"/>
      <c r="V115" s="94"/>
      <c r="W115" s="94"/>
      <c r="X115" s="93"/>
      <c r="Y115" s="94"/>
      <c r="Z115" s="94"/>
      <c r="AA115" s="93"/>
      <c r="AB115" s="93"/>
      <c r="AC115" s="235"/>
      <c r="AD115" s="93"/>
      <c r="AE115" s="94"/>
      <c r="AF115" s="235"/>
      <c r="AG115" s="94"/>
      <c r="AH115" s="94"/>
      <c r="AI115" s="94"/>
      <c r="AJ115" s="94"/>
      <c r="AK115" s="94"/>
      <c r="AL115" s="123"/>
      <c r="AM115" s="94"/>
      <c r="AN115" s="95"/>
      <c r="AO115" s="96"/>
      <c r="AP115" s="97"/>
      <c r="AQ115" s="98"/>
      <c r="AR115" s="99"/>
      <c r="AS115" s="99"/>
      <c r="AT115" s="99"/>
      <c r="AU115" s="99"/>
      <c r="AV115" s="99"/>
      <c r="AW115" s="235"/>
      <c r="AX115" s="235"/>
      <c r="AY115" s="100"/>
      <c r="AZ115" s="95"/>
    </row>
    <row r="116" spans="1:52" hidden="1" outlineLevel="1">
      <c r="A116" s="90"/>
      <c r="B116" s="91"/>
      <c r="C116" s="91"/>
      <c r="D116" s="92"/>
      <c r="E116" s="233"/>
      <c r="F116" s="94"/>
      <c r="G116" s="94"/>
      <c r="H116" s="94"/>
      <c r="I116" s="94"/>
      <c r="J116" s="94"/>
      <c r="K116" s="93"/>
      <c r="L116" s="93"/>
      <c r="M116" s="90"/>
      <c r="N116" s="90"/>
      <c r="O116" s="90"/>
      <c r="P116" s="90"/>
      <c r="Q116" s="234"/>
      <c r="R116" s="93"/>
      <c r="S116" s="94"/>
      <c r="T116" s="94"/>
      <c r="U116" s="93"/>
      <c r="V116" s="94"/>
      <c r="W116" s="94"/>
      <c r="X116" s="93"/>
      <c r="Y116" s="94"/>
      <c r="Z116" s="94"/>
      <c r="AA116" s="93"/>
      <c r="AB116" s="93"/>
      <c r="AC116" s="235"/>
      <c r="AD116" s="93"/>
      <c r="AE116" s="94"/>
      <c r="AF116" s="235"/>
      <c r="AG116" s="94"/>
      <c r="AH116" s="94"/>
      <c r="AI116" s="94"/>
      <c r="AJ116" s="94"/>
      <c r="AK116" s="94"/>
      <c r="AL116" s="123"/>
      <c r="AM116" s="94"/>
      <c r="AN116" s="95"/>
      <c r="AO116" s="96"/>
      <c r="AP116" s="97"/>
      <c r="AQ116" s="98"/>
      <c r="AR116" s="99"/>
      <c r="AS116" s="99"/>
      <c r="AT116" s="99"/>
      <c r="AU116" s="99"/>
      <c r="AV116" s="99"/>
      <c r="AW116" s="235"/>
      <c r="AX116" s="235"/>
      <c r="AY116" s="100"/>
      <c r="AZ116" s="95"/>
    </row>
    <row r="117" spans="1:52" hidden="1" outlineLevel="1">
      <c r="A117" s="90"/>
      <c r="B117" s="91"/>
      <c r="C117" s="91"/>
      <c r="D117" s="92"/>
      <c r="E117" s="233"/>
      <c r="F117" s="94"/>
      <c r="G117" s="94"/>
      <c r="H117" s="94"/>
      <c r="I117" s="94"/>
      <c r="J117" s="94"/>
      <c r="K117" s="93"/>
      <c r="L117" s="93"/>
      <c r="M117" s="90"/>
      <c r="N117" s="90"/>
      <c r="O117" s="90"/>
      <c r="P117" s="90"/>
      <c r="Q117" s="234"/>
      <c r="R117" s="93"/>
      <c r="S117" s="94"/>
      <c r="T117" s="94"/>
      <c r="U117" s="93"/>
      <c r="V117" s="94"/>
      <c r="W117" s="94"/>
      <c r="X117" s="93"/>
      <c r="Y117" s="94"/>
      <c r="Z117" s="94"/>
      <c r="AA117" s="93"/>
      <c r="AB117" s="93"/>
      <c r="AC117" s="235"/>
      <c r="AD117" s="93"/>
      <c r="AE117" s="94"/>
      <c r="AF117" s="235"/>
      <c r="AG117" s="94"/>
      <c r="AH117" s="94"/>
      <c r="AI117" s="94"/>
      <c r="AJ117" s="94"/>
      <c r="AK117" s="94"/>
      <c r="AL117" s="123"/>
      <c r="AM117" s="94"/>
      <c r="AN117" s="95"/>
      <c r="AO117" s="96"/>
      <c r="AP117" s="97"/>
      <c r="AQ117" s="98"/>
      <c r="AR117" s="99"/>
      <c r="AS117" s="99"/>
      <c r="AT117" s="99"/>
      <c r="AU117" s="99"/>
      <c r="AV117" s="99"/>
      <c r="AW117" s="235"/>
      <c r="AX117" s="235"/>
      <c r="AY117" s="100"/>
      <c r="AZ117" s="95"/>
    </row>
    <row r="118" spans="1:52" hidden="1" outlineLevel="1">
      <c r="A118" s="90"/>
      <c r="B118" s="91"/>
      <c r="C118" s="91"/>
      <c r="D118" s="92"/>
      <c r="E118" s="233"/>
      <c r="F118" s="94"/>
      <c r="G118" s="94"/>
      <c r="H118" s="94"/>
      <c r="I118" s="94"/>
      <c r="J118" s="94"/>
      <c r="K118" s="93"/>
      <c r="L118" s="93"/>
      <c r="M118" s="90"/>
      <c r="N118" s="90"/>
      <c r="O118" s="90"/>
      <c r="P118" s="90"/>
      <c r="Q118" s="234"/>
      <c r="R118" s="93"/>
      <c r="S118" s="94"/>
      <c r="T118" s="94"/>
      <c r="U118" s="93"/>
      <c r="V118" s="94"/>
      <c r="W118" s="94"/>
      <c r="X118" s="93"/>
      <c r="Y118" s="94"/>
      <c r="Z118" s="94"/>
      <c r="AA118" s="93"/>
      <c r="AB118" s="93"/>
      <c r="AC118" s="235"/>
      <c r="AD118" s="93"/>
      <c r="AE118" s="94"/>
      <c r="AF118" s="235"/>
      <c r="AG118" s="94"/>
      <c r="AH118" s="94"/>
      <c r="AI118" s="94"/>
      <c r="AJ118" s="94"/>
      <c r="AK118" s="94"/>
      <c r="AL118" s="123"/>
      <c r="AM118" s="94"/>
      <c r="AN118" s="95"/>
      <c r="AO118" s="96"/>
      <c r="AP118" s="97"/>
      <c r="AQ118" s="98"/>
      <c r="AR118" s="99"/>
      <c r="AS118" s="99"/>
      <c r="AT118" s="99"/>
      <c r="AU118" s="99"/>
      <c r="AV118" s="99"/>
      <c r="AW118" s="235"/>
      <c r="AX118" s="235"/>
      <c r="AY118" s="100"/>
      <c r="AZ118" s="95"/>
    </row>
    <row r="119" spans="1:52" hidden="1" outlineLevel="1">
      <c r="A119" s="90"/>
      <c r="B119" s="91"/>
      <c r="C119" s="91"/>
      <c r="D119" s="92"/>
      <c r="E119" s="233"/>
      <c r="F119" s="94"/>
      <c r="G119" s="94"/>
      <c r="H119" s="94"/>
      <c r="I119" s="94"/>
      <c r="J119" s="94"/>
      <c r="K119" s="93"/>
      <c r="L119" s="93"/>
      <c r="M119" s="90"/>
      <c r="N119" s="90"/>
      <c r="O119" s="90"/>
      <c r="P119" s="90"/>
      <c r="Q119" s="234"/>
      <c r="R119" s="93"/>
      <c r="S119" s="94"/>
      <c r="T119" s="94"/>
      <c r="U119" s="93"/>
      <c r="V119" s="94"/>
      <c r="W119" s="94"/>
      <c r="X119" s="93"/>
      <c r="Y119" s="94"/>
      <c r="Z119" s="94"/>
      <c r="AA119" s="93"/>
      <c r="AB119" s="93"/>
      <c r="AC119" s="235"/>
      <c r="AD119" s="93"/>
      <c r="AE119" s="94"/>
      <c r="AF119" s="235"/>
      <c r="AG119" s="94"/>
      <c r="AH119" s="94"/>
      <c r="AI119" s="94"/>
      <c r="AJ119" s="94"/>
      <c r="AK119" s="94"/>
      <c r="AL119" s="123"/>
      <c r="AM119" s="94"/>
      <c r="AN119" s="95"/>
      <c r="AO119" s="96"/>
      <c r="AP119" s="97"/>
      <c r="AQ119" s="98"/>
      <c r="AR119" s="99"/>
      <c r="AS119" s="99"/>
      <c r="AT119" s="99"/>
      <c r="AU119" s="99"/>
      <c r="AV119" s="99"/>
      <c r="AW119" s="235"/>
      <c r="AX119" s="235"/>
      <c r="AY119" s="100"/>
      <c r="AZ119" s="95"/>
    </row>
    <row r="120" spans="1:52" hidden="1" outlineLevel="1">
      <c r="A120" s="90"/>
      <c r="B120" s="91"/>
      <c r="C120" s="91"/>
      <c r="D120" s="92"/>
      <c r="E120" s="233"/>
      <c r="F120" s="94"/>
      <c r="G120" s="94"/>
      <c r="H120" s="94"/>
      <c r="I120" s="94"/>
      <c r="J120" s="94"/>
      <c r="K120" s="93"/>
      <c r="L120" s="93"/>
      <c r="M120" s="90"/>
      <c r="N120" s="90"/>
      <c r="O120" s="90"/>
      <c r="P120" s="90"/>
      <c r="Q120" s="234"/>
      <c r="R120" s="93"/>
      <c r="S120" s="94"/>
      <c r="T120" s="94"/>
      <c r="U120" s="93"/>
      <c r="V120" s="94"/>
      <c r="W120" s="94"/>
      <c r="X120" s="93"/>
      <c r="Y120" s="94"/>
      <c r="Z120" s="94"/>
      <c r="AA120" s="93"/>
      <c r="AB120" s="93"/>
      <c r="AC120" s="235"/>
      <c r="AD120" s="93"/>
      <c r="AE120" s="94"/>
      <c r="AF120" s="235"/>
      <c r="AG120" s="94"/>
      <c r="AH120" s="94"/>
      <c r="AI120" s="94"/>
      <c r="AJ120" s="94"/>
      <c r="AK120" s="94"/>
      <c r="AL120" s="123"/>
      <c r="AM120" s="94"/>
      <c r="AN120" s="95"/>
      <c r="AO120" s="96"/>
      <c r="AP120" s="97"/>
      <c r="AQ120" s="98"/>
      <c r="AR120" s="99"/>
      <c r="AS120" s="99"/>
      <c r="AT120" s="99"/>
      <c r="AU120" s="99"/>
      <c r="AV120" s="99"/>
      <c r="AW120" s="235"/>
      <c r="AX120" s="235"/>
      <c r="AY120" s="100"/>
      <c r="AZ120" s="95"/>
    </row>
    <row r="121" spans="1:52" hidden="1" outlineLevel="1">
      <c r="A121" s="90"/>
      <c r="B121" s="91"/>
      <c r="C121" s="91"/>
      <c r="D121" s="92"/>
      <c r="E121" s="233"/>
      <c r="F121" s="94"/>
      <c r="G121" s="94"/>
      <c r="H121" s="94"/>
      <c r="I121" s="94"/>
      <c r="J121" s="94"/>
      <c r="K121" s="93"/>
      <c r="L121" s="93"/>
      <c r="M121" s="90"/>
      <c r="N121" s="90"/>
      <c r="O121" s="90"/>
      <c r="P121" s="90"/>
      <c r="Q121" s="234"/>
      <c r="R121" s="93"/>
      <c r="S121" s="94"/>
      <c r="T121" s="94"/>
      <c r="U121" s="93"/>
      <c r="V121" s="94"/>
      <c r="W121" s="94"/>
      <c r="X121" s="93"/>
      <c r="Y121" s="94"/>
      <c r="Z121" s="94"/>
      <c r="AA121" s="93"/>
      <c r="AB121" s="93"/>
      <c r="AC121" s="235"/>
      <c r="AD121" s="93"/>
      <c r="AE121" s="94"/>
      <c r="AF121" s="235"/>
      <c r="AG121" s="94"/>
      <c r="AH121" s="94"/>
      <c r="AI121" s="94"/>
      <c r="AJ121" s="94"/>
      <c r="AK121" s="94"/>
      <c r="AL121" s="123"/>
      <c r="AM121" s="94"/>
      <c r="AN121" s="95"/>
      <c r="AO121" s="96"/>
      <c r="AP121" s="97"/>
      <c r="AQ121" s="98"/>
      <c r="AR121" s="99"/>
      <c r="AS121" s="99"/>
      <c r="AT121" s="99"/>
      <c r="AU121" s="99"/>
      <c r="AV121" s="99"/>
      <c r="AW121" s="235"/>
      <c r="AX121" s="235"/>
      <c r="AY121" s="100"/>
      <c r="AZ121" s="95"/>
    </row>
    <row r="122" spans="1:52" hidden="1" outlineLevel="1">
      <c r="A122" s="90"/>
      <c r="B122" s="91"/>
      <c r="C122" s="91"/>
      <c r="D122" s="122"/>
      <c r="E122" s="242"/>
      <c r="F122" s="94"/>
      <c r="G122" s="94"/>
      <c r="H122" s="94"/>
      <c r="I122" s="94"/>
      <c r="J122" s="94"/>
      <c r="K122" s="93"/>
      <c r="L122" s="93"/>
      <c r="M122" s="90"/>
      <c r="N122" s="90"/>
      <c r="O122" s="90"/>
      <c r="P122" s="90"/>
      <c r="Q122" s="234"/>
      <c r="R122" s="93"/>
      <c r="S122" s="94"/>
      <c r="T122" s="94"/>
      <c r="U122" s="93"/>
      <c r="V122" s="94"/>
      <c r="W122" s="94"/>
      <c r="X122" s="93"/>
      <c r="Y122" s="94"/>
      <c r="Z122" s="94"/>
      <c r="AA122" s="93"/>
      <c r="AB122" s="93"/>
      <c r="AC122" s="235"/>
      <c r="AD122" s="93"/>
      <c r="AE122" s="94"/>
      <c r="AF122" s="235"/>
      <c r="AG122" s="94"/>
      <c r="AH122" s="94"/>
      <c r="AI122" s="94"/>
      <c r="AJ122" s="94"/>
      <c r="AK122" s="94"/>
      <c r="AL122" s="123"/>
      <c r="AM122" s="94"/>
      <c r="AN122" s="95"/>
      <c r="AO122" s="96"/>
      <c r="AP122" s="97"/>
      <c r="AQ122" s="98"/>
      <c r="AR122" s="99"/>
      <c r="AS122" s="99"/>
      <c r="AT122" s="99"/>
      <c r="AU122" s="99"/>
      <c r="AV122" s="99"/>
      <c r="AW122" s="235"/>
      <c r="AX122" s="235"/>
      <c r="AY122" s="100"/>
      <c r="AZ122" s="95"/>
    </row>
    <row r="123" spans="1:52" hidden="1" outlineLevel="1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 t="e">
        <f t="shared" ref="AQ123:AX123" si="70">AVERAGE(AQ115:AQ122)</f>
        <v>#DIV/0!</v>
      </c>
      <c r="AR123" s="131" t="e">
        <f t="shared" si="70"/>
        <v>#DIV/0!</v>
      </c>
      <c r="AS123" s="131" t="e">
        <f t="shared" si="70"/>
        <v>#DIV/0!</v>
      </c>
      <c r="AT123" s="131" t="e">
        <f t="shared" si="70"/>
        <v>#DIV/0!</v>
      </c>
      <c r="AU123" s="131" t="e">
        <f t="shared" si="70"/>
        <v>#DIV/0!</v>
      </c>
      <c r="AV123" s="131" t="e">
        <f t="shared" si="70"/>
        <v>#DIV/0!</v>
      </c>
      <c r="AW123" s="132" t="e">
        <f t="shared" si="70"/>
        <v>#DIV/0!</v>
      </c>
      <c r="AX123" s="132" t="e">
        <f t="shared" si="70"/>
        <v>#DIV/0!</v>
      </c>
      <c r="AY123" s="100"/>
      <c r="AZ123" s="95"/>
    </row>
    <row r="124" spans="1:52" s="140" customFormat="1" ht="15" hidden="1" customHeight="1" outlineLevel="1">
      <c r="A124" s="133" t="s">
        <v>235</v>
      </c>
      <c r="B124" s="134"/>
      <c r="C124" s="135"/>
      <c r="D124" s="135"/>
      <c r="E124" s="265">
        <f t="shared" ref="E124:J124" si="71">SUM(E115:E122)</f>
        <v>0</v>
      </c>
      <c r="F124" s="135">
        <f t="shared" si="71"/>
        <v>0</v>
      </c>
      <c r="G124" s="135">
        <f t="shared" si="71"/>
        <v>0</v>
      </c>
      <c r="H124" s="135">
        <f t="shared" si="71"/>
        <v>0</v>
      </c>
      <c r="I124" s="135">
        <f t="shared" si="71"/>
        <v>0</v>
      </c>
      <c r="J124" s="135">
        <f t="shared" si="71"/>
        <v>0</v>
      </c>
      <c r="K124" s="135"/>
      <c r="L124" s="135">
        <f>SUM(L115:L122)</f>
        <v>0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72">SUM(S115:S122)</f>
        <v>0</v>
      </c>
      <c r="T124" s="135">
        <f t="shared" si="72"/>
        <v>0</v>
      </c>
      <c r="U124" s="135">
        <f t="shared" si="72"/>
        <v>0</v>
      </c>
      <c r="V124" s="135">
        <f t="shared" si="72"/>
        <v>0</v>
      </c>
      <c r="W124" s="135">
        <f t="shared" si="72"/>
        <v>0</v>
      </c>
      <c r="X124" s="135">
        <f t="shared" si="72"/>
        <v>0</v>
      </c>
      <c r="Y124" s="135">
        <f t="shared" si="72"/>
        <v>0</v>
      </c>
      <c r="Z124" s="135">
        <f t="shared" si="72"/>
        <v>0</v>
      </c>
      <c r="AA124" s="135">
        <f t="shared" si="72"/>
        <v>0</v>
      </c>
      <c r="AB124" s="135">
        <f t="shared" si="72"/>
        <v>0</v>
      </c>
      <c r="AC124" s="266">
        <f t="shared" si="72"/>
        <v>0</v>
      </c>
      <c r="AD124" s="136">
        <f t="shared" si="72"/>
        <v>0</v>
      </c>
      <c r="AE124" s="135">
        <f t="shared" si="72"/>
        <v>0</v>
      </c>
      <c r="AF124" s="266" t="e">
        <f>AE124/AA124</f>
        <v>#DIV/0!</v>
      </c>
      <c r="AG124" s="135">
        <f t="shared" ref="AG124:AO124" si="73">SUM(AG115:AG122)</f>
        <v>0</v>
      </c>
      <c r="AH124" s="135">
        <f t="shared" si="73"/>
        <v>0</v>
      </c>
      <c r="AI124" s="135">
        <f t="shared" si="73"/>
        <v>0</v>
      </c>
      <c r="AJ124" s="135">
        <f t="shared" si="73"/>
        <v>0</v>
      </c>
      <c r="AK124" s="135">
        <f t="shared" si="73"/>
        <v>0</v>
      </c>
      <c r="AL124" s="137">
        <f t="shared" si="73"/>
        <v>0</v>
      </c>
      <c r="AM124" s="135">
        <f t="shared" si="73"/>
        <v>0</v>
      </c>
      <c r="AN124" s="135">
        <f t="shared" si="73"/>
        <v>0</v>
      </c>
      <c r="AO124" s="135">
        <f t="shared" si="73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 collapsed="1">
      <c r="A125" s="141"/>
      <c r="B125" s="142"/>
      <c r="C125" s="141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342"/>
      <c r="AI125" s="342"/>
      <c r="AJ125" s="359"/>
      <c r="AK125" s="359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74">E105+E113+E124</f>
        <v>0</v>
      </c>
      <c r="F126" s="268">
        <f t="shared" si="74"/>
        <v>0</v>
      </c>
      <c r="G126" s="268">
        <f t="shared" si="74"/>
        <v>0</v>
      </c>
      <c r="H126" s="268">
        <f t="shared" si="74"/>
        <v>0</v>
      </c>
      <c r="I126" s="268">
        <f t="shared" si="74"/>
        <v>0</v>
      </c>
      <c r="J126" s="268">
        <f t="shared" si="74"/>
        <v>0</v>
      </c>
      <c r="K126" s="268">
        <f t="shared" si="74"/>
        <v>0</v>
      </c>
      <c r="L126" s="268">
        <f t="shared" si="74"/>
        <v>0</v>
      </c>
      <c r="M126" s="268">
        <f t="shared" si="74"/>
        <v>0</v>
      </c>
      <c r="N126" s="268">
        <f t="shared" si="74"/>
        <v>0</v>
      </c>
      <c r="O126" s="268">
        <f t="shared" si="74"/>
        <v>0</v>
      </c>
      <c r="P126" s="268">
        <f t="shared" si="74"/>
        <v>0</v>
      </c>
      <c r="Q126" s="216">
        <f t="shared" si="74"/>
        <v>0</v>
      </c>
      <c r="R126" s="268">
        <f t="shared" si="74"/>
        <v>0</v>
      </c>
      <c r="S126" s="268">
        <f t="shared" si="74"/>
        <v>0</v>
      </c>
      <c r="T126" s="268">
        <f t="shared" si="74"/>
        <v>0</v>
      </c>
      <c r="U126" s="268">
        <f t="shared" si="74"/>
        <v>0</v>
      </c>
      <c r="V126" s="268">
        <f t="shared" si="74"/>
        <v>0</v>
      </c>
      <c r="W126" s="268">
        <f t="shared" si="74"/>
        <v>0</v>
      </c>
      <c r="X126" s="268">
        <f t="shared" si="74"/>
        <v>0</v>
      </c>
      <c r="Y126" s="268">
        <f t="shared" si="74"/>
        <v>0</v>
      </c>
      <c r="Z126" s="268">
        <f t="shared" si="74"/>
        <v>0</v>
      </c>
      <c r="AA126" s="268">
        <f t="shared" si="74"/>
        <v>0</v>
      </c>
      <c r="AB126" s="268">
        <f t="shared" si="74"/>
        <v>0</v>
      </c>
      <c r="AC126" s="268" t="e">
        <f t="shared" si="74"/>
        <v>#DIV/0!</v>
      </c>
      <c r="AD126" s="268">
        <f t="shared" si="74"/>
        <v>0</v>
      </c>
      <c r="AE126" s="268">
        <f t="shared" si="74"/>
        <v>0</v>
      </c>
      <c r="AF126" s="269" t="e">
        <f>AE126/AA126</f>
        <v>#DIV/0!</v>
      </c>
      <c r="AG126" s="268">
        <f>AG105+AG113+AG124+AG125</f>
        <v>0</v>
      </c>
      <c r="AH126" s="268">
        <f>AH105+AH113+AH124</f>
        <v>0</v>
      </c>
      <c r="AI126" s="268">
        <f>AI105+AI113+AI124</f>
        <v>0</v>
      </c>
      <c r="AJ126" s="268">
        <f>AJ105+AJ113+AJ124</f>
        <v>0</v>
      </c>
      <c r="AK126" s="268">
        <f>AK105+AK113+AK124</f>
        <v>0</v>
      </c>
      <c r="AL126" s="157"/>
      <c r="AM126" s="268">
        <f>AM105+AM113+AM124</f>
        <v>0</v>
      </c>
      <c r="AN126" s="268">
        <f>AN105+AN113+AN124</f>
        <v>0</v>
      </c>
      <c r="AO126" s="268">
        <f>AO105+AO113+AO124</f>
        <v>0</v>
      </c>
      <c r="AP126" s="156"/>
      <c r="AQ126" s="156"/>
      <c r="AR126" s="156"/>
      <c r="AS126" s="156"/>
      <c r="AT126" s="156"/>
      <c r="AU126" s="156" t="e">
        <f>(AH126+AI126)/S126</f>
        <v>#DIV/0!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342"/>
      <c r="AI127" s="342"/>
      <c r="AJ127" s="359"/>
      <c r="AK127" s="359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3:M104 M106:M112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288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55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354"/>
      <c r="AL1" s="356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287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3791</v>
      </c>
      <c r="F3" s="94">
        <v>151</v>
      </c>
      <c r="G3" s="94">
        <v>29</v>
      </c>
      <c r="H3" s="94">
        <v>620</v>
      </c>
      <c r="I3" s="94">
        <v>1</v>
      </c>
      <c r="J3" s="94">
        <v>2990</v>
      </c>
      <c r="K3" s="93">
        <v>142.97999999999999</v>
      </c>
      <c r="L3" s="93">
        <f t="shared" ref="L3" si="0">E3*K3</f>
        <v>542037.17999999993</v>
      </c>
      <c r="M3" s="90">
        <v>58</v>
      </c>
      <c r="N3" s="90">
        <v>180</v>
      </c>
      <c r="O3" s="90">
        <v>1515</v>
      </c>
      <c r="P3" s="90">
        <v>66</v>
      </c>
      <c r="Q3" s="234">
        <f>N3/7</f>
        <v>25.714285714285715</v>
      </c>
      <c r="R3" s="93">
        <f>U3/7</f>
        <v>14.428571428571429</v>
      </c>
      <c r="S3" s="94">
        <v>103</v>
      </c>
      <c r="T3" s="94">
        <v>-2</v>
      </c>
      <c r="U3" s="93">
        <f t="shared" ref="U3:U66" si="1">S3+T3</f>
        <v>101</v>
      </c>
      <c r="V3" s="94">
        <v>97439.400000000023</v>
      </c>
      <c r="W3" s="94">
        <v>-1867</v>
      </c>
      <c r="X3" s="93">
        <f t="shared" ref="X3:X66" si="2">V3+W3</f>
        <v>95572.400000000023</v>
      </c>
      <c r="Y3" s="94">
        <v>152864.16000000003</v>
      </c>
      <c r="Z3" s="94">
        <v>-2943</v>
      </c>
      <c r="AA3" s="93">
        <f>Y3+Z3</f>
        <v>149921.16000000003</v>
      </c>
      <c r="AB3" s="93">
        <f>N3*O3*P3/100</f>
        <v>179982</v>
      </c>
      <c r="AC3" s="235">
        <f t="shared" ref="AC3:AC66" si="3">AA3/$AA$126</f>
        <v>5.7831073331864366E-2</v>
      </c>
      <c r="AD3" s="93">
        <f t="shared" ref="AD3:AD66" si="4">U3*K3</f>
        <v>14440.98</v>
      </c>
      <c r="AE3" s="94">
        <v>56219.360000000015</v>
      </c>
      <c r="AF3" s="235">
        <f t="shared" ref="AF3:AF66" si="5">IF(AA3=0,0,AE3/AA3)</f>
        <v>0.37499282956455249</v>
      </c>
      <c r="AG3" s="94">
        <v>10600.299999999996</v>
      </c>
      <c r="AH3" s="94">
        <v>8006</v>
      </c>
      <c r="AI3" s="94">
        <v>19609</v>
      </c>
      <c r="AJ3" s="94"/>
      <c r="AK3" s="94"/>
      <c r="AL3" s="123">
        <f t="shared" ref="AL3:AL66" si="6">IFERROR($AL$126*H3/$H$126,0)</f>
        <v>622.11734545142758</v>
      </c>
      <c r="AM3" s="94">
        <v>0</v>
      </c>
      <c r="AN3" s="95">
        <f>X3*5.71%</f>
        <v>5457.184040000001</v>
      </c>
      <c r="AO3" s="96">
        <f>AA3-AD3-AE3-AG3-AH3-AI3-AK3-AL3-AN3-AM3</f>
        <v>34966.21861454859</v>
      </c>
      <c r="AP3" s="97"/>
      <c r="AQ3" s="98">
        <f t="shared" ref="AQ3:AQ97" si="7">IF(U3=0,0,AA3/U3)</f>
        <v>1484.3679207920795</v>
      </c>
      <c r="AR3" s="99">
        <f t="shared" ref="AR3:AR19" si="8">K3</f>
        <v>142.97999999999999</v>
      </c>
      <c r="AS3" s="99">
        <f t="shared" ref="AS3:AS97" si="9">IF(U3=0,0,AE3/U3)</f>
        <v>556.6273267326734</v>
      </c>
      <c r="AT3" s="99">
        <f t="shared" ref="AT3:AT97" si="10">IF(S3=0,AG3/1,AG3/S3)</f>
        <v>102.91553398058248</v>
      </c>
      <c r="AU3" s="99">
        <f>IF(S3=0,0,(AH3+AI3+AJ3)/S3)</f>
        <v>268.10679611650488</v>
      </c>
      <c r="AV3" s="99">
        <f>_xlfn.IFS(U3=0,AO3,U3&lt;0,AO3/-U3,U3&gt;0,AO3/U3)</f>
        <v>346.20018430246131</v>
      </c>
      <c r="AW3" s="235">
        <f t="shared" ref="AW3" si="11">IF(AQ3=0,0,AV3/AQ3)</f>
        <v>0.23323071015824973</v>
      </c>
      <c r="AX3" s="235">
        <f t="shared" ref="AX3" si="12">IF(AR3=0,0,AV3/AR3)</f>
        <v>2.4213189558152282</v>
      </c>
      <c r="AY3" s="100"/>
      <c r="AZ3" s="95">
        <f t="shared" ref="AZ3:AZ97" si="13">AV3*E3</f>
        <v>1312444.8986906309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7939</v>
      </c>
      <c r="F4" s="94">
        <v>489</v>
      </c>
      <c r="G4" s="94">
        <v>119</v>
      </c>
      <c r="H4" s="94">
        <v>1683</v>
      </c>
      <c r="I4" s="94">
        <v>0</v>
      </c>
      <c r="J4" s="94">
        <v>5648</v>
      </c>
      <c r="K4" s="93">
        <v>123.09</v>
      </c>
      <c r="L4" s="93">
        <f>E4*K4</f>
        <v>977211.51</v>
      </c>
      <c r="M4" s="90">
        <v>13</v>
      </c>
      <c r="N4" s="90">
        <v>678</v>
      </c>
      <c r="O4" s="90">
        <v>1275</v>
      </c>
      <c r="P4" s="90">
        <v>67</v>
      </c>
      <c r="Q4" s="234">
        <f t="shared" ref="Q4:Q67" si="14">N4/7</f>
        <v>96.857142857142861</v>
      </c>
      <c r="R4" s="93">
        <f t="shared" ref="R4:R67" si="15">U4/7</f>
        <v>61</v>
      </c>
      <c r="S4" s="94">
        <v>432</v>
      </c>
      <c r="T4" s="94">
        <v>-5</v>
      </c>
      <c r="U4" s="93">
        <f t="shared" ref="U4:U67" si="16">S4+T4</f>
        <v>427</v>
      </c>
      <c r="V4" s="94">
        <v>340261.09999999986</v>
      </c>
      <c r="W4" s="94">
        <v>-3504</v>
      </c>
      <c r="X4" s="93">
        <f t="shared" ref="X4:X67" si="17">V4+W4</f>
        <v>336757.09999999986</v>
      </c>
      <c r="Y4" s="94">
        <v>532953.60000000021</v>
      </c>
      <c r="Z4" s="94">
        <v>-5782</v>
      </c>
      <c r="AA4" s="93">
        <f t="shared" ref="AA4:AA67" si="18">Y4+Z4</f>
        <v>527171.60000000021</v>
      </c>
      <c r="AB4" s="93">
        <f t="shared" ref="AB4:AB67" si="19">N4*O4*P4/100</f>
        <v>579181.5</v>
      </c>
      <c r="AC4" s="235">
        <f t="shared" ref="AC4:AC67" si="20">AA4/$AA$126</f>
        <v>0.20335287866019897</v>
      </c>
      <c r="AD4" s="93">
        <f t="shared" ref="AD4:AD67" si="21">U4*K4</f>
        <v>52559.43</v>
      </c>
      <c r="AE4" s="94">
        <v>197881.13999999984</v>
      </c>
      <c r="AF4" s="235">
        <f t="shared" ref="AF4:AF67" si="22">IF(AA4=0,0,AE4/AA4)</f>
        <v>0.37536380943131187</v>
      </c>
      <c r="AG4" s="94">
        <v>43361.180000000102</v>
      </c>
      <c r="AH4" s="94">
        <v>6266</v>
      </c>
      <c r="AI4" s="94">
        <v>25473</v>
      </c>
      <c r="AJ4" s="94"/>
      <c r="AK4" s="94"/>
      <c r="AL4" s="123">
        <f t="shared" ref="AL4:AL67" si="23">IFERROR($AL$126*H4/$H$126,0)</f>
        <v>1688.7475683786333</v>
      </c>
      <c r="AM4" s="94">
        <v>0</v>
      </c>
      <c r="AN4" s="95">
        <f t="shared" ref="AN4:AN67" si="24">X4*5.71%</f>
        <v>19228.830409999991</v>
      </c>
      <c r="AO4" s="96">
        <f>AA4-AD4-AE4-AG4-AH4-AI4-AK4-AL4-AN4-AM4</f>
        <v>180713.27202162164</v>
      </c>
      <c r="AP4" s="97"/>
      <c r="AQ4" s="98">
        <f t="shared" si="7"/>
        <v>1234.5939110070262</v>
      </c>
      <c r="AR4" s="99">
        <f t="shared" si="8"/>
        <v>123.09</v>
      </c>
      <c r="AS4" s="99">
        <f t="shared" si="9"/>
        <v>463.42187353629942</v>
      </c>
      <c r="AT4" s="99">
        <f t="shared" si="10"/>
        <v>100.37310185185208</v>
      </c>
      <c r="AU4" s="99">
        <f t="shared" ref="AU4:AU70" si="25">IF(S4=0,0,(AH4+AI4+AJ4)/S4)</f>
        <v>73.469907407407405</v>
      </c>
      <c r="AV4" s="99">
        <f t="array" ref="AV4">_xlfn.IFS(U4=0,AO4,U4&lt;0,AO4/-U4,U4&gt;0,AO4/U4)</f>
        <v>423.21609372745115</v>
      </c>
      <c r="AW4" s="235">
        <f>IF(AQ4=0,0,AV4/AQ4)</f>
        <v>0.34279781388379338</v>
      </c>
      <c r="AX4" s="235">
        <f>IF(AR4=0,0,AV4/AR4)</f>
        <v>3.4382654458319211</v>
      </c>
      <c r="AY4" s="100"/>
      <c r="AZ4" s="95">
        <f t="shared" si="13"/>
        <v>3359912.5681022345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7090</v>
      </c>
      <c r="F5" s="94">
        <v>138</v>
      </c>
      <c r="G5" s="94">
        <v>33</v>
      </c>
      <c r="H5" s="94">
        <v>431</v>
      </c>
      <c r="I5" s="94">
        <v>0</v>
      </c>
      <c r="J5" s="94">
        <v>6488</v>
      </c>
      <c r="K5" s="93">
        <v>123.09</v>
      </c>
      <c r="L5" s="93">
        <f>E5*K5</f>
        <v>872708.1</v>
      </c>
      <c r="M5" s="90">
        <v>29</v>
      </c>
      <c r="N5" s="90">
        <v>206</v>
      </c>
      <c r="O5" s="90">
        <v>1259</v>
      </c>
      <c r="P5" s="90">
        <v>80</v>
      </c>
      <c r="Q5" s="234">
        <f t="shared" si="14"/>
        <v>29.428571428571427</v>
      </c>
      <c r="R5" s="93">
        <f t="shared" si="15"/>
        <v>20.428571428571427</v>
      </c>
      <c r="S5" s="94">
        <v>146</v>
      </c>
      <c r="T5" s="94">
        <v>-3</v>
      </c>
      <c r="U5" s="93">
        <f t="shared" si="16"/>
        <v>143</v>
      </c>
      <c r="V5" s="94">
        <v>113741.09</v>
      </c>
      <c r="W5" s="94">
        <v>-2185</v>
      </c>
      <c r="X5" s="93">
        <f t="shared" si="17"/>
        <v>111556.09</v>
      </c>
      <c r="Y5" s="94">
        <v>179134.39999999997</v>
      </c>
      <c r="Z5" s="94">
        <v>-3514</v>
      </c>
      <c r="AA5" s="93">
        <f t="shared" si="18"/>
        <v>175620.39999999997</v>
      </c>
      <c r="AB5" s="93">
        <f t="shared" si="19"/>
        <v>207483.2</v>
      </c>
      <c r="AC5" s="235">
        <f t="shared" si="20"/>
        <v>6.7744381319964089E-2</v>
      </c>
      <c r="AD5" s="93">
        <f t="shared" si="21"/>
        <v>17601.87</v>
      </c>
      <c r="AE5" s="94">
        <v>65931.049999999901</v>
      </c>
      <c r="AF5" s="235">
        <f t="shared" si="22"/>
        <v>0.37541794688999636</v>
      </c>
      <c r="AG5" s="94">
        <v>12766.01999999998</v>
      </c>
      <c r="AH5" s="94">
        <v>3311</v>
      </c>
      <c r="AI5" s="94">
        <v>9987</v>
      </c>
      <c r="AJ5" s="94"/>
      <c r="AK5" s="94"/>
      <c r="AL5" s="123">
        <f t="shared" si="23"/>
        <v>432.47189659607301</v>
      </c>
      <c r="AM5" s="94">
        <v>0</v>
      </c>
      <c r="AN5" s="95">
        <f t="shared" si="24"/>
        <v>6369.8527389999999</v>
      </c>
      <c r="AO5" s="96">
        <f t="shared" ref="AO5:AO68" si="26">AA5-AD5-AE5-AG5-AH5-AI5-AK5-AL5-AN5-AM5</f>
        <v>59221.135364404014</v>
      </c>
      <c r="AP5" s="97"/>
      <c r="AQ5" s="98">
        <f t="shared" si="7"/>
        <v>1228.1146853146852</v>
      </c>
      <c r="AR5" s="99">
        <f t="shared" si="8"/>
        <v>123.09</v>
      </c>
      <c r="AS5" s="99">
        <f t="shared" si="9"/>
        <v>461.05629370629299</v>
      </c>
      <c r="AT5" s="99">
        <f t="shared" si="10"/>
        <v>87.438493150684792</v>
      </c>
      <c r="AU5" s="99">
        <f t="shared" si="25"/>
        <v>91.082191780821915</v>
      </c>
      <c r="AV5" s="99">
        <f t="array" ref="AV5">_xlfn.IFS(U5=0,AO5,U5&lt;0,AO5/-U5,U5&gt;0,AO5/U5)</f>
        <v>414.13381373709103</v>
      </c>
      <c r="AW5" s="235">
        <f>IF(AQ5=0,0,AV5/AQ5)</f>
        <v>0.33721102653452573</v>
      </c>
      <c r="AX5" s="235">
        <f>IF(AR5=0,0,AV5/AR5)</f>
        <v>3.3644797606392967</v>
      </c>
      <c r="AY5" s="100"/>
      <c r="AZ5" s="95">
        <f t="shared" si="13"/>
        <v>2936208.7393959756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7">SUM(F6:J6)</f>
        <v>2317</v>
      </c>
      <c r="F6" s="94">
        <v>102</v>
      </c>
      <c r="G6" s="94">
        <v>19</v>
      </c>
      <c r="H6" s="94">
        <v>247</v>
      </c>
      <c r="I6" s="94">
        <v>0</v>
      </c>
      <c r="J6" s="94">
        <v>1949</v>
      </c>
      <c r="K6" s="93">
        <v>123.09</v>
      </c>
      <c r="L6" s="93">
        <f t="shared" ref="L6" si="28">E6*K6</f>
        <v>285199.53000000003</v>
      </c>
      <c r="M6" s="90">
        <v>21</v>
      </c>
      <c r="N6" s="90">
        <v>147</v>
      </c>
      <c r="O6" s="90">
        <v>1175</v>
      </c>
      <c r="P6" s="90">
        <v>76</v>
      </c>
      <c r="Q6" s="234">
        <f t="shared" si="14"/>
        <v>21</v>
      </c>
      <c r="R6" s="93">
        <f t="shared" si="15"/>
        <v>15</v>
      </c>
      <c r="S6" s="94">
        <v>107</v>
      </c>
      <c r="T6" s="94">
        <v>-2</v>
      </c>
      <c r="U6" s="93">
        <f t="shared" si="16"/>
        <v>105</v>
      </c>
      <c r="V6" s="94">
        <v>76831.970000000016</v>
      </c>
      <c r="W6" s="94">
        <v>-1365</v>
      </c>
      <c r="X6" s="93">
        <f t="shared" si="17"/>
        <v>75466.970000000016</v>
      </c>
      <c r="Y6" s="94">
        <v>120158.7</v>
      </c>
      <c r="Z6" s="94">
        <v>-2200.54</v>
      </c>
      <c r="AA6" s="93">
        <f t="shared" si="18"/>
        <v>117958.16</v>
      </c>
      <c r="AB6" s="93">
        <f t="shared" si="19"/>
        <v>131271</v>
      </c>
      <c r="AC6" s="235">
        <f t="shared" si="20"/>
        <v>4.5501562294820747E-2</v>
      </c>
      <c r="AD6" s="93">
        <f t="shared" si="21"/>
        <v>12924.45</v>
      </c>
      <c r="AE6" s="94">
        <v>44251.370000000017</v>
      </c>
      <c r="AF6" s="235">
        <f t="shared" si="22"/>
        <v>0.37514462755268491</v>
      </c>
      <c r="AG6" s="94">
        <v>9440.4399999999932</v>
      </c>
      <c r="AH6" s="94">
        <v>2464</v>
      </c>
      <c r="AI6" s="94">
        <v>9156</v>
      </c>
      <c r="AJ6" s="94"/>
      <c r="AK6" s="94"/>
      <c r="AL6" s="123">
        <f t="shared" si="23"/>
        <v>247.84352310726226</v>
      </c>
      <c r="AM6" s="94">
        <v>0</v>
      </c>
      <c r="AN6" s="95">
        <f t="shared" si="24"/>
        <v>4309.1639870000008</v>
      </c>
      <c r="AO6" s="96">
        <f t="shared" si="26"/>
        <v>35164.892489892729</v>
      </c>
      <c r="AP6" s="97"/>
      <c r="AQ6" s="98">
        <f t="shared" si="7"/>
        <v>1123.4110476190476</v>
      </c>
      <c r="AR6" s="99">
        <f t="shared" si="8"/>
        <v>123.09</v>
      </c>
      <c r="AS6" s="99">
        <f t="shared" si="9"/>
        <v>421.44161904761921</v>
      </c>
      <c r="AT6" s="99">
        <f t="shared" si="10"/>
        <v>88.228411214953212</v>
      </c>
      <c r="AU6" s="99">
        <f t="shared" si="25"/>
        <v>108.59813084112149</v>
      </c>
      <c r="AV6" s="99">
        <f t="array" ref="AV6">_xlfn.IFS(U6=0,AO6,U6&lt;0,AO6/-U6,U6&gt;0,AO6/U6)</f>
        <v>334.90373799897839</v>
      </c>
      <c r="AW6" s="235">
        <f t="shared" ref="AW6" si="29">IF(AQ6=0,0,AV6/AQ6)</f>
        <v>0.29811326736440047</v>
      </c>
      <c r="AX6" s="235">
        <f t="shared" ref="AX6" si="30">IF(AR6=0,0,AV6/AR6)</f>
        <v>2.720803785839454</v>
      </c>
      <c r="AY6" s="100"/>
      <c r="AZ6" s="95">
        <f t="shared" si="13"/>
        <v>775971.96094363288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4470</v>
      </c>
      <c r="F7" s="94">
        <v>174</v>
      </c>
      <c r="G7" s="94">
        <v>28</v>
      </c>
      <c r="H7" s="94">
        <v>1223</v>
      </c>
      <c r="I7" s="94">
        <v>3</v>
      </c>
      <c r="J7" s="94">
        <v>3042</v>
      </c>
      <c r="K7" s="93">
        <v>117.24</v>
      </c>
      <c r="L7" s="93">
        <f>E7*K7</f>
        <v>524062.8</v>
      </c>
      <c r="M7" s="90">
        <v>23</v>
      </c>
      <c r="N7" s="90">
        <v>224</v>
      </c>
      <c r="O7" s="90">
        <v>1412</v>
      </c>
      <c r="P7" s="90">
        <v>65</v>
      </c>
      <c r="Q7" s="234">
        <f t="shared" si="14"/>
        <v>32</v>
      </c>
      <c r="R7" s="93">
        <f t="shared" si="15"/>
        <v>19.857142857142858</v>
      </c>
      <c r="S7" s="94">
        <v>142</v>
      </c>
      <c r="T7" s="94">
        <v>-3</v>
      </c>
      <c r="U7" s="93">
        <f t="shared" si="16"/>
        <v>139</v>
      </c>
      <c r="V7" s="94">
        <v>125355.04999999999</v>
      </c>
      <c r="W7" s="94">
        <v>-2531</v>
      </c>
      <c r="X7" s="93">
        <f t="shared" si="17"/>
        <v>122824.04999999999</v>
      </c>
      <c r="Y7" s="94">
        <v>196404.55000000013</v>
      </c>
      <c r="Z7" s="94">
        <v>-4110.54</v>
      </c>
      <c r="AA7" s="93">
        <f t="shared" si="18"/>
        <v>192294.01000000013</v>
      </c>
      <c r="AB7" s="93">
        <f t="shared" si="19"/>
        <v>205587.20000000001</v>
      </c>
      <c r="AC7" s="235">
        <f t="shared" si="20"/>
        <v>7.4176113589224255E-2</v>
      </c>
      <c r="AD7" s="93">
        <f t="shared" si="21"/>
        <v>16296.359999999999</v>
      </c>
      <c r="AE7" s="94">
        <v>72399.530000000159</v>
      </c>
      <c r="AF7" s="235">
        <f t="shared" si="22"/>
        <v>0.37650434353103412</v>
      </c>
      <c r="AG7" s="94">
        <v>15144.889999999981</v>
      </c>
      <c r="AH7" s="94">
        <v>5391</v>
      </c>
      <c r="AI7" s="94">
        <v>18000</v>
      </c>
      <c r="AJ7" s="94"/>
      <c r="AK7" s="94"/>
      <c r="AL7" s="123">
        <f t="shared" si="23"/>
        <v>1227.1766346566064</v>
      </c>
      <c r="AM7" s="94">
        <v>0</v>
      </c>
      <c r="AN7" s="95">
        <f t="shared" si="24"/>
        <v>7013.2532549999987</v>
      </c>
      <c r="AO7" s="96">
        <f t="shared" si="26"/>
        <v>56821.800110343393</v>
      </c>
      <c r="AP7" s="97"/>
      <c r="AQ7" s="98">
        <f t="shared" si="7"/>
        <v>1383.4101438848929</v>
      </c>
      <c r="AR7" s="99">
        <f t="shared" si="8"/>
        <v>117.24</v>
      </c>
      <c r="AS7" s="99">
        <f t="shared" si="9"/>
        <v>520.85992805755507</v>
      </c>
      <c r="AT7" s="99">
        <f t="shared" si="10"/>
        <v>106.65415492957733</v>
      </c>
      <c r="AU7" s="99">
        <f t="shared" si="25"/>
        <v>164.72535211267606</v>
      </c>
      <c r="AV7" s="99">
        <f t="array" ref="AV7">_xlfn.IFS(U7=0,AO7,U7&lt;0,AO7/-U7,U7&gt;0,AO7/U7)</f>
        <v>408.78992885139132</v>
      </c>
      <c r="AW7" s="235">
        <f>IF(AQ7=0,0,AV7/AQ7)</f>
        <v>0.29549438440824732</v>
      </c>
      <c r="AX7" s="235">
        <f>IF(AR7=0,0,AV7/AR7)</f>
        <v>3.4867786493636244</v>
      </c>
      <c r="AY7" s="100"/>
      <c r="AZ7" s="95">
        <f t="shared" si="13"/>
        <v>1827290.9819657193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360</v>
      </c>
      <c r="F8" s="94">
        <v>59</v>
      </c>
      <c r="G8" s="94">
        <v>23</v>
      </c>
      <c r="H8" s="94">
        <v>278</v>
      </c>
      <c r="I8" s="94">
        <v>0</v>
      </c>
      <c r="J8" s="94">
        <v>0</v>
      </c>
      <c r="K8" s="93">
        <v>169.89</v>
      </c>
      <c r="L8" s="93">
        <f>E8*K8</f>
        <v>61160.399999999994</v>
      </c>
      <c r="M8" s="90">
        <v>52</v>
      </c>
      <c r="N8" s="90">
        <v>67</v>
      </c>
      <c r="O8" s="90">
        <v>1464</v>
      </c>
      <c r="P8" s="90">
        <v>56</v>
      </c>
      <c r="Q8" s="234">
        <f t="shared" si="14"/>
        <v>9.5714285714285712</v>
      </c>
      <c r="R8" s="93">
        <f t="shared" si="15"/>
        <v>6.1428571428571432</v>
      </c>
      <c r="S8" s="94">
        <v>45</v>
      </c>
      <c r="T8" s="94">
        <v>-2</v>
      </c>
      <c r="U8" s="93">
        <f t="shared" si="16"/>
        <v>43</v>
      </c>
      <c r="V8" s="94">
        <v>41836.369999999995</v>
      </c>
      <c r="W8" s="94">
        <v>-1701</v>
      </c>
      <c r="X8" s="93">
        <f t="shared" si="17"/>
        <v>40135.369999999995</v>
      </c>
      <c r="Y8" s="94">
        <v>64738.590000000004</v>
      </c>
      <c r="Z8" s="94">
        <v>-2750</v>
      </c>
      <c r="AA8" s="93">
        <f t="shared" si="18"/>
        <v>61988.590000000004</v>
      </c>
      <c r="AB8" s="93">
        <f t="shared" si="19"/>
        <v>54929.279999999999</v>
      </c>
      <c r="AC8" s="235">
        <f t="shared" si="20"/>
        <v>2.3911679272151265E-2</v>
      </c>
      <c r="AD8" s="93">
        <f t="shared" si="21"/>
        <v>7305.2699999999995</v>
      </c>
      <c r="AE8" s="94">
        <v>23073.279999999992</v>
      </c>
      <c r="AF8" s="235">
        <f t="shared" si="22"/>
        <v>0.37221817757106573</v>
      </c>
      <c r="AG8" s="94">
        <v>5713.4399999999978</v>
      </c>
      <c r="AH8" s="94">
        <v>624</v>
      </c>
      <c r="AI8" s="94">
        <v>8500</v>
      </c>
      <c r="AJ8" s="94"/>
      <c r="AK8" s="94"/>
      <c r="AL8" s="123">
        <f t="shared" si="23"/>
        <v>278.94939037983363</v>
      </c>
      <c r="AM8" s="94">
        <v>0</v>
      </c>
      <c r="AN8" s="95">
        <f t="shared" si="24"/>
        <v>2291.7296269999997</v>
      </c>
      <c r="AO8" s="96">
        <f t="shared" si="26"/>
        <v>14201.920982620184</v>
      </c>
      <c r="AP8" s="97"/>
      <c r="AQ8" s="98">
        <f t="shared" si="7"/>
        <v>1441.5951162790698</v>
      </c>
      <c r="AR8" s="99">
        <f t="shared" si="8"/>
        <v>169.89</v>
      </c>
      <c r="AS8" s="99">
        <f t="shared" si="9"/>
        <v>536.58790697674397</v>
      </c>
      <c r="AT8" s="99">
        <f t="shared" si="10"/>
        <v>126.96533333333329</v>
      </c>
      <c r="AU8" s="99">
        <f t="shared" si="25"/>
        <v>202.75555555555556</v>
      </c>
      <c r="AV8" s="99">
        <f t="array" ref="AV8">_xlfn.IFS(U8=0,AO8,U8&lt;0,AO8/-U8,U8&gt;0,AO8/U8)</f>
        <v>330.27723215395775</v>
      </c>
      <c r="AW8" s="235">
        <f>IF(AQ8=0,0,AV8/AQ8)</f>
        <v>0.22910540444007815</v>
      </c>
      <c r="AX8" s="235">
        <f>IF(AR8=0,0,AV8/AR8)</f>
        <v>1.9440651724878319</v>
      </c>
      <c r="AY8" s="100"/>
      <c r="AZ8" s="95">
        <f t="shared" si="13"/>
        <v>118899.8035754248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11134</v>
      </c>
      <c r="F9" s="94">
        <v>193</v>
      </c>
      <c r="G9" s="94">
        <v>56</v>
      </c>
      <c r="H9" s="94">
        <v>778</v>
      </c>
      <c r="I9" s="94">
        <v>0</v>
      </c>
      <c r="J9" s="94">
        <v>10107</v>
      </c>
      <c r="K9" s="93">
        <v>123.09</v>
      </c>
      <c r="L9" s="93">
        <f>E9*K9</f>
        <v>1370484.06</v>
      </c>
      <c r="M9" s="90">
        <v>29</v>
      </c>
      <c r="N9" s="90">
        <v>232</v>
      </c>
      <c r="O9" s="90">
        <v>1450</v>
      </c>
      <c r="P9" s="90">
        <v>55</v>
      </c>
      <c r="Q9" s="234">
        <f t="shared" si="14"/>
        <v>33.142857142857146</v>
      </c>
      <c r="R9" s="93">
        <f t="shared" si="15"/>
        <v>15.285714285714286</v>
      </c>
      <c r="S9" s="94">
        <v>109</v>
      </c>
      <c r="T9" s="94">
        <v>-2</v>
      </c>
      <c r="U9" s="93">
        <f t="shared" si="16"/>
        <v>107</v>
      </c>
      <c r="V9" s="94">
        <v>101730.52</v>
      </c>
      <c r="W9" s="94">
        <v>-1988</v>
      </c>
      <c r="X9" s="93">
        <f t="shared" si="17"/>
        <v>99742.52</v>
      </c>
      <c r="Y9" s="94">
        <v>157983.03000000006</v>
      </c>
      <c r="Z9" s="94">
        <v>-2900</v>
      </c>
      <c r="AA9" s="93">
        <f t="shared" si="18"/>
        <v>155083.03000000006</v>
      </c>
      <c r="AB9" s="93">
        <f t="shared" si="19"/>
        <v>185020</v>
      </c>
      <c r="AC9" s="235">
        <f t="shared" si="20"/>
        <v>5.9822229767017024E-2</v>
      </c>
      <c r="AD9" s="93">
        <f t="shared" si="21"/>
        <v>13170.630000000001</v>
      </c>
      <c r="AE9" s="94">
        <v>58225.070000000036</v>
      </c>
      <c r="AF9" s="235">
        <f t="shared" si="22"/>
        <v>0.37544449576462374</v>
      </c>
      <c r="AG9" s="94">
        <v>16792.789999999975</v>
      </c>
      <c r="AH9" s="94">
        <v>4761</v>
      </c>
      <c r="AI9" s="94">
        <v>17500</v>
      </c>
      <c r="AJ9" s="94"/>
      <c r="AK9" s="94"/>
      <c r="AL9" s="123">
        <f t="shared" si="23"/>
        <v>780.65692703421075</v>
      </c>
      <c r="AM9" s="94">
        <v>0</v>
      </c>
      <c r="AN9" s="95">
        <f t="shared" si="24"/>
        <v>5695.2978919999996</v>
      </c>
      <c r="AO9" s="96">
        <f t="shared" si="26"/>
        <v>38157.585180965827</v>
      </c>
      <c r="AP9" s="97"/>
      <c r="AQ9" s="98">
        <f t="shared" si="7"/>
        <v>1449.3741121495332</v>
      </c>
      <c r="AR9" s="99">
        <f t="shared" si="8"/>
        <v>123.09</v>
      </c>
      <c r="AS9" s="99">
        <f t="shared" si="9"/>
        <v>544.1595327102807</v>
      </c>
      <c r="AT9" s="99">
        <f t="shared" si="10"/>
        <v>154.06229357798142</v>
      </c>
      <c r="AU9" s="99">
        <f t="shared" si="25"/>
        <v>204.22935779816513</v>
      </c>
      <c r="AV9" s="99">
        <f t="array" ref="AV9">_xlfn.IFS(U9=0,AO9,U9&lt;0,AO9/-U9,U9&gt;0,AO9/U9)</f>
        <v>356.61294561650305</v>
      </c>
      <c r="AW9" s="235">
        <f>IF(AQ9=0,0,AV9/AQ9)</f>
        <v>0.24604616753339043</v>
      </c>
      <c r="AX9" s="235">
        <f>IF(AR9=0,0,AV9/AR9)</f>
        <v>2.8971723585709892</v>
      </c>
      <c r="AY9" s="100"/>
      <c r="AZ9" s="95">
        <f t="shared" si="13"/>
        <v>3970528.5364941452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9743</v>
      </c>
      <c r="F10" s="94">
        <v>156</v>
      </c>
      <c r="G10" s="94">
        <v>36</v>
      </c>
      <c r="H10" s="94">
        <v>865</v>
      </c>
      <c r="I10" s="94">
        <v>0</v>
      </c>
      <c r="J10" s="94">
        <v>8686</v>
      </c>
      <c r="K10" s="93">
        <v>123.09</v>
      </c>
      <c r="L10" s="93">
        <f>E10*K10</f>
        <v>1199265.8700000001</v>
      </c>
      <c r="M10" s="90">
        <v>24</v>
      </c>
      <c r="N10" s="90">
        <v>198</v>
      </c>
      <c r="O10" s="90">
        <v>1245</v>
      </c>
      <c r="P10" s="90">
        <v>62</v>
      </c>
      <c r="Q10" s="234">
        <f t="shared" si="14"/>
        <v>28.285714285714285</v>
      </c>
      <c r="R10" s="93">
        <f t="shared" si="15"/>
        <v>15.857142857142858</v>
      </c>
      <c r="S10" s="94">
        <v>114</v>
      </c>
      <c r="T10" s="94">
        <v>-3</v>
      </c>
      <c r="U10" s="93">
        <f t="shared" si="16"/>
        <v>111</v>
      </c>
      <c r="V10" s="94">
        <v>86663.360000000015</v>
      </c>
      <c r="W10" s="94">
        <v>-2275</v>
      </c>
      <c r="X10" s="93">
        <f t="shared" si="17"/>
        <v>84388.360000000015</v>
      </c>
      <c r="Y10" s="94">
        <v>137057.74</v>
      </c>
      <c r="Z10" s="94">
        <v>-3603</v>
      </c>
      <c r="AA10" s="93">
        <f t="shared" si="18"/>
        <v>133454.74</v>
      </c>
      <c r="AB10" s="93">
        <f t="shared" si="19"/>
        <v>152836.20000000001</v>
      </c>
      <c r="AC10" s="235">
        <f t="shared" si="20"/>
        <v>5.1479263203572399E-2</v>
      </c>
      <c r="AD10" s="93">
        <f t="shared" si="21"/>
        <v>13662.99</v>
      </c>
      <c r="AE10" s="94">
        <v>50160.089999999967</v>
      </c>
      <c r="AF10" s="235">
        <f t="shared" si="22"/>
        <v>0.37585843710009831</v>
      </c>
      <c r="AG10" s="94">
        <v>14137.389999999974</v>
      </c>
      <c r="AH10" s="94">
        <v>4429</v>
      </c>
      <c r="AI10" s="94">
        <v>22800</v>
      </c>
      <c r="AJ10" s="94"/>
      <c r="AK10" s="94"/>
      <c r="AL10" s="123">
        <f t="shared" si="23"/>
        <v>867.95403841207235</v>
      </c>
      <c r="AM10" s="94">
        <v>0</v>
      </c>
      <c r="AN10" s="95">
        <f t="shared" si="24"/>
        <v>4818.5753560000003</v>
      </c>
      <c r="AO10" s="96">
        <f t="shared" si="26"/>
        <v>22578.740605587973</v>
      </c>
      <c r="AP10" s="97"/>
      <c r="AQ10" s="98">
        <f t="shared" si="7"/>
        <v>1202.2949549549548</v>
      </c>
      <c r="AR10" s="99">
        <f t="shared" si="8"/>
        <v>123.09</v>
      </c>
      <c r="AS10" s="99">
        <f t="shared" si="9"/>
        <v>451.89270270270242</v>
      </c>
      <c r="AT10" s="99">
        <f t="shared" si="10"/>
        <v>124.01219298245591</v>
      </c>
      <c r="AU10" s="99">
        <f t="shared" si="25"/>
        <v>238.85087719298247</v>
      </c>
      <c r="AV10" s="99">
        <f t="array" ref="AV10">_xlfn.IFS(U10=0,AO10,U10&lt;0,AO10/-U10,U10&gt;0,AO10/U10)</f>
        <v>203.41207752781958</v>
      </c>
      <c r="AW10" s="235">
        <f>IF(AQ10=0,0,AV10/AQ10)</f>
        <v>0.16918650177272065</v>
      </c>
      <c r="AX10" s="235">
        <f>IF(AR10=0,0,AV10/AR10)</f>
        <v>1.6525475467366932</v>
      </c>
      <c r="AY10" s="100"/>
      <c r="AZ10" s="95">
        <f t="shared" si="13"/>
        <v>1981843.8713535462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1">SUM(F11:J11)</f>
        <v>2717</v>
      </c>
      <c r="F11" s="94">
        <v>66</v>
      </c>
      <c r="G11" s="94">
        <v>17</v>
      </c>
      <c r="H11" s="94">
        <v>317</v>
      </c>
      <c r="I11" s="94">
        <v>0</v>
      </c>
      <c r="J11" s="94">
        <v>2317</v>
      </c>
      <c r="K11" s="93">
        <v>123.09</v>
      </c>
      <c r="L11" s="93">
        <f t="shared" ref="L11" si="32">E11*K11</f>
        <v>334435.53000000003</v>
      </c>
      <c r="M11" s="90">
        <v>52</v>
      </c>
      <c r="N11" s="90">
        <v>87</v>
      </c>
      <c r="O11" s="90">
        <v>1217</v>
      </c>
      <c r="P11" s="90">
        <v>64</v>
      </c>
      <c r="Q11" s="234">
        <f t="shared" si="14"/>
        <v>12.428571428571429</v>
      </c>
      <c r="R11" s="93">
        <f t="shared" si="15"/>
        <v>8.8571428571428577</v>
      </c>
      <c r="S11" s="94">
        <v>64</v>
      </c>
      <c r="T11" s="94">
        <v>-2</v>
      </c>
      <c r="U11" s="93">
        <f t="shared" si="16"/>
        <v>62</v>
      </c>
      <c r="V11" s="94">
        <v>48936.34</v>
      </c>
      <c r="W11" s="94">
        <v>-1528</v>
      </c>
      <c r="X11" s="93">
        <f t="shared" si="17"/>
        <v>47408.34</v>
      </c>
      <c r="Y11" s="94">
        <v>77890.11</v>
      </c>
      <c r="Z11" s="94">
        <v>-2434</v>
      </c>
      <c r="AA11" s="93">
        <f t="shared" si="18"/>
        <v>75456.11</v>
      </c>
      <c r="AB11" s="93">
        <f t="shared" si="19"/>
        <v>67762.559999999998</v>
      </c>
      <c r="AC11" s="235">
        <f t="shared" si="20"/>
        <v>2.9106684011431228E-2</v>
      </c>
      <c r="AD11" s="93">
        <f t="shared" si="21"/>
        <v>7631.58</v>
      </c>
      <c r="AE11" s="94">
        <v>28370.149999999983</v>
      </c>
      <c r="AF11" s="235">
        <f t="shared" si="22"/>
        <v>0.3759821437919339</v>
      </c>
      <c r="AG11" s="94">
        <v>6050.3699999999981</v>
      </c>
      <c r="AH11" s="94">
        <v>2279</v>
      </c>
      <c r="AI11" s="94">
        <v>4547</v>
      </c>
      <c r="AJ11" s="94"/>
      <c r="AK11" s="94"/>
      <c r="AL11" s="123">
        <f t="shared" si="23"/>
        <v>318.08257823887504</v>
      </c>
      <c r="AM11" s="94">
        <v>0</v>
      </c>
      <c r="AN11" s="95">
        <f t="shared" si="24"/>
        <v>2707.0162139999998</v>
      </c>
      <c r="AO11" s="96">
        <f t="shared" si="26"/>
        <v>23552.91120776115</v>
      </c>
      <c r="AP11" s="97"/>
      <c r="AQ11" s="98">
        <f t="shared" si="7"/>
        <v>1217.0340322580646</v>
      </c>
      <c r="AR11" s="99">
        <f t="shared" si="8"/>
        <v>123.09</v>
      </c>
      <c r="AS11" s="99">
        <f t="shared" si="9"/>
        <v>457.58306451612879</v>
      </c>
      <c r="AT11" s="99">
        <f t="shared" si="10"/>
        <v>94.53703124999997</v>
      </c>
      <c r="AU11" s="99">
        <f t="shared" si="25"/>
        <v>106.65625</v>
      </c>
      <c r="AV11" s="99">
        <f t="array" ref="AV11">_xlfn.IFS(U11=0,AO11,U11&lt;0,AO11/-U11,U11&gt;0,AO11/U11)</f>
        <v>379.88566464130889</v>
      </c>
      <c r="AW11" s="235">
        <f t="shared" ref="AW11:AW28" si="33">IF(AQ11=0,0,AV11/AQ11)</f>
        <v>0.31214054379110123</v>
      </c>
      <c r="AX11" s="235">
        <f t="shared" ref="AX11:AX28" si="34">IF(AR11=0,0,AV11/AR11)</f>
        <v>3.0862431118799973</v>
      </c>
      <c r="AY11" s="100"/>
      <c r="AZ11" s="95">
        <f t="shared" si="13"/>
        <v>1032149.3508304362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1"/>
        <v>5150</v>
      </c>
      <c r="F12" s="94">
        <v>109</v>
      </c>
      <c r="G12" s="94">
        <v>26</v>
      </c>
      <c r="H12" s="94">
        <v>533</v>
      </c>
      <c r="I12" s="94">
        <v>1</v>
      </c>
      <c r="J12" s="94">
        <v>4481</v>
      </c>
      <c r="K12" s="93">
        <v>117.24</v>
      </c>
      <c r="L12" s="93">
        <f>E12*K12</f>
        <v>603786</v>
      </c>
      <c r="M12" s="90">
        <v>48</v>
      </c>
      <c r="N12" s="90">
        <v>111</v>
      </c>
      <c r="O12" s="90">
        <v>1330</v>
      </c>
      <c r="P12" s="90">
        <v>60</v>
      </c>
      <c r="Q12" s="234">
        <f t="shared" si="14"/>
        <v>15.857142857142858</v>
      </c>
      <c r="R12" s="93">
        <f t="shared" si="15"/>
        <v>8.7142857142857135</v>
      </c>
      <c r="S12" s="94">
        <v>66</v>
      </c>
      <c r="T12" s="94">
        <v>-5</v>
      </c>
      <c r="U12" s="93">
        <f t="shared" si="16"/>
        <v>61</v>
      </c>
      <c r="V12" s="94">
        <v>54986.77</v>
      </c>
      <c r="W12" s="94">
        <v>-3980</v>
      </c>
      <c r="X12" s="93">
        <f t="shared" si="17"/>
        <v>51006.77</v>
      </c>
      <c r="Y12" s="94">
        <v>85288.43</v>
      </c>
      <c r="Z12" s="94">
        <v>-6363.85</v>
      </c>
      <c r="AA12" s="93">
        <f t="shared" si="18"/>
        <v>78924.579999999987</v>
      </c>
      <c r="AB12" s="93">
        <f t="shared" si="19"/>
        <v>88578</v>
      </c>
      <c r="AC12" s="235">
        <f t="shared" si="20"/>
        <v>3.0444622851548066E-2</v>
      </c>
      <c r="AD12" s="93">
        <f t="shared" si="21"/>
        <v>7151.6399999999994</v>
      </c>
      <c r="AE12" s="94">
        <v>28919.879999999994</v>
      </c>
      <c r="AF12" s="235">
        <f t="shared" si="22"/>
        <v>0.36642424958105574</v>
      </c>
      <c r="AG12" s="94">
        <v>9726.98</v>
      </c>
      <c r="AH12" s="94">
        <v>1803</v>
      </c>
      <c r="AI12" s="94">
        <v>7930</v>
      </c>
      <c r="AJ12" s="94"/>
      <c r="AK12" s="94"/>
      <c r="AL12" s="123">
        <f t="shared" si="23"/>
        <v>534.82023407356598</v>
      </c>
      <c r="AM12" s="94">
        <v>0</v>
      </c>
      <c r="AN12" s="95">
        <f t="shared" si="24"/>
        <v>2912.4865669999999</v>
      </c>
      <c r="AO12" s="96">
        <f t="shared" si="26"/>
        <v>19945.773198926436</v>
      </c>
      <c r="AP12" s="97"/>
      <c r="AQ12" s="98">
        <f t="shared" si="7"/>
        <v>1293.8455737704917</v>
      </c>
      <c r="AR12" s="99">
        <f t="shared" si="8"/>
        <v>117.24</v>
      </c>
      <c r="AS12" s="99">
        <f t="shared" si="9"/>
        <v>474.09639344262285</v>
      </c>
      <c r="AT12" s="99">
        <f t="shared" si="10"/>
        <v>147.37848484848485</v>
      </c>
      <c r="AU12" s="99">
        <f t="shared" si="25"/>
        <v>147.46969696969697</v>
      </c>
      <c r="AV12" s="99">
        <f t="array" ref="AV12">_xlfn.IFS(U12=0,AO12,U12&lt;0,AO12/-U12,U12&gt;0,AO12/U12)</f>
        <v>326.97988850699073</v>
      </c>
      <c r="AW12" s="235">
        <f t="shared" si="33"/>
        <v>0.25271940881948862</v>
      </c>
      <c r="AX12" s="235">
        <f t="shared" si="34"/>
        <v>2.7889789193704431</v>
      </c>
      <c r="AY12" s="100"/>
      <c r="AZ12" s="95">
        <f t="shared" si="13"/>
        <v>1683946.4258110023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1"/>
        <v>5734</v>
      </c>
      <c r="F13" s="94">
        <v>195</v>
      </c>
      <c r="G13" s="94">
        <v>43</v>
      </c>
      <c r="H13" s="94">
        <v>299</v>
      </c>
      <c r="I13" s="94">
        <v>1</v>
      </c>
      <c r="J13" s="94">
        <v>5196</v>
      </c>
      <c r="K13" s="93">
        <v>123.09</v>
      </c>
      <c r="L13" s="93">
        <f t="shared" ref="L13:L28" si="35">E13*K13</f>
        <v>705798.06</v>
      </c>
      <c r="M13" s="90">
        <v>25</v>
      </c>
      <c r="N13" s="90">
        <v>253</v>
      </c>
      <c r="O13" s="90">
        <v>1490</v>
      </c>
      <c r="P13" s="90">
        <v>68</v>
      </c>
      <c r="Q13" s="234">
        <f t="shared" si="14"/>
        <v>36.142857142857146</v>
      </c>
      <c r="R13" s="93">
        <f t="shared" si="15"/>
        <v>18.857142857142858</v>
      </c>
      <c r="S13" s="94">
        <v>136</v>
      </c>
      <c r="T13" s="94">
        <v>-4</v>
      </c>
      <c r="U13" s="93">
        <f t="shared" si="16"/>
        <v>132</v>
      </c>
      <c r="V13" s="94">
        <v>127239.29999999996</v>
      </c>
      <c r="W13" s="94">
        <v>-3689</v>
      </c>
      <c r="X13" s="93">
        <f t="shared" si="17"/>
        <v>123550.29999999996</v>
      </c>
      <c r="Y13" s="94">
        <v>199867.76999999987</v>
      </c>
      <c r="Z13" s="94">
        <v>-5870.6</v>
      </c>
      <c r="AA13" s="93">
        <f t="shared" si="18"/>
        <v>193997.16999999987</v>
      </c>
      <c r="AB13" s="93">
        <f t="shared" si="19"/>
        <v>256339.6</v>
      </c>
      <c r="AC13" s="235">
        <f t="shared" si="20"/>
        <v>7.4833096038238678E-2</v>
      </c>
      <c r="AD13" s="93">
        <f t="shared" si="21"/>
        <v>16247.880000000001</v>
      </c>
      <c r="AE13" s="94">
        <v>73087.549999999916</v>
      </c>
      <c r="AF13" s="235">
        <f t="shared" si="22"/>
        <v>0.37674544427632611</v>
      </c>
      <c r="AG13" s="94">
        <v>16949.419999999976</v>
      </c>
      <c r="AH13" s="94">
        <v>9000</v>
      </c>
      <c r="AI13" s="94">
        <v>22606</v>
      </c>
      <c r="AJ13" s="94"/>
      <c r="AK13" s="94"/>
      <c r="AL13" s="123">
        <f t="shared" si="23"/>
        <v>300.0211069193175</v>
      </c>
      <c r="AM13" s="94">
        <v>0</v>
      </c>
      <c r="AN13" s="95">
        <f t="shared" si="24"/>
        <v>7054.7221299999974</v>
      </c>
      <c r="AO13" s="96">
        <f t="shared" si="26"/>
        <v>48751.576763080666</v>
      </c>
      <c r="AP13" s="97"/>
      <c r="AQ13" s="98">
        <f t="shared" si="7"/>
        <v>1469.6755303030293</v>
      </c>
      <c r="AR13" s="99">
        <f t="shared" si="8"/>
        <v>123.09</v>
      </c>
      <c r="AS13" s="99">
        <f t="shared" si="9"/>
        <v>553.69356060605992</v>
      </c>
      <c r="AT13" s="99">
        <f t="shared" si="10"/>
        <v>124.62808823529394</v>
      </c>
      <c r="AU13" s="99">
        <f t="shared" si="25"/>
        <v>232.39705882352942</v>
      </c>
      <c r="AV13" s="99">
        <f t="array" ref="AV13">_xlfn.IFS(U13=0,AO13,U13&lt;0,AO13/-U13,U13&gt;0,AO13/U13)</f>
        <v>369.33012699303532</v>
      </c>
      <c r="AW13" s="235">
        <f t="shared" si="33"/>
        <v>0.25130045331630713</v>
      </c>
      <c r="AX13" s="235">
        <f t="shared" si="34"/>
        <v>3.0004884799174207</v>
      </c>
      <c r="AY13" s="100"/>
      <c r="AZ13" s="95">
        <f t="shared" si="13"/>
        <v>2117738.9481780645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1"/>
        <v>2947</v>
      </c>
      <c r="F14" s="94">
        <v>38</v>
      </c>
      <c r="G14" s="94">
        <v>7</v>
      </c>
      <c r="H14" s="94">
        <v>411</v>
      </c>
      <c r="I14" s="94">
        <v>2</v>
      </c>
      <c r="J14" s="94">
        <v>2489</v>
      </c>
      <c r="K14" s="93">
        <v>123.09</v>
      </c>
      <c r="L14" s="93">
        <f t="shared" si="35"/>
        <v>362746.23</v>
      </c>
      <c r="M14" s="90">
        <v>88</v>
      </c>
      <c r="N14" s="90">
        <v>43</v>
      </c>
      <c r="O14" s="90">
        <v>1202</v>
      </c>
      <c r="P14" s="90">
        <v>69</v>
      </c>
      <c r="Q14" s="234">
        <f t="shared" si="14"/>
        <v>6.1428571428571432</v>
      </c>
      <c r="R14" s="93">
        <f t="shared" si="15"/>
        <v>5</v>
      </c>
      <c r="S14" s="94">
        <v>35</v>
      </c>
      <c r="T14" s="94">
        <v>0</v>
      </c>
      <c r="U14" s="93">
        <f t="shared" si="16"/>
        <v>35</v>
      </c>
      <c r="V14" s="94">
        <v>26082.600000000002</v>
      </c>
      <c r="W14" s="94">
        <v>0</v>
      </c>
      <c r="X14" s="93">
        <f t="shared" si="17"/>
        <v>26082.600000000002</v>
      </c>
      <c r="Y14" s="94">
        <v>40222.420000000006</v>
      </c>
      <c r="Z14" s="94">
        <v>0</v>
      </c>
      <c r="AA14" s="93">
        <f t="shared" si="18"/>
        <v>40222.420000000006</v>
      </c>
      <c r="AB14" s="93">
        <f t="shared" si="19"/>
        <v>35663.339999999997</v>
      </c>
      <c r="AC14" s="235">
        <f t="shared" si="20"/>
        <v>1.5515526431392658E-2</v>
      </c>
      <c r="AD14" s="93">
        <f t="shared" si="21"/>
        <v>4308.1500000000005</v>
      </c>
      <c r="AE14" s="94">
        <v>15152.690000000002</v>
      </c>
      <c r="AF14" s="235">
        <f t="shared" si="22"/>
        <v>0.3767224846242469</v>
      </c>
      <c r="AG14" s="94">
        <v>3479.0899999999988</v>
      </c>
      <c r="AH14" s="94">
        <v>1619</v>
      </c>
      <c r="AI14" s="94">
        <v>2724</v>
      </c>
      <c r="AJ14" s="94"/>
      <c r="AK14" s="94"/>
      <c r="AL14" s="123">
        <f t="shared" si="23"/>
        <v>412.40359512989795</v>
      </c>
      <c r="AM14" s="94">
        <v>0</v>
      </c>
      <c r="AN14" s="95">
        <f t="shared" si="24"/>
        <v>1489.31646</v>
      </c>
      <c r="AO14" s="96">
        <f t="shared" si="26"/>
        <v>11037.769944870104</v>
      </c>
      <c r="AP14" s="97"/>
      <c r="AQ14" s="98">
        <f t="shared" si="7"/>
        <v>1149.2120000000002</v>
      </c>
      <c r="AR14" s="99">
        <f t="shared" si="8"/>
        <v>123.09</v>
      </c>
      <c r="AS14" s="99">
        <f t="shared" si="9"/>
        <v>432.93400000000008</v>
      </c>
      <c r="AT14" s="99">
        <f t="shared" si="10"/>
        <v>99.402571428571392</v>
      </c>
      <c r="AU14" s="99">
        <f t="shared" si="25"/>
        <v>124.08571428571429</v>
      </c>
      <c r="AV14" s="99">
        <f t="array" ref="AV14">_xlfn.IFS(U14=0,AO14,U14&lt;0,AO14/-U14,U14&gt;0,AO14/U14)</f>
        <v>315.36485556771726</v>
      </c>
      <c r="AW14" s="235">
        <f t="shared" si="33"/>
        <v>0.27441834541208865</v>
      </c>
      <c r="AX14" s="235">
        <f t="shared" si="34"/>
        <v>2.5620672318443192</v>
      </c>
      <c r="AY14" s="100"/>
      <c r="AZ14" s="95">
        <f t="shared" si="13"/>
        <v>929380.22935806273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1"/>
        <v>2829</v>
      </c>
      <c r="F15" s="94">
        <v>36</v>
      </c>
      <c r="G15" s="94">
        <v>10</v>
      </c>
      <c r="H15" s="94">
        <v>499</v>
      </c>
      <c r="I15" s="94">
        <v>0</v>
      </c>
      <c r="J15" s="94">
        <v>2284</v>
      </c>
      <c r="K15" s="93">
        <v>123.09</v>
      </c>
      <c r="L15" s="93">
        <f t="shared" si="35"/>
        <v>348221.61</v>
      </c>
      <c r="M15" s="90">
        <v>124</v>
      </c>
      <c r="N15" s="90">
        <v>43</v>
      </c>
      <c r="O15" s="90">
        <v>1199</v>
      </c>
      <c r="P15" s="90">
        <v>56</v>
      </c>
      <c r="Q15" s="234">
        <f t="shared" si="14"/>
        <v>6.1428571428571432</v>
      </c>
      <c r="R15" s="93">
        <f t="shared" si="15"/>
        <v>3.5714285714285716</v>
      </c>
      <c r="S15" s="94">
        <v>25</v>
      </c>
      <c r="T15" s="94">
        <v>0</v>
      </c>
      <c r="U15" s="93">
        <f t="shared" si="16"/>
        <v>25</v>
      </c>
      <c r="V15" s="94">
        <v>18306.53</v>
      </c>
      <c r="W15" s="94">
        <v>0</v>
      </c>
      <c r="X15" s="93">
        <f t="shared" si="17"/>
        <v>18306.53</v>
      </c>
      <c r="Y15" s="94">
        <v>28690.11</v>
      </c>
      <c r="Z15" s="94">
        <v>0</v>
      </c>
      <c r="AA15" s="93">
        <f t="shared" si="18"/>
        <v>28690.11</v>
      </c>
      <c r="AB15" s="93">
        <f t="shared" si="19"/>
        <v>28871.919999999998</v>
      </c>
      <c r="AC15" s="235">
        <f t="shared" si="20"/>
        <v>1.1067015858930485E-2</v>
      </c>
      <c r="AD15" s="93">
        <f t="shared" si="21"/>
        <v>3077.25</v>
      </c>
      <c r="AE15" s="94">
        <v>10775.95</v>
      </c>
      <c r="AF15" s="235">
        <f t="shared" si="22"/>
        <v>0.37559807194883532</v>
      </c>
      <c r="AG15" s="94">
        <v>2450.65</v>
      </c>
      <c r="AH15" s="94">
        <v>1503</v>
      </c>
      <c r="AI15" s="94">
        <v>823</v>
      </c>
      <c r="AJ15" s="94"/>
      <c r="AK15" s="94"/>
      <c r="AL15" s="123">
        <f t="shared" si="23"/>
        <v>500.70412158106831</v>
      </c>
      <c r="AM15" s="94">
        <v>0</v>
      </c>
      <c r="AN15" s="95">
        <f t="shared" si="24"/>
        <v>1045.3028629999999</v>
      </c>
      <c r="AO15" s="96">
        <f t="shared" si="26"/>
        <v>8514.2530154189335</v>
      </c>
      <c r="AP15" s="97"/>
      <c r="AQ15" s="98">
        <f t="shared" si="7"/>
        <v>1147.6043999999999</v>
      </c>
      <c r="AR15" s="99">
        <f t="shared" si="8"/>
        <v>123.09</v>
      </c>
      <c r="AS15" s="99">
        <f t="shared" si="9"/>
        <v>431.03800000000001</v>
      </c>
      <c r="AT15" s="99">
        <f t="shared" si="10"/>
        <v>98.02600000000001</v>
      </c>
      <c r="AU15" s="99">
        <f t="shared" si="25"/>
        <v>93.04</v>
      </c>
      <c r="AV15" s="99">
        <f t="array" ref="AV15">_xlfn.IFS(U15=0,AO15,U15&lt;0,AO15/-U15,U15&gt;0,AO15/U15)</f>
        <v>340.57012061675732</v>
      </c>
      <c r="AW15" s="235">
        <f t="shared" si="33"/>
        <v>0.29676613353587467</v>
      </c>
      <c r="AX15" s="235">
        <f t="shared" si="34"/>
        <v>2.7668382534467244</v>
      </c>
      <c r="AY15" s="100"/>
      <c r="AZ15" s="95">
        <f t="shared" si="13"/>
        <v>963472.87122480641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1"/>
        <v>4611</v>
      </c>
      <c r="F16" s="94">
        <v>183</v>
      </c>
      <c r="G16" s="94">
        <v>30</v>
      </c>
      <c r="H16" s="94">
        <v>192</v>
      </c>
      <c r="I16" s="94">
        <v>2</v>
      </c>
      <c r="J16" s="94">
        <v>4204</v>
      </c>
      <c r="K16" s="93">
        <v>117.24</v>
      </c>
      <c r="L16" s="93">
        <f t="shared" si="35"/>
        <v>540593.64</v>
      </c>
      <c r="M16" s="90">
        <v>17</v>
      </c>
      <c r="N16" s="90">
        <v>216</v>
      </c>
      <c r="O16" s="90">
        <v>1206</v>
      </c>
      <c r="P16" s="90">
        <v>63</v>
      </c>
      <c r="Q16" s="234">
        <f t="shared" si="14"/>
        <v>30.857142857142858</v>
      </c>
      <c r="R16" s="93">
        <f t="shared" si="15"/>
        <v>15.857142857142858</v>
      </c>
      <c r="S16" s="94">
        <v>113</v>
      </c>
      <c r="T16" s="94">
        <v>-2</v>
      </c>
      <c r="U16" s="93">
        <f t="shared" si="16"/>
        <v>111</v>
      </c>
      <c r="V16" s="94">
        <v>84129.31</v>
      </c>
      <c r="W16" s="94">
        <v>-1488</v>
      </c>
      <c r="X16" s="93">
        <f t="shared" si="17"/>
        <v>82641.31</v>
      </c>
      <c r="Y16" s="94">
        <v>130505.78999999996</v>
      </c>
      <c r="Z16" s="94">
        <v>-2256</v>
      </c>
      <c r="AA16" s="93">
        <f t="shared" si="18"/>
        <v>128249.78999999996</v>
      </c>
      <c r="AB16" s="93">
        <f t="shared" si="19"/>
        <v>164112.48000000001</v>
      </c>
      <c r="AC16" s="235">
        <f t="shared" si="20"/>
        <v>4.9471488949833373E-2</v>
      </c>
      <c r="AD16" s="93">
        <f t="shared" si="21"/>
        <v>13013.64</v>
      </c>
      <c r="AE16" s="94">
        <v>48280.799999999945</v>
      </c>
      <c r="AF16" s="235">
        <f t="shared" si="22"/>
        <v>0.37645909595641408</v>
      </c>
      <c r="AG16" s="94">
        <v>12359.879999999985</v>
      </c>
      <c r="AH16" s="94">
        <v>653</v>
      </c>
      <c r="AI16" s="94">
        <v>12428</v>
      </c>
      <c r="AJ16" s="94"/>
      <c r="AK16" s="94"/>
      <c r="AL16" s="123">
        <f t="shared" si="23"/>
        <v>192.65569407528079</v>
      </c>
      <c r="AM16" s="94">
        <v>0</v>
      </c>
      <c r="AN16" s="95">
        <f t="shared" si="24"/>
        <v>4718.8188009999994</v>
      </c>
      <c r="AO16" s="96">
        <f t="shared" si="26"/>
        <v>36602.995504924758</v>
      </c>
      <c r="AP16" s="97"/>
      <c r="AQ16" s="98">
        <f t="shared" si="7"/>
        <v>1155.4035135135132</v>
      </c>
      <c r="AR16" s="99">
        <f t="shared" si="8"/>
        <v>117.24</v>
      </c>
      <c r="AS16" s="99">
        <f t="shared" si="9"/>
        <v>434.96216216216169</v>
      </c>
      <c r="AT16" s="99">
        <f t="shared" si="10"/>
        <v>109.37946902654853</v>
      </c>
      <c r="AU16" s="99">
        <f t="shared" si="25"/>
        <v>115.76106194690266</v>
      </c>
      <c r="AV16" s="99">
        <f t="array" ref="AV16">_xlfn.IFS(U16=0,AO16,U16&lt;0,AO16/-U16,U16&gt;0,AO16/U16)</f>
        <v>329.7567162605834</v>
      </c>
      <c r="AW16" s="235">
        <f t="shared" si="33"/>
        <v>0.28540394105070088</v>
      </c>
      <c r="AX16" s="235">
        <f t="shared" si="34"/>
        <v>2.8126639053273919</v>
      </c>
      <c r="AY16" s="100"/>
      <c r="AZ16" s="95">
        <f t="shared" si="13"/>
        <v>1520508.2186775501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1"/>
        <v>2095</v>
      </c>
      <c r="F17" s="94">
        <v>24</v>
      </c>
      <c r="G17" s="94">
        <v>10</v>
      </c>
      <c r="H17" s="94">
        <v>213</v>
      </c>
      <c r="I17" s="94">
        <v>1</v>
      </c>
      <c r="J17" s="94">
        <v>1847</v>
      </c>
      <c r="K17" s="94">
        <v>123.09</v>
      </c>
      <c r="L17" s="93">
        <f t="shared" si="35"/>
        <v>257873.55000000002</v>
      </c>
      <c r="M17" s="90">
        <v>32</v>
      </c>
      <c r="N17" s="90">
        <v>37</v>
      </c>
      <c r="O17" s="90">
        <v>1480</v>
      </c>
      <c r="P17" s="90">
        <v>50</v>
      </c>
      <c r="Q17" s="234">
        <f t="shared" si="14"/>
        <v>5.2857142857142856</v>
      </c>
      <c r="R17" s="93">
        <f t="shared" si="15"/>
        <v>2.7142857142857144</v>
      </c>
      <c r="S17" s="94">
        <v>20</v>
      </c>
      <c r="T17" s="94">
        <v>-1</v>
      </c>
      <c r="U17" s="93">
        <f t="shared" si="16"/>
        <v>19</v>
      </c>
      <c r="V17" s="94">
        <v>18777.009999999998</v>
      </c>
      <c r="W17" s="94">
        <v>-980</v>
      </c>
      <c r="X17" s="93">
        <f t="shared" si="17"/>
        <v>17797.009999999998</v>
      </c>
      <c r="Y17" s="94">
        <v>28706.350000000002</v>
      </c>
      <c r="Z17" s="94">
        <v>-1381</v>
      </c>
      <c r="AA17" s="93">
        <f t="shared" si="18"/>
        <v>27325.350000000002</v>
      </c>
      <c r="AB17" s="93">
        <f t="shared" si="19"/>
        <v>27380</v>
      </c>
      <c r="AC17" s="235">
        <f t="shared" si="20"/>
        <v>1.054056892081718E-2</v>
      </c>
      <c r="AD17" s="93">
        <f t="shared" si="21"/>
        <v>2338.71</v>
      </c>
      <c r="AE17" s="94">
        <v>10213.860000000006</v>
      </c>
      <c r="AF17" s="235">
        <f t="shared" si="22"/>
        <v>0.37378697802589922</v>
      </c>
      <c r="AG17" s="94">
        <v>2858.6499999999996</v>
      </c>
      <c r="AH17" s="94">
        <v>408</v>
      </c>
      <c r="AI17" s="94">
        <v>3852</v>
      </c>
      <c r="AJ17" s="94"/>
      <c r="AK17" s="94"/>
      <c r="AL17" s="123">
        <f t="shared" si="23"/>
        <v>213.72741061476464</v>
      </c>
      <c r="AM17" s="94">
        <v>0</v>
      </c>
      <c r="AN17" s="95">
        <f t="shared" si="24"/>
        <v>1016.2092709999998</v>
      </c>
      <c r="AO17" s="96">
        <f t="shared" si="26"/>
        <v>6424.1933183852334</v>
      </c>
      <c r="AP17" s="97"/>
      <c r="AQ17" s="98">
        <f t="shared" si="7"/>
        <v>1438.1763157894738</v>
      </c>
      <c r="AR17" s="99">
        <f t="shared" si="8"/>
        <v>123.09</v>
      </c>
      <c r="AS17" s="99">
        <f t="shared" si="9"/>
        <v>537.57157894736872</v>
      </c>
      <c r="AT17" s="99">
        <f t="shared" si="10"/>
        <v>142.93249999999998</v>
      </c>
      <c r="AU17" s="99">
        <f t="shared" si="25"/>
        <v>213</v>
      </c>
      <c r="AV17" s="99">
        <f t="array" ref="AV17">_xlfn.IFS(U17=0,AO17,U17&lt;0,AO17/-U17,U17&gt;0,AO17/U17)</f>
        <v>338.11543780974915</v>
      </c>
      <c r="AW17" s="235">
        <f t="shared" si="33"/>
        <v>0.23510012930795884</v>
      </c>
      <c r="AX17" s="235">
        <f t="shared" si="34"/>
        <v>2.7468960744962967</v>
      </c>
      <c r="AY17" s="100"/>
      <c r="AZ17" s="95">
        <f t="shared" si="13"/>
        <v>708351.84221142449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1"/>
        <v>2042</v>
      </c>
      <c r="F18" s="94">
        <v>71</v>
      </c>
      <c r="G18" s="94">
        <v>21</v>
      </c>
      <c r="H18" s="94">
        <v>219</v>
      </c>
      <c r="I18" s="94">
        <v>2</v>
      </c>
      <c r="J18" s="94">
        <v>1729</v>
      </c>
      <c r="K18" s="94">
        <v>123.09</v>
      </c>
      <c r="L18" s="93">
        <f t="shared" si="35"/>
        <v>251349.78</v>
      </c>
      <c r="M18" s="90">
        <v>31</v>
      </c>
      <c r="N18" s="90">
        <v>91</v>
      </c>
      <c r="O18" s="90">
        <v>1429</v>
      </c>
      <c r="P18" s="90">
        <v>50</v>
      </c>
      <c r="Q18" s="234">
        <f t="shared" si="14"/>
        <v>13</v>
      </c>
      <c r="R18" s="93">
        <f t="shared" si="15"/>
        <v>5.8571428571428568</v>
      </c>
      <c r="S18" s="94">
        <v>41</v>
      </c>
      <c r="T18" s="94">
        <v>0</v>
      </c>
      <c r="U18" s="93">
        <f t="shared" si="16"/>
        <v>41</v>
      </c>
      <c r="V18" s="94">
        <v>36919.07</v>
      </c>
      <c r="W18" s="94">
        <v>0</v>
      </c>
      <c r="X18" s="93">
        <f t="shared" si="17"/>
        <v>36919.07</v>
      </c>
      <c r="Y18" s="94">
        <v>58326.209999999992</v>
      </c>
      <c r="Z18" s="94">
        <v>0</v>
      </c>
      <c r="AA18" s="93">
        <f t="shared" si="18"/>
        <v>58326.209999999992</v>
      </c>
      <c r="AB18" s="93">
        <f t="shared" si="19"/>
        <v>65019.5</v>
      </c>
      <c r="AC18" s="235">
        <f t="shared" si="20"/>
        <v>2.2498940961234021E-2</v>
      </c>
      <c r="AD18" s="93">
        <f t="shared" si="21"/>
        <v>5046.6900000000005</v>
      </c>
      <c r="AE18" s="94">
        <v>22010.700000000004</v>
      </c>
      <c r="AF18" s="235">
        <f t="shared" si="22"/>
        <v>0.37737236827148563</v>
      </c>
      <c r="AG18" s="94">
        <v>7946.1700000000019</v>
      </c>
      <c r="AH18" s="94">
        <v>1787</v>
      </c>
      <c r="AI18" s="94">
        <v>10673</v>
      </c>
      <c r="AJ18" s="94"/>
      <c r="AK18" s="94"/>
      <c r="AL18" s="123">
        <f t="shared" si="23"/>
        <v>219.74790105461716</v>
      </c>
      <c r="AM18" s="94">
        <v>0</v>
      </c>
      <c r="AN18" s="95">
        <f t="shared" si="24"/>
        <v>2108.0788969999999</v>
      </c>
      <c r="AO18" s="96">
        <f t="shared" si="26"/>
        <v>8534.8232019453662</v>
      </c>
      <c r="AP18" s="97"/>
      <c r="AQ18" s="98">
        <f t="shared" si="7"/>
        <v>1422.5904878048777</v>
      </c>
      <c r="AR18" s="99">
        <f t="shared" si="8"/>
        <v>123.09</v>
      </c>
      <c r="AS18" s="99">
        <f t="shared" si="9"/>
        <v>536.84634146341477</v>
      </c>
      <c r="AT18" s="99">
        <f t="shared" si="10"/>
        <v>193.80902439024396</v>
      </c>
      <c r="AU18" s="99">
        <f t="shared" si="25"/>
        <v>303.90243902439022</v>
      </c>
      <c r="AV18" s="99">
        <f t="array" ref="AV18">_xlfn.IFS(U18=0,AO18,U18&lt;0,AO18/-U18,U18&gt;0,AO18/U18)</f>
        <v>208.16641955964309</v>
      </c>
      <c r="AW18" s="235">
        <f t="shared" si="33"/>
        <v>0.14632912376692003</v>
      </c>
      <c r="AX18" s="235">
        <f t="shared" si="34"/>
        <v>1.6911724718469663</v>
      </c>
      <c r="AY18" s="100"/>
      <c r="AZ18" s="95">
        <f t="shared" si="13"/>
        <v>425075.82874079118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1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5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4"/>
        <v>0</v>
      </c>
      <c r="R19" s="93">
        <f t="shared" si="15"/>
        <v>0</v>
      </c>
      <c r="S19" s="94">
        <v>0</v>
      </c>
      <c r="T19" s="94">
        <v>0</v>
      </c>
      <c r="U19" s="93">
        <f t="shared" si="16"/>
        <v>0</v>
      </c>
      <c r="V19" s="94">
        <v>0</v>
      </c>
      <c r="W19" s="94">
        <v>0</v>
      </c>
      <c r="X19" s="93">
        <f t="shared" si="17"/>
        <v>0</v>
      </c>
      <c r="Y19" s="94">
        <v>0</v>
      </c>
      <c r="Z19" s="94">
        <v>0</v>
      </c>
      <c r="AA19" s="93">
        <f t="shared" si="18"/>
        <v>0</v>
      </c>
      <c r="AB19" s="93">
        <f t="shared" si="19"/>
        <v>0</v>
      </c>
      <c r="AC19" s="235">
        <f t="shared" si="20"/>
        <v>0</v>
      </c>
      <c r="AD19" s="93">
        <f t="shared" si="21"/>
        <v>0</v>
      </c>
      <c r="AE19" s="94">
        <v>0</v>
      </c>
      <c r="AF19" s="235">
        <f t="shared" si="22"/>
        <v>0</v>
      </c>
      <c r="AG19" s="94">
        <v>0</v>
      </c>
      <c r="AH19" s="94"/>
      <c r="AI19" s="94"/>
      <c r="AJ19" s="94"/>
      <c r="AK19" s="94"/>
      <c r="AL19" s="123">
        <f t="shared" si="23"/>
        <v>0</v>
      </c>
      <c r="AM19" s="94">
        <v>0</v>
      </c>
      <c r="AN19" s="95">
        <f t="shared" si="24"/>
        <v>0</v>
      </c>
      <c r="AO19" s="96">
        <f t="shared" si="26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25"/>
        <v>0</v>
      </c>
      <c r="AV19" s="99">
        <f t="array" ref="AV19">_xlfn.IFS(U19=0,AO19,U19&lt;0,AO19/-U19,U19&gt;0,AO19/U19)</f>
        <v>0</v>
      </c>
      <c r="AW19" s="235">
        <f t="shared" si="33"/>
        <v>0</v>
      </c>
      <c r="AX19" s="235">
        <f t="shared" si="34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1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5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4"/>
        <v>0</v>
      </c>
      <c r="R20" s="93">
        <f t="shared" si="15"/>
        <v>0</v>
      </c>
      <c r="S20" s="94">
        <v>0</v>
      </c>
      <c r="T20" s="94">
        <v>0</v>
      </c>
      <c r="U20" s="93">
        <f t="shared" si="16"/>
        <v>0</v>
      </c>
      <c r="V20" s="94">
        <v>0</v>
      </c>
      <c r="W20" s="94">
        <v>0</v>
      </c>
      <c r="X20" s="93">
        <f t="shared" si="17"/>
        <v>0</v>
      </c>
      <c r="Y20" s="94">
        <v>0</v>
      </c>
      <c r="Z20" s="94">
        <v>0</v>
      </c>
      <c r="AA20" s="93">
        <f t="shared" si="18"/>
        <v>0</v>
      </c>
      <c r="AB20" s="93">
        <f t="shared" si="19"/>
        <v>0</v>
      </c>
      <c r="AC20" s="235">
        <f t="shared" si="20"/>
        <v>0</v>
      </c>
      <c r="AD20" s="93">
        <f t="shared" si="21"/>
        <v>0</v>
      </c>
      <c r="AE20" s="94">
        <v>0</v>
      </c>
      <c r="AF20" s="235">
        <f t="shared" si="22"/>
        <v>0</v>
      </c>
      <c r="AG20" s="94">
        <v>0</v>
      </c>
      <c r="AH20" s="94"/>
      <c r="AI20" s="94"/>
      <c r="AJ20" s="94"/>
      <c r="AK20" s="94"/>
      <c r="AL20" s="123">
        <f t="shared" si="23"/>
        <v>0</v>
      </c>
      <c r="AM20" s="94">
        <v>0</v>
      </c>
      <c r="AN20" s="95">
        <f t="shared" si="24"/>
        <v>0</v>
      </c>
      <c r="AO20" s="96">
        <f t="shared" si="26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25"/>
        <v>0</v>
      </c>
      <c r="AV20" s="99">
        <f t="array" ref="AV20">_xlfn.IFS(U20=0,AO20,U20&lt;0,AO20/-U20,U20&gt;0,AO20/U20)</f>
        <v>0</v>
      </c>
      <c r="AW20" s="235">
        <f t="shared" si="33"/>
        <v>0</v>
      </c>
      <c r="AX20" s="235">
        <f t="shared" si="34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1"/>
        <v>322</v>
      </c>
      <c r="F21" s="94" t="s">
        <v>100</v>
      </c>
      <c r="G21" s="94">
        <v>1</v>
      </c>
      <c r="H21" s="94" t="s">
        <v>100</v>
      </c>
      <c r="I21" s="94">
        <v>1</v>
      </c>
      <c r="J21" s="94">
        <v>320</v>
      </c>
      <c r="K21" s="94">
        <v>117.24</v>
      </c>
      <c r="L21" s="93">
        <f t="shared" si="35"/>
        <v>37751.279999999999</v>
      </c>
      <c r="M21" s="90">
        <v>20</v>
      </c>
      <c r="N21" s="90">
        <v>0</v>
      </c>
      <c r="O21" s="90">
        <v>0</v>
      </c>
      <c r="P21" s="90">
        <v>0</v>
      </c>
      <c r="Q21" s="234">
        <f t="shared" si="14"/>
        <v>0</v>
      </c>
      <c r="R21" s="93">
        <f t="shared" si="15"/>
        <v>0</v>
      </c>
      <c r="S21" s="94">
        <v>0</v>
      </c>
      <c r="T21" s="94">
        <v>0</v>
      </c>
      <c r="U21" s="93">
        <f t="shared" si="16"/>
        <v>0</v>
      </c>
      <c r="V21" s="94">
        <v>0</v>
      </c>
      <c r="W21" s="94">
        <v>0</v>
      </c>
      <c r="X21" s="93">
        <f t="shared" si="17"/>
        <v>0</v>
      </c>
      <c r="Y21" s="94">
        <v>0</v>
      </c>
      <c r="Z21" s="94">
        <v>0</v>
      </c>
      <c r="AA21" s="93">
        <f t="shared" si="18"/>
        <v>0</v>
      </c>
      <c r="AB21" s="93">
        <f t="shared" si="19"/>
        <v>0</v>
      </c>
      <c r="AC21" s="235">
        <f t="shared" si="20"/>
        <v>0</v>
      </c>
      <c r="AD21" s="93">
        <f t="shared" si="21"/>
        <v>0</v>
      </c>
      <c r="AE21" s="94">
        <v>0</v>
      </c>
      <c r="AF21" s="235">
        <f t="shared" si="22"/>
        <v>0</v>
      </c>
      <c r="AG21" s="94">
        <v>0</v>
      </c>
      <c r="AH21" s="94"/>
      <c r="AI21" s="94"/>
      <c r="AJ21" s="94"/>
      <c r="AK21" s="94"/>
      <c r="AL21" s="123">
        <f t="shared" si="23"/>
        <v>0</v>
      </c>
      <c r="AM21" s="94">
        <v>0</v>
      </c>
      <c r="AN21" s="95">
        <f t="shared" si="24"/>
        <v>0</v>
      </c>
      <c r="AO21" s="96">
        <f t="shared" si="26"/>
        <v>0</v>
      </c>
      <c r="AP21" s="97"/>
      <c r="AQ21" s="98">
        <f t="shared" si="7"/>
        <v>0</v>
      </c>
      <c r="AR21" s="99">
        <f t="shared" ref="AR21:AR98" si="36">K21</f>
        <v>117.24</v>
      </c>
      <c r="AS21" s="99">
        <f t="shared" si="9"/>
        <v>0</v>
      </c>
      <c r="AT21" s="99">
        <f t="shared" si="10"/>
        <v>0</v>
      </c>
      <c r="AU21" s="99">
        <f t="shared" si="25"/>
        <v>0</v>
      </c>
      <c r="AV21" s="99">
        <f t="array" ref="AV21">_xlfn.IFS(U21=0,AO21,U21&lt;0,AO21/-U21,U21&gt;0,AO21/U21)</f>
        <v>0</v>
      </c>
      <c r="AW21" s="235">
        <f t="shared" si="33"/>
        <v>0</v>
      </c>
      <c r="AX21" s="235">
        <f t="shared" si="34"/>
        <v>0</v>
      </c>
      <c r="AY21" s="100"/>
      <c r="AZ21" s="95">
        <f t="shared" si="13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1"/>
        <v>321</v>
      </c>
      <c r="F22" s="94">
        <v>0</v>
      </c>
      <c r="G22" s="94">
        <v>0</v>
      </c>
      <c r="H22" s="94">
        <v>0</v>
      </c>
      <c r="I22" s="94">
        <v>1</v>
      </c>
      <c r="J22" s="94">
        <v>320</v>
      </c>
      <c r="K22" s="94">
        <v>117.24</v>
      </c>
      <c r="L22" s="93">
        <f t="shared" si="35"/>
        <v>37634.04</v>
      </c>
      <c r="M22" s="90">
        <v>16</v>
      </c>
      <c r="N22" s="90">
        <v>0</v>
      </c>
      <c r="O22" s="90">
        <v>0</v>
      </c>
      <c r="P22" s="90">
        <v>0</v>
      </c>
      <c r="Q22" s="234">
        <f t="shared" si="14"/>
        <v>0</v>
      </c>
      <c r="R22" s="93">
        <f t="shared" si="15"/>
        <v>0.14285714285714285</v>
      </c>
      <c r="S22" s="94">
        <v>1</v>
      </c>
      <c r="T22" s="94">
        <v>0</v>
      </c>
      <c r="U22" s="93">
        <f t="shared" si="16"/>
        <v>1</v>
      </c>
      <c r="V22" s="94">
        <v>531</v>
      </c>
      <c r="W22" s="94">
        <v>0</v>
      </c>
      <c r="X22" s="93">
        <f t="shared" si="17"/>
        <v>531</v>
      </c>
      <c r="Y22" s="94">
        <v>838</v>
      </c>
      <c r="Z22" s="94">
        <v>0</v>
      </c>
      <c r="AA22" s="93">
        <f t="shared" si="18"/>
        <v>838</v>
      </c>
      <c r="AB22" s="93">
        <f t="shared" si="19"/>
        <v>0</v>
      </c>
      <c r="AC22" s="235">
        <f t="shared" si="20"/>
        <v>3.2325283136884963E-4</v>
      </c>
      <c r="AD22" s="93">
        <f t="shared" si="21"/>
        <v>117.24</v>
      </c>
      <c r="AE22" s="94">
        <v>316.64</v>
      </c>
      <c r="AF22" s="235">
        <f t="shared" si="22"/>
        <v>0.37785202863961814</v>
      </c>
      <c r="AG22" s="94">
        <v>66.55</v>
      </c>
      <c r="AH22" s="94"/>
      <c r="AI22" s="94"/>
      <c r="AJ22" s="94"/>
      <c r="AK22" s="94"/>
      <c r="AL22" s="123">
        <f t="shared" si="23"/>
        <v>0</v>
      </c>
      <c r="AM22" s="94">
        <v>0</v>
      </c>
      <c r="AN22" s="95">
        <f t="shared" si="24"/>
        <v>30.3201</v>
      </c>
      <c r="AO22" s="96">
        <f t="shared" si="26"/>
        <v>307.24989999999997</v>
      </c>
      <c r="AP22" s="97"/>
      <c r="AQ22" s="98">
        <f t="shared" si="7"/>
        <v>838</v>
      </c>
      <c r="AR22" s="99">
        <f t="shared" si="36"/>
        <v>117.24</v>
      </c>
      <c r="AS22" s="99">
        <f t="shared" si="9"/>
        <v>316.64</v>
      </c>
      <c r="AT22" s="99">
        <f t="shared" si="10"/>
        <v>66.55</v>
      </c>
      <c r="AU22" s="99">
        <f t="shared" si="25"/>
        <v>0</v>
      </c>
      <c r="AV22" s="99">
        <f t="array" ref="AV22">_xlfn.IFS(U22=0,AO22,U22&lt;0,AO22/-U22,U22&gt;0,AO22/U22)</f>
        <v>307.24989999999997</v>
      </c>
      <c r="AW22" s="235">
        <f t="shared" si="33"/>
        <v>0.36664665871121715</v>
      </c>
      <c r="AX22" s="235">
        <f t="shared" si="34"/>
        <v>2.6206917434322756</v>
      </c>
      <c r="AY22" s="100"/>
      <c r="AZ22" s="95">
        <f t="shared" si="13"/>
        <v>98627.217899999989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1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5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4"/>
        <v>0</v>
      </c>
      <c r="R23" s="93">
        <f t="shared" si="15"/>
        <v>0</v>
      </c>
      <c r="S23" s="94">
        <v>0</v>
      </c>
      <c r="T23" s="94">
        <v>0</v>
      </c>
      <c r="U23" s="93">
        <f t="shared" si="16"/>
        <v>0</v>
      </c>
      <c r="V23" s="94">
        <v>0</v>
      </c>
      <c r="W23" s="94">
        <v>0</v>
      </c>
      <c r="X23" s="93">
        <f t="shared" si="17"/>
        <v>0</v>
      </c>
      <c r="Y23" s="94">
        <v>0</v>
      </c>
      <c r="Z23" s="94">
        <v>0</v>
      </c>
      <c r="AA23" s="93">
        <f t="shared" si="18"/>
        <v>0</v>
      </c>
      <c r="AB23" s="93">
        <f t="shared" si="19"/>
        <v>0</v>
      </c>
      <c r="AC23" s="235">
        <f t="shared" si="20"/>
        <v>0</v>
      </c>
      <c r="AD23" s="93">
        <f t="shared" si="21"/>
        <v>0</v>
      </c>
      <c r="AE23" s="94">
        <v>0</v>
      </c>
      <c r="AF23" s="235">
        <f t="shared" si="22"/>
        <v>0</v>
      </c>
      <c r="AG23" s="94">
        <v>0</v>
      </c>
      <c r="AH23" s="94"/>
      <c r="AI23" s="94"/>
      <c r="AJ23" s="94"/>
      <c r="AK23" s="94"/>
      <c r="AL23" s="123">
        <f t="shared" si="23"/>
        <v>0</v>
      </c>
      <c r="AM23" s="94">
        <v>0</v>
      </c>
      <c r="AN23" s="95">
        <f t="shared" si="24"/>
        <v>0</v>
      </c>
      <c r="AO23" s="96">
        <f t="shared" si="26"/>
        <v>0</v>
      </c>
      <c r="AP23" s="97"/>
      <c r="AQ23" s="98">
        <f t="shared" si="7"/>
        <v>0</v>
      </c>
      <c r="AR23" s="99">
        <f t="shared" si="36"/>
        <v>117.24</v>
      </c>
      <c r="AS23" s="99">
        <f t="shared" si="9"/>
        <v>0</v>
      </c>
      <c r="AT23" s="99">
        <f t="shared" si="10"/>
        <v>0</v>
      </c>
      <c r="AU23" s="99">
        <f t="shared" si="25"/>
        <v>0</v>
      </c>
      <c r="AV23" s="99">
        <f t="array" ref="AV23">_xlfn.IFS(U23=0,AO23,U23&lt;0,AO23/-U23,U23&gt;0,AO23/U23)</f>
        <v>0</v>
      </c>
      <c r="AW23" s="235">
        <f t="shared" si="33"/>
        <v>0</v>
      </c>
      <c r="AX23" s="235">
        <f t="shared" si="34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1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5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4"/>
        <v>0</v>
      </c>
      <c r="R24" s="93">
        <f t="shared" si="15"/>
        <v>0</v>
      </c>
      <c r="S24" s="94">
        <v>0</v>
      </c>
      <c r="T24" s="94">
        <v>0</v>
      </c>
      <c r="U24" s="93">
        <f t="shared" si="16"/>
        <v>0</v>
      </c>
      <c r="V24" s="94">
        <v>0</v>
      </c>
      <c r="W24" s="94">
        <v>0</v>
      </c>
      <c r="X24" s="93">
        <f t="shared" si="17"/>
        <v>0</v>
      </c>
      <c r="Y24" s="94">
        <v>0</v>
      </c>
      <c r="Z24" s="94">
        <v>0</v>
      </c>
      <c r="AA24" s="93">
        <f t="shared" si="18"/>
        <v>0</v>
      </c>
      <c r="AB24" s="93">
        <f t="shared" si="19"/>
        <v>0</v>
      </c>
      <c r="AC24" s="235">
        <f t="shared" si="20"/>
        <v>0</v>
      </c>
      <c r="AD24" s="93">
        <f t="shared" si="21"/>
        <v>0</v>
      </c>
      <c r="AE24" s="94">
        <v>0</v>
      </c>
      <c r="AF24" s="235">
        <f t="shared" si="22"/>
        <v>0</v>
      </c>
      <c r="AG24" s="94">
        <v>0</v>
      </c>
      <c r="AH24" s="94"/>
      <c r="AI24" s="94"/>
      <c r="AJ24" s="94"/>
      <c r="AK24" s="94"/>
      <c r="AL24" s="123">
        <f t="shared" si="23"/>
        <v>0</v>
      </c>
      <c r="AM24" s="94">
        <v>0</v>
      </c>
      <c r="AN24" s="95">
        <f t="shared" si="24"/>
        <v>0</v>
      </c>
      <c r="AO24" s="96">
        <f t="shared" si="26"/>
        <v>0</v>
      </c>
      <c r="AP24" s="97"/>
      <c r="AQ24" s="98">
        <f t="shared" si="7"/>
        <v>0</v>
      </c>
      <c r="AR24" s="99">
        <f t="shared" si="36"/>
        <v>117.24</v>
      </c>
      <c r="AS24" s="99">
        <f t="shared" si="9"/>
        <v>0</v>
      </c>
      <c r="AT24" s="99">
        <f t="shared" si="10"/>
        <v>0</v>
      </c>
      <c r="AU24" s="99">
        <f t="shared" si="25"/>
        <v>0</v>
      </c>
      <c r="AV24" s="99">
        <f t="array" ref="AV24">_xlfn.IFS(U24=0,AO24,U24&lt;0,AO24/-U24,U24&gt;0,AO24/U24)</f>
        <v>0</v>
      </c>
      <c r="AW24" s="235">
        <f t="shared" si="33"/>
        <v>0</v>
      </c>
      <c r="AX24" s="235">
        <f t="shared" si="34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1"/>
        <v>1</v>
      </c>
      <c r="F25" s="94">
        <v>0</v>
      </c>
      <c r="G25" s="94">
        <v>0</v>
      </c>
      <c r="H25" s="94">
        <v>0</v>
      </c>
      <c r="I25" s="94">
        <v>1</v>
      </c>
      <c r="J25" s="94">
        <v>0</v>
      </c>
      <c r="K25" s="94">
        <v>117.24</v>
      </c>
      <c r="L25" s="93">
        <f t="shared" si="35"/>
        <v>117.24</v>
      </c>
      <c r="M25" s="90">
        <v>999</v>
      </c>
      <c r="N25" s="90">
        <v>0</v>
      </c>
      <c r="O25" s="90">
        <v>0</v>
      </c>
      <c r="P25" s="90">
        <v>0</v>
      </c>
      <c r="Q25" s="234">
        <f t="shared" si="14"/>
        <v>0</v>
      </c>
      <c r="R25" s="93">
        <f t="shared" si="15"/>
        <v>0</v>
      </c>
      <c r="S25" s="94">
        <v>0</v>
      </c>
      <c r="T25" s="94">
        <v>0</v>
      </c>
      <c r="U25" s="93">
        <f t="shared" si="16"/>
        <v>0</v>
      </c>
      <c r="V25" s="94">
        <v>0</v>
      </c>
      <c r="W25" s="94">
        <v>0</v>
      </c>
      <c r="X25" s="93">
        <f t="shared" si="17"/>
        <v>0</v>
      </c>
      <c r="Y25" s="94">
        <v>0</v>
      </c>
      <c r="Z25" s="94">
        <v>0</v>
      </c>
      <c r="AA25" s="93">
        <f t="shared" si="18"/>
        <v>0</v>
      </c>
      <c r="AB25" s="93">
        <f t="shared" si="19"/>
        <v>0</v>
      </c>
      <c r="AC25" s="235">
        <f t="shared" si="20"/>
        <v>0</v>
      </c>
      <c r="AD25" s="93">
        <f t="shared" si="21"/>
        <v>0</v>
      </c>
      <c r="AE25" s="94">
        <v>0</v>
      </c>
      <c r="AF25" s="235">
        <f t="shared" si="22"/>
        <v>0</v>
      </c>
      <c r="AG25" s="94">
        <v>0</v>
      </c>
      <c r="AH25" s="94"/>
      <c r="AI25" s="94"/>
      <c r="AJ25" s="94"/>
      <c r="AK25" s="94"/>
      <c r="AL25" s="123">
        <f t="shared" si="23"/>
        <v>0</v>
      </c>
      <c r="AM25" s="94">
        <v>0</v>
      </c>
      <c r="AN25" s="95">
        <f t="shared" si="24"/>
        <v>0</v>
      </c>
      <c r="AO25" s="96">
        <f t="shared" si="26"/>
        <v>0</v>
      </c>
      <c r="AP25" s="97"/>
      <c r="AQ25" s="98">
        <f t="shared" si="7"/>
        <v>0</v>
      </c>
      <c r="AR25" s="99">
        <f t="shared" si="36"/>
        <v>117.24</v>
      </c>
      <c r="AS25" s="99">
        <f t="shared" si="9"/>
        <v>0</v>
      </c>
      <c r="AT25" s="99">
        <f t="shared" si="10"/>
        <v>0</v>
      </c>
      <c r="AU25" s="99">
        <f t="shared" si="25"/>
        <v>0</v>
      </c>
      <c r="AV25" s="99">
        <f t="array" ref="AV25">_xlfn.IFS(U25=0,AO25,U25&lt;0,AO25/-U25,U25&gt;0,AO25/U25)</f>
        <v>0</v>
      </c>
      <c r="AW25" s="235">
        <f t="shared" si="33"/>
        <v>0</v>
      </c>
      <c r="AX25" s="235">
        <f t="shared" si="34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1"/>
        <v>753</v>
      </c>
      <c r="F26" s="94">
        <v>78</v>
      </c>
      <c r="G26" s="94">
        <v>43</v>
      </c>
      <c r="H26" s="94">
        <v>261</v>
      </c>
      <c r="I26" s="94">
        <v>371</v>
      </c>
      <c r="J26" s="94">
        <v>0</v>
      </c>
      <c r="K26" s="94">
        <v>123.09</v>
      </c>
      <c r="L26" s="93">
        <f t="shared" si="35"/>
        <v>92686.77</v>
      </c>
      <c r="M26" s="90">
        <v>36</v>
      </c>
      <c r="N26" s="90">
        <v>124</v>
      </c>
      <c r="O26" s="90">
        <v>862</v>
      </c>
      <c r="P26" s="90">
        <v>31</v>
      </c>
      <c r="Q26" s="234">
        <f t="shared" si="14"/>
        <v>17.714285714285715</v>
      </c>
      <c r="R26" s="93">
        <f t="shared" si="15"/>
        <v>7.5714285714285712</v>
      </c>
      <c r="S26" s="94">
        <v>54</v>
      </c>
      <c r="T26" s="94">
        <v>-1</v>
      </c>
      <c r="U26" s="93">
        <f t="shared" si="16"/>
        <v>53</v>
      </c>
      <c r="V26" s="94">
        <v>26746.03</v>
      </c>
      <c r="W26" s="94">
        <v>-554</v>
      </c>
      <c r="X26" s="93">
        <f t="shared" si="17"/>
        <v>26192.03</v>
      </c>
      <c r="Y26" s="94">
        <v>40183.180000000008</v>
      </c>
      <c r="Z26" s="94">
        <v>-698.62</v>
      </c>
      <c r="AA26" s="93">
        <f t="shared" si="18"/>
        <v>39484.560000000005</v>
      </c>
      <c r="AB26" s="93">
        <f t="shared" si="19"/>
        <v>33135.279999999999</v>
      </c>
      <c r="AC26" s="235">
        <f t="shared" si="20"/>
        <v>1.5230901927629149E-2</v>
      </c>
      <c r="AD26" s="93">
        <f t="shared" si="21"/>
        <v>6523.77</v>
      </c>
      <c r="AE26" s="94">
        <v>14915.330000000004</v>
      </c>
      <c r="AF26" s="235">
        <f t="shared" si="22"/>
        <v>0.37775094872527393</v>
      </c>
      <c r="AG26" s="94">
        <v>14559.309999999967</v>
      </c>
      <c r="AH26" s="94">
        <v>1170</v>
      </c>
      <c r="AI26" s="94">
        <v>6500</v>
      </c>
      <c r="AJ26" s="94"/>
      <c r="AK26" s="94"/>
      <c r="AL26" s="123">
        <f t="shared" si="23"/>
        <v>261.89133413358485</v>
      </c>
      <c r="AM26" s="94">
        <v>0</v>
      </c>
      <c r="AN26" s="95">
        <f t="shared" si="24"/>
        <v>1495.5649129999999</v>
      </c>
      <c r="AO26" s="96">
        <f t="shared" si="26"/>
        <v>-5941.3062471335452</v>
      </c>
      <c r="AP26" s="97"/>
      <c r="AQ26" s="98">
        <f t="shared" si="7"/>
        <v>744.99169811320769</v>
      </c>
      <c r="AR26" s="99">
        <f t="shared" si="36"/>
        <v>123.09</v>
      </c>
      <c r="AS26" s="99">
        <f t="shared" si="9"/>
        <v>281.42132075471704</v>
      </c>
      <c r="AT26" s="99">
        <f t="shared" si="10"/>
        <v>269.61685185185121</v>
      </c>
      <c r="AU26" s="99">
        <f t="shared" si="25"/>
        <v>142.03703703703704</v>
      </c>
      <c r="AV26" s="99">
        <f t="array" ref="AV26">_xlfn.IFS(U26=0,AO26,U26&lt;0,AO26/-U26,U26&gt;0,AO26/U26)</f>
        <v>-112.10011787044425</v>
      </c>
      <c r="AW26" s="235">
        <f t="shared" si="33"/>
        <v>-0.15047163364954666</v>
      </c>
      <c r="AX26" s="235">
        <f t="shared" si="34"/>
        <v>-0.91071669404861688</v>
      </c>
      <c r="AY26" s="100"/>
      <c r="AZ26" s="95">
        <f t="shared" si="13"/>
        <v>-84411.388756444518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1"/>
        <v>359</v>
      </c>
      <c r="F27" s="94">
        <v>20</v>
      </c>
      <c r="G27" s="94">
        <v>6</v>
      </c>
      <c r="H27" s="94">
        <v>13</v>
      </c>
      <c r="I27" s="94">
        <v>320</v>
      </c>
      <c r="J27" s="94">
        <v>0</v>
      </c>
      <c r="K27" s="94">
        <v>181.59</v>
      </c>
      <c r="L27" s="93">
        <f t="shared" si="35"/>
        <v>65190.81</v>
      </c>
      <c r="M27" s="90">
        <v>25</v>
      </c>
      <c r="N27" s="90">
        <v>23</v>
      </c>
      <c r="O27" s="90">
        <v>478</v>
      </c>
      <c r="P27" s="90">
        <v>33</v>
      </c>
      <c r="Q27" s="234">
        <f t="shared" si="14"/>
        <v>3.2857142857142856</v>
      </c>
      <c r="R27" s="93">
        <f t="shared" si="15"/>
        <v>1.4285714285714286</v>
      </c>
      <c r="S27" s="94">
        <v>10</v>
      </c>
      <c r="T27" s="94">
        <v>0</v>
      </c>
      <c r="U27" s="93">
        <f t="shared" si="16"/>
        <v>10</v>
      </c>
      <c r="V27" s="94">
        <v>2829</v>
      </c>
      <c r="W27" s="94">
        <v>0</v>
      </c>
      <c r="X27" s="93">
        <f t="shared" si="17"/>
        <v>2829</v>
      </c>
      <c r="Y27" s="94">
        <v>4780</v>
      </c>
      <c r="Z27" s="94">
        <v>0</v>
      </c>
      <c r="AA27" s="93">
        <f t="shared" si="18"/>
        <v>4780</v>
      </c>
      <c r="AB27" s="93">
        <f t="shared" si="19"/>
        <v>3628.02</v>
      </c>
      <c r="AC27" s="235">
        <f t="shared" si="20"/>
        <v>1.8438526658032235E-3</v>
      </c>
      <c r="AD27" s="93">
        <f t="shared" si="21"/>
        <v>1815.9</v>
      </c>
      <c r="AE27" s="94">
        <v>1803.4100000000003</v>
      </c>
      <c r="AF27" s="235">
        <f t="shared" si="22"/>
        <v>0.37728242677824275</v>
      </c>
      <c r="AG27" s="94">
        <v>1037.9300000000003</v>
      </c>
      <c r="AH27" s="94"/>
      <c r="AI27" s="94"/>
      <c r="AJ27" s="94"/>
      <c r="AK27" s="94"/>
      <c r="AL27" s="123">
        <f t="shared" si="23"/>
        <v>13.044395953013805</v>
      </c>
      <c r="AM27" s="94">
        <v>0</v>
      </c>
      <c r="AN27" s="95">
        <f t="shared" si="24"/>
        <v>161.5359</v>
      </c>
      <c r="AO27" s="96">
        <f t="shared" si="26"/>
        <v>-51.820295953014494</v>
      </c>
      <c r="AP27" s="97"/>
      <c r="AQ27" s="98">
        <f t="shared" si="7"/>
        <v>478</v>
      </c>
      <c r="AR27" s="99">
        <f t="shared" si="36"/>
        <v>181.59</v>
      </c>
      <c r="AS27" s="99">
        <f t="shared" si="9"/>
        <v>180.34100000000004</v>
      </c>
      <c r="AT27" s="99">
        <f t="shared" si="10"/>
        <v>103.79300000000003</v>
      </c>
      <c r="AU27" s="99">
        <f t="shared" si="25"/>
        <v>0</v>
      </c>
      <c r="AV27" s="99">
        <f t="array" ref="AV27">_xlfn.IFS(U27=0,AO27,U27&lt;0,AO27/-U27,U27&gt;0,AO27/U27)</f>
        <v>-5.182029595301449</v>
      </c>
      <c r="AW27" s="235">
        <f t="shared" si="33"/>
        <v>-1.0841066098957006E-2</v>
      </c>
      <c r="AX27" s="235">
        <f t="shared" si="34"/>
        <v>-2.8536976679891232E-2</v>
      </c>
      <c r="AY27" s="100"/>
      <c r="AZ27" s="95">
        <f t="shared" si="13"/>
        <v>-1860.3486247132203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7">SUM(F28:J28)</f>
        <v>1158</v>
      </c>
      <c r="F28" s="94">
        <v>220</v>
      </c>
      <c r="G28" s="94">
        <v>60</v>
      </c>
      <c r="H28" s="94">
        <v>453</v>
      </c>
      <c r="I28" s="94">
        <v>0</v>
      </c>
      <c r="J28" s="94">
        <v>425</v>
      </c>
      <c r="K28" s="94">
        <v>133.62</v>
      </c>
      <c r="L28" s="93">
        <f t="shared" si="35"/>
        <v>154731.96</v>
      </c>
      <c r="M28" s="90">
        <v>31</v>
      </c>
      <c r="N28" s="90">
        <v>266</v>
      </c>
      <c r="O28" s="90">
        <v>1358</v>
      </c>
      <c r="P28" s="90">
        <v>44</v>
      </c>
      <c r="Q28" s="234">
        <f t="shared" si="14"/>
        <v>38</v>
      </c>
      <c r="R28" s="93">
        <f t="shared" si="15"/>
        <v>16</v>
      </c>
      <c r="S28" s="94">
        <v>118</v>
      </c>
      <c r="T28" s="94">
        <v>-6</v>
      </c>
      <c r="U28" s="93">
        <f t="shared" si="16"/>
        <v>112</v>
      </c>
      <c r="V28" s="94">
        <v>99335.749999999942</v>
      </c>
      <c r="W28" s="94">
        <v>-4801</v>
      </c>
      <c r="X28" s="93">
        <f t="shared" si="17"/>
        <v>94534.749999999942</v>
      </c>
      <c r="Y28" s="94">
        <v>153817.98999999993</v>
      </c>
      <c r="Z28" s="94">
        <v>-7875</v>
      </c>
      <c r="AA28" s="93">
        <f t="shared" si="18"/>
        <v>145942.98999999993</v>
      </c>
      <c r="AB28" s="93">
        <f t="shared" si="19"/>
        <v>158940.32</v>
      </c>
      <c r="AC28" s="235">
        <f t="shared" si="20"/>
        <v>5.6296521164601057E-2</v>
      </c>
      <c r="AD28" s="93">
        <f t="shared" si="21"/>
        <v>14965.44</v>
      </c>
      <c r="AE28" s="94">
        <v>54509.249999999971</v>
      </c>
      <c r="AF28" s="235">
        <f t="shared" si="22"/>
        <v>0.37349687025049982</v>
      </c>
      <c r="AG28" s="94">
        <v>24130.729999999956</v>
      </c>
      <c r="AH28" s="94">
        <v>4509</v>
      </c>
      <c r="AI28" s="94">
        <v>11000</v>
      </c>
      <c r="AJ28" s="94"/>
      <c r="AK28" s="94"/>
      <c r="AL28" s="123">
        <f t="shared" si="23"/>
        <v>454.54702820886564</v>
      </c>
      <c r="AM28" s="94">
        <v>0</v>
      </c>
      <c r="AN28" s="95">
        <f t="shared" si="24"/>
        <v>5397.9342249999963</v>
      </c>
      <c r="AO28" s="96">
        <f t="shared" si="26"/>
        <v>30976.088746791145</v>
      </c>
      <c r="AP28" s="97"/>
      <c r="AQ28" s="98">
        <f t="shared" si="7"/>
        <v>1303.0624107142851</v>
      </c>
      <c r="AR28" s="99">
        <f t="shared" si="36"/>
        <v>133.62</v>
      </c>
      <c r="AS28" s="99">
        <f t="shared" si="9"/>
        <v>486.68973214285688</v>
      </c>
      <c r="AT28" s="99">
        <f t="shared" si="10"/>
        <v>204.4977118644064</v>
      </c>
      <c r="AU28" s="99">
        <f t="shared" si="25"/>
        <v>131.43220338983051</v>
      </c>
      <c r="AV28" s="99">
        <f>_xlfn.IFS(U28=0,AO28,U28&lt;0,AO28/-U28,U28&gt;0,AO28/U28)</f>
        <v>276.57222095349238</v>
      </c>
      <c r="AW28" s="235">
        <f t="shared" si="33"/>
        <v>0.21224786984829597</v>
      </c>
      <c r="AX28" s="235">
        <f t="shared" si="34"/>
        <v>2.0698414979306419</v>
      </c>
      <c r="AY28" s="100"/>
      <c r="AZ28" s="95">
        <f t="shared" si="13"/>
        <v>320270.63186414418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640</v>
      </c>
      <c r="F29" s="94">
        <v>0</v>
      </c>
      <c r="G29" s="94">
        <v>0</v>
      </c>
      <c r="H29" s="94">
        <v>0</v>
      </c>
      <c r="I29" s="94">
        <v>640</v>
      </c>
      <c r="J29" s="94">
        <v>0</v>
      </c>
      <c r="K29" s="94">
        <v>111.39</v>
      </c>
      <c r="L29" s="93">
        <f>E29*K29</f>
        <v>71289.600000000006</v>
      </c>
      <c r="M29" s="90">
        <v>1</v>
      </c>
      <c r="N29" s="90">
        <v>0</v>
      </c>
      <c r="O29" s="90">
        <v>0</v>
      </c>
      <c r="P29" s="90">
        <v>0</v>
      </c>
      <c r="Q29" s="234">
        <f t="shared" si="14"/>
        <v>0</v>
      </c>
      <c r="R29" s="93">
        <f t="shared" si="15"/>
        <v>0</v>
      </c>
      <c r="S29" s="94">
        <v>0</v>
      </c>
      <c r="T29" s="94">
        <v>0</v>
      </c>
      <c r="U29" s="93">
        <f t="shared" si="16"/>
        <v>0</v>
      </c>
      <c r="V29" s="94">
        <v>0</v>
      </c>
      <c r="W29" s="94">
        <v>0</v>
      </c>
      <c r="X29" s="93">
        <f t="shared" si="17"/>
        <v>0</v>
      </c>
      <c r="Y29" s="94">
        <v>0</v>
      </c>
      <c r="Z29" s="94">
        <v>0</v>
      </c>
      <c r="AA29" s="93">
        <f t="shared" si="18"/>
        <v>0</v>
      </c>
      <c r="AB29" s="93">
        <f t="shared" si="19"/>
        <v>0</v>
      </c>
      <c r="AC29" s="235">
        <f t="shared" si="20"/>
        <v>0</v>
      </c>
      <c r="AD29" s="93">
        <f t="shared" si="21"/>
        <v>0</v>
      </c>
      <c r="AE29" s="94">
        <v>0</v>
      </c>
      <c r="AF29" s="235">
        <f t="shared" si="22"/>
        <v>0</v>
      </c>
      <c r="AG29" s="94">
        <v>0</v>
      </c>
      <c r="AH29" s="94"/>
      <c r="AI29" s="94"/>
      <c r="AJ29" s="94"/>
      <c r="AK29" s="94"/>
      <c r="AL29" s="123">
        <f t="shared" si="23"/>
        <v>0</v>
      </c>
      <c r="AM29" s="94">
        <v>0</v>
      </c>
      <c r="AN29" s="95">
        <f t="shared" si="24"/>
        <v>0</v>
      </c>
      <c r="AO29" s="96">
        <f t="shared" si="26"/>
        <v>0</v>
      </c>
      <c r="AP29" s="97"/>
      <c r="AQ29" s="98">
        <f t="shared" si="7"/>
        <v>0</v>
      </c>
      <c r="AR29" s="99">
        <f t="shared" si="36"/>
        <v>111.39</v>
      </c>
      <c r="AS29" s="99">
        <f t="shared" si="9"/>
        <v>0</v>
      </c>
      <c r="AT29" s="99">
        <f t="shared" si="10"/>
        <v>0</v>
      </c>
      <c r="AU29" s="99">
        <f t="shared" si="25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1</v>
      </c>
      <c r="F30" s="94" t="s">
        <v>100</v>
      </c>
      <c r="G30" s="94" t="s">
        <v>100</v>
      </c>
      <c r="H30" s="94">
        <v>1</v>
      </c>
      <c r="I30" s="94">
        <v>0</v>
      </c>
      <c r="J30" s="94">
        <v>0</v>
      </c>
      <c r="K30" s="94">
        <v>111.39</v>
      </c>
      <c r="L30" s="93">
        <f>E30*K30</f>
        <v>111.39</v>
      </c>
      <c r="M30" s="90">
        <v>999</v>
      </c>
      <c r="N30" s="90">
        <v>0</v>
      </c>
      <c r="O30" s="90">
        <v>0</v>
      </c>
      <c r="P30" s="90">
        <v>0</v>
      </c>
      <c r="Q30" s="234">
        <f t="shared" si="14"/>
        <v>0</v>
      </c>
      <c r="R30" s="93">
        <f t="shared" si="15"/>
        <v>0</v>
      </c>
      <c r="S30" s="94">
        <v>0</v>
      </c>
      <c r="T30" s="94">
        <v>0</v>
      </c>
      <c r="U30" s="93">
        <f t="shared" si="16"/>
        <v>0</v>
      </c>
      <c r="V30" s="94">
        <v>0</v>
      </c>
      <c r="W30" s="94">
        <v>0</v>
      </c>
      <c r="X30" s="93">
        <f t="shared" si="17"/>
        <v>0</v>
      </c>
      <c r="Y30" s="94">
        <v>0</v>
      </c>
      <c r="Z30" s="94">
        <v>0</v>
      </c>
      <c r="AA30" s="93">
        <f t="shared" si="18"/>
        <v>0</v>
      </c>
      <c r="AB30" s="93">
        <f t="shared" si="19"/>
        <v>0</v>
      </c>
      <c r="AC30" s="235">
        <f t="shared" si="20"/>
        <v>0</v>
      </c>
      <c r="AD30" s="93">
        <f t="shared" si="21"/>
        <v>0</v>
      </c>
      <c r="AE30" s="94">
        <v>0</v>
      </c>
      <c r="AF30" s="235">
        <f t="shared" si="22"/>
        <v>0</v>
      </c>
      <c r="AG30" s="94">
        <v>115.07</v>
      </c>
      <c r="AH30" s="94"/>
      <c r="AI30" s="94"/>
      <c r="AJ30" s="94"/>
      <c r="AK30" s="94"/>
      <c r="AL30" s="123">
        <f t="shared" si="23"/>
        <v>1.0034150733087541</v>
      </c>
      <c r="AM30" s="94">
        <v>0</v>
      </c>
      <c r="AN30" s="95">
        <f t="shared" si="24"/>
        <v>0</v>
      </c>
      <c r="AO30" s="96">
        <f t="shared" si="26"/>
        <v>-116.07341507330875</v>
      </c>
      <c r="AP30" s="97"/>
      <c r="AQ30" s="98">
        <f t="shared" si="7"/>
        <v>0</v>
      </c>
      <c r="AR30" s="99">
        <f t="shared" si="36"/>
        <v>111.39</v>
      </c>
      <c r="AS30" s="99">
        <f t="shared" si="9"/>
        <v>0</v>
      </c>
      <c r="AT30" s="99">
        <f t="shared" si="10"/>
        <v>115.07</v>
      </c>
      <c r="AU30" s="99">
        <f t="shared" si="25"/>
        <v>0</v>
      </c>
      <c r="AV30" s="99">
        <f t="array" ref="AV30">_xlfn.IFS(U30=0,AO30,U30&lt;0,AO30/-U30,U30&gt;0,AO30/U30)</f>
        <v>-116.07341507330875</v>
      </c>
      <c r="AW30" s="235">
        <f>IF(AQ30=0,0,AV30/AQ30)</f>
        <v>0</v>
      </c>
      <c r="AX30" s="235">
        <f>IF(AR30=0,0,AV30/AR30)</f>
        <v>-1.0420452022022511</v>
      </c>
      <c r="AY30" s="100"/>
      <c r="AZ30" s="95">
        <f t="shared" si="13"/>
        <v>-116.07341507330875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105.54</v>
      </c>
      <c r="L31" s="93">
        <f>E31*K31</f>
        <v>0</v>
      </c>
      <c r="M31" s="90">
        <v>999</v>
      </c>
      <c r="N31" s="90">
        <v>0</v>
      </c>
      <c r="O31" s="90">
        <v>0</v>
      </c>
      <c r="P31" s="90">
        <v>0</v>
      </c>
      <c r="Q31" s="234">
        <f t="shared" si="14"/>
        <v>0</v>
      </c>
      <c r="R31" s="93">
        <f t="shared" si="15"/>
        <v>0</v>
      </c>
      <c r="S31" s="94">
        <v>0</v>
      </c>
      <c r="T31" s="94">
        <v>0</v>
      </c>
      <c r="U31" s="93">
        <f t="shared" si="16"/>
        <v>0</v>
      </c>
      <c r="V31" s="94">
        <v>0</v>
      </c>
      <c r="W31" s="94">
        <v>0</v>
      </c>
      <c r="X31" s="93">
        <f t="shared" si="17"/>
        <v>0</v>
      </c>
      <c r="Y31" s="94">
        <v>0</v>
      </c>
      <c r="Z31" s="94">
        <v>0</v>
      </c>
      <c r="AA31" s="93">
        <f t="shared" si="18"/>
        <v>0</v>
      </c>
      <c r="AB31" s="93">
        <f t="shared" si="19"/>
        <v>0</v>
      </c>
      <c r="AC31" s="235">
        <f t="shared" si="20"/>
        <v>0</v>
      </c>
      <c r="AD31" s="93">
        <f t="shared" si="21"/>
        <v>0</v>
      </c>
      <c r="AE31" s="94">
        <v>0</v>
      </c>
      <c r="AF31" s="235">
        <f t="shared" si="22"/>
        <v>0</v>
      </c>
      <c r="AG31" s="94">
        <v>0</v>
      </c>
      <c r="AH31" s="94"/>
      <c r="AI31" s="94"/>
      <c r="AJ31" s="94"/>
      <c r="AK31" s="94"/>
      <c r="AL31" s="123">
        <f t="shared" si="23"/>
        <v>0</v>
      </c>
      <c r="AM31" s="94">
        <v>0</v>
      </c>
      <c r="AN31" s="95">
        <f t="shared" si="24"/>
        <v>0</v>
      </c>
      <c r="AO31" s="96">
        <f t="shared" si="26"/>
        <v>0</v>
      </c>
      <c r="AP31" s="97"/>
      <c r="AQ31" s="98">
        <f t="shared" si="7"/>
        <v>0</v>
      </c>
      <c r="AR31" s="99">
        <f t="shared" si="36"/>
        <v>105.54</v>
      </c>
      <c r="AS31" s="99">
        <f t="shared" si="9"/>
        <v>0</v>
      </c>
      <c r="AT31" s="99">
        <f t="shared" si="10"/>
        <v>0</v>
      </c>
      <c r="AU31" s="99">
        <f t="shared" si="25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8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9">E32*K32</f>
        <v>11813.759999999998</v>
      </c>
      <c r="M32" s="90">
        <v>1</v>
      </c>
      <c r="N32" s="90">
        <v>0</v>
      </c>
      <c r="O32" s="90">
        <v>0</v>
      </c>
      <c r="P32" s="90">
        <v>0</v>
      </c>
      <c r="Q32" s="234">
        <f t="shared" si="14"/>
        <v>0</v>
      </c>
      <c r="R32" s="93">
        <f t="shared" si="15"/>
        <v>0</v>
      </c>
      <c r="S32" s="94">
        <v>0</v>
      </c>
      <c r="T32" s="94">
        <v>0</v>
      </c>
      <c r="U32" s="93">
        <f t="shared" si="16"/>
        <v>0</v>
      </c>
      <c r="V32" s="94">
        <v>0</v>
      </c>
      <c r="W32" s="94">
        <v>0</v>
      </c>
      <c r="X32" s="93">
        <f t="shared" si="17"/>
        <v>0</v>
      </c>
      <c r="Y32" s="94">
        <v>0</v>
      </c>
      <c r="Z32" s="94">
        <v>0</v>
      </c>
      <c r="AA32" s="93">
        <f t="shared" si="18"/>
        <v>0</v>
      </c>
      <c r="AB32" s="93">
        <f t="shared" si="19"/>
        <v>0</v>
      </c>
      <c r="AC32" s="235">
        <f t="shared" si="20"/>
        <v>0</v>
      </c>
      <c r="AD32" s="93">
        <f t="shared" si="21"/>
        <v>0</v>
      </c>
      <c r="AE32" s="94">
        <v>0</v>
      </c>
      <c r="AF32" s="235">
        <f t="shared" si="22"/>
        <v>0</v>
      </c>
      <c r="AG32" s="94">
        <v>0</v>
      </c>
      <c r="AH32" s="94"/>
      <c r="AI32" s="94"/>
      <c r="AJ32" s="94"/>
      <c r="AK32" s="94"/>
      <c r="AL32" s="123">
        <f t="shared" si="23"/>
        <v>0</v>
      </c>
      <c r="AM32" s="94">
        <v>0</v>
      </c>
      <c r="AN32" s="95">
        <f t="shared" si="24"/>
        <v>0</v>
      </c>
      <c r="AO32" s="96">
        <f t="shared" si="26"/>
        <v>0</v>
      </c>
      <c r="AP32" s="97"/>
      <c r="AQ32" s="98">
        <f t="shared" si="7"/>
        <v>0</v>
      </c>
      <c r="AR32" s="99">
        <f t="shared" si="36"/>
        <v>140.63999999999999</v>
      </c>
      <c r="AS32" s="99">
        <f t="shared" si="9"/>
        <v>0</v>
      </c>
      <c r="AT32" s="99">
        <f t="shared" si="10"/>
        <v>0</v>
      </c>
      <c r="AU32" s="99">
        <f t="shared" si="25"/>
        <v>0</v>
      </c>
      <c r="AV32" s="99">
        <f t="array" ref="AV32">_xlfn.IFS(U32=0,AO32,U32&lt;0,AO32/-U32,U32&gt;0,AO32/U32)</f>
        <v>0</v>
      </c>
      <c r="AW32" s="235">
        <f t="shared" ref="AW32" si="40">IF(AQ32=0,0,AV32/AQ32)</f>
        <v>0</v>
      </c>
      <c r="AX32" s="235">
        <f t="shared" ref="AX32" si="41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158</v>
      </c>
      <c r="F33" s="94">
        <v>2</v>
      </c>
      <c r="G33" s="94">
        <v>2</v>
      </c>
      <c r="H33" s="94">
        <v>134</v>
      </c>
      <c r="I33" s="94">
        <v>20</v>
      </c>
      <c r="J33" s="94">
        <v>0</v>
      </c>
      <c r="K33" s="94">
        <v>123.09</v>
      </c>
      <c r="L33" s="93">
        <f>E33*K33</f>
        <v>19448.22</v>
      </c>
      <c r="M33" s="90">
        <v>280</v>
      </c>
      <c r="N33" s="90">
        <v>3</v>
      </c>
      <c r="O33" s="90">
        <v>1700</v>
      </c>
      <c r="P33" s="90">
        <v>0</v>
      </c>
      <c r="Q33" s="234">
        <f t="shared" si="14"/>
        <v>0.42857142857142855</v>
      </c>
      <c r="R33" s="93">
        <f t="shared" si="15"/>
        <v>0.14285714285714285</v>
      </c>
      <c r="S33" s="94">
        <v>1</v>
      </c>
      <c r="T33" s="94">
        <v>0</v>
      </c>
      <c r="U33" s="93">
        <f t="shared" si="16"/>
        <v>1</v>
      </c>
      <c r="V33" s="94">
        <v>1532</v>
      </c>
      <c r="W33" s="94">
        <v>0</v>
      </c>
      <c r="X33" s="93">
        <f t="shared" si="17"/>
        <v>1532</v>
      </c>
      <c r="Y33" s="94">
        <v>2358</v>
      </c>
      <c r="Z33" s="94">
        <v>0</v>
      </c>
      <c r="AA33" s="93">
        <f t="shared" si="18"/>
        <v>2358</v>
      </c>
      <c r="AB33" s="93">
        <f t="shared" si="19"/>
        <v>0</v>
      </c>
      <c r="AC33" s="235">
        <f t="shared" si="20"/>
        <v>9.0958254936485377E-4</v>
      </c>
      <c r="AD33" s="93">
        <f t="shared" si="21"/>
        <v>123.09</v>
      </c>
      <c r="AE33" s="94">
        <v>837.32999999999993</v>
      </c>
      <c r="AF33" s="235">
        <f t="shared" si="22"/>
        <v>0.35510178117048341</v>
      </c>
      <c r="AG33" s="94">
        <v>138.74</v>
      </c>
      <c r="AH33" s="94">
        <v>1106</v>
      </c>
      <c r="AI33" s="94">
        <v>540</v>
      </c>
      <c r="AJ33" s="94"/>
      <c r="AK33" s="94"/>
      <c r="AL33" s="123">
        <f t="shared" si="23"/>
        <v>134.45761982337305</v>
      </c>
      <c r="AM33" s="94">
        <v>0</v>
      </c>
      <c r="AN33" s="95">
        <f t="shared" si="24"/>
        <v>87.477199999999996</v>
      </c>
      <c r="AO33" s="96">
        <f t="shared" si="26"/>
        <v>-609.0948198233732</v>
      </c>
      <c r="AP33" s="97"/>
      <c r="AQ33" s="98">
        <f t="shared" si="7"/>
        <v>2358</v>
      </c>
      <c r="AR33" s="99">
        <f t="shared" si="36"/>
        <v>123.09</v>
      </c>
      <c r="AS33" s="99">
        <f t="shared" si="9"/>
        <v>837.32999999999993</v>
      </c>
      <c r="AT33" s="99">
        <f t="shared" si="10"/>
        <v>138.74</v>
      </c>
      <c r="AU33" s="99">
        <f t="shared" si="25"/>
        <v>1646</v>
      </c>
      <c r="AV33" s="99">
        <f t="array" ref="AV33">_xlfn.IFS(U33=0,AO33,U33&lt;0,AO33/-U33,U33&gt;0,AO33/U33)</f>
        <v>-609.0948198233732</v>
      </c>
      <c r="AW33" s="235">
        <f>IF(AQ33=0,0,AV33/AQ33)</f>
        <v>-0.25830993207098102</v>
      </c>
      <c r="AX33" s="235">
        <f>IF(AR33=0,0,AV33/AR33)</f>
        <v>-4.9483696467899358</v>
      </c>
      <c r="AY33" s="100"/>
      <c r="AZ33" s="95">
        <f t="shared" si="13"/>
        <v>-96236.981532092963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</v>
      </c>
      <c r="F34" s="94" t="s">
        <v>100</v>
      </c>
      <c r="G34" s="94">
        <v>1</v>
      </c>
      <c r="H34" s="94" t="s">
        <v>100</v>
      </c>
      <c r="I34" s="94">
        <v>1</v>
      </c>
      <c r="J34" s="94">
        <v>0</v>
      </c>
      <c r="K34" s="94">
        <v>117.24</v>
      </c>
      <c r="L34" s="93">
        <f>E34*K34</f>
        <v>234.48</v>
      </c>
      <c r="M34" s="90">
        <v>3</v>
      </c>
      <c r="N34" s="90">
        <v>1</v>
      </c>
      <c r="O34" s="90">
        <v>439</v>
      </c>
      <c r="P34" s="90">
        <v>0</v>
      </c>
      <c r="Q34" s="234">
        <f t="shared" si="14"/>
        <v>0.14285714285714285</v>
      </c>
      <c r="R34" s="93">
        <f t="shared" si="15"/>
        <v>-0.14285714285714285</v>
      </c>
      <c r="S34" s="94">
        <v>0</v>
      </c>
      <c r="T34" s="94">
        <v>-1</v>
      </c>
      <c r="U34" s="93">
        <f t="shared" si="16"/>
        <v>-1</v>
      </c>
      <c r="V34" s="94">
        <v>0</v>
      </c>
      <c r="W34" s="94">
        <v>-242</v>
      </c>
      <c r="X34" s="93">
        <f t="shared" si="17"/>
        <v>-242</v>
      </c>
      <c r="Y34" s="94">
        <v>0</v>
      </c>
      <c r="Z34" s="94">
        <v>-439</v>
      </c>
      <c r="AA34" s="93">
        <f t="shared" si="18"/>
        <v>-439</v>
      </c>
      <c r="AB34" s="93">
        <f t="shared" si="19"/>
        <v>0</v>
      </c>
      <c r="AC34" s="235">
        <f t="shared" si="20"/>
        <v>-1.6934128039489856E-4</v>
      </c>
      <c r="AD34" s="93">
        <f t="shared" si="21"/>
        <v>-117.24</v>
      </c>
      <c r="AE34" s="94">
        <v>-162.60000000000002</v>
      </c>
      <c r="AF34" s="235">
        <f t="shared" si="22"/>
        <v>0.37038724373576315</v>
      </c>
      <c r="AG34" s="94">
        <v>50</v>
      </c>
      <c r="AH34" s="94"/>
      <c r="AI34" s="94"/>
      <c r="AJ34" s="94"/>
      <c r="AK34" s="94"/>
      <c r="AL34" s="123">
        <f t="shared" si="23"/>
        <v>0</v>
      </c>
      <c r="AM34" s="94">
        <v>0</v>
      </c>
      <c r="AN34" s="95">
        <f t="shared" si="24"/>
        <v>-13.818199999999999</v>
      </c>
      <c r="AO34" s="96">
        <f t="shared" si="26"/>
        <v>-195.34179999999998</v>
      </c>
      <c r="AP34" s="97"/>
      <c r="AQ34" s="98">
        <f t="shared" si="7"/>
        <v>439</v>
      </c>
      <c r="AR34" s="99">
        <f t="shared" si="36"/>
        <v>117.24</v>
      </c>
      <c r="AS34" s="99">
        <f t="shared" si="9"/>
        <v>162.60000000000002</v>
      </c>
      <c r="AT34" s="99">
        <f t="shared" si="10"/>
        <v>50</v>
      </c>
      <c r="AU34" s="99">
        <f t="shared" si="25"/>
        <v>0</v>
      </c>
      <c r="AV34" s="99">
        <f t="array" ref="AV34">_xlfn.IFS(U34=0,AO34,U34&lt;0,AO34/-U34,U34&gt;0,AO34/U34)</f>
        <v>-195.34179999999998</v>
      </c>
      <c r="AW34" s="235">
        <f>IF(AQ34=0,0,AV34/AQ34)</f>
        <v>-0.44496993166287013</v>
      </c>
      <c r="AX34" s="235">
        <f>IF(AR34=0,0,AV34/AR34)</f>
        <v>-1.6661702490617536</v>
      </c>
      <c r="AY34" s="100"/>
      <c r="AZ34" s="95">
        <f t="shared" si="13"/>
        <v>-390.68359999999996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2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8" si="43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4"/>
        <v>0</v>
      </c>
      <c r="R35" s="93">
        <f t="shared" si="15"/>
        <v>0</v>
      </c>
      <c r="S35" s="94">
        <v>0</v>
      </c>
      <c r="T35" s="94">
        <v>0</v>
      </c>
      <c r="U35" s="93">
        <f t="shared" si="16"/>
        <v>0</v>
      </c>
      <c r="V35" s="94">
        <v>0</v>
      </c>
      <c r="W35" s="94">
        <v>0</v>
      </c>
      <c r="X35" s="93">
        <f t="shared" si="17"/>
        <v>0</v>
      </c>
      <c r="Y35" s="94">
        <v>0</v>
      </c>
      <c r="Z35" s="94">
        <v>0</v>
      </c>
      <c r="AA35" s="93">
        <f t="shared" si="18"/>
        <v>0</v>
      </c>
      <c r="AB35" s="93">
        <f t="shared" si="19"/>
        <v>0</v>
      </c>
      <c r="AC35" s="235">
        <f t="shared" si="20"/>
        <v>0</v>
      </c>
      <c r="AD35" s="93">
        <f t="shared" si="21"/>
        <v>0</v>
      </c>
      <c r="AE35" s="94">
        <v>0</v>
      </c>
      <c r="AF35" s="235">
        <f t="shared" si="22"/>
        <v>0</v>
      </c>
      <c r="AG35" s="94">
        <v>0</v>
      </c>
      <c r="AH35" s="94"/>
      <c r="AI35" s="94"/>
      <c r="AJ35" s="94"/>
      <c r="AK35" s="94"/>
      <c r="AL35" s="123">
        <f t="shared" si="23"/>
        <v>0</v>
      </c>
      <c r="AM35" s="94">
        <v>0</v>
      </c>
      <c r="AN35" s="95">
        <f t="shared" si="24"/>
        <v>0</v>
      </c>
      <c r="AO35" s="96">
        <f t="shared" si="26"/>
        <v>0</v>
      </c>
      <c r="AP35" s="97"/>
      <c r="AQ35" s="98">
        <f t="shared" si="7"/>
        <v>0</v>
      </c>
      <c r="AR35" s="99">
        <f t="shared" si="36"/>
        <v>128.94</v>
      </c>
      <c r="AS35" s="99">
        <f t="shared" si="9"/>
        <v>0</v>
      </c>
      <c r="AT35" s="99">
        <f t="shared" si="10"/>
        <v>0</v>
      </c>
      <c r="AU35" s="99">
        <f t="shared" si="25"/>
        <v>0</v>
      </c>
      <c r="AV35" s="99">
        <f t="array" ref="AV35">_xlfn.IFS(U35=0,AO35,U35&lt;0,AO35/-U35,U35&gt;0,AO35/U35)</f>
        <v>0</v>
      </c>
      <c r="AW35" s="235">
        <f t="shared" ref="AW35:AW98" si="44">IF(AQ35=0,0,AV35/AQ35)</f>
        <v>0</v>
      </c>
      <c r="AX35" s="235">
        <f t="shared" ref="AX35:AX98" si="45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2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3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4"/>
        <v>0</v>
      </c>
      <c r="R36" s="93">
        <f t="shared" si="15"/>
        <v>0</v>
      </c>
      <c r="S36" s="94">
        <v>0</v>
      </c>
      <c r="T36" s="94">
        <v>0</v>
      </c>
      <c r="U36" s="93">
        <f t="shared" si="16"/>
        <v>0</v>
      </c>
      <c r="V36" s="94">
        <v>0</v>
      </c>
      <c r="W36" s="94">
        <v>0</v>
      </c>
      <c r="X36" s="93">
        <f t="shared" si="17"/>
        <v>0</v>
      </c>
      <c r="Y36" s="94">
        <v>0</v>
      </c>
      <c r="Z36" s="94">
        <v>0</v>
      </c>
      <c r="AA36" s="93">
        <f t="shared" si="18"/>
        <v>0</v>
      </c>
      <c r="AB36" s="93">
        <f t="shared" si="19"/>
        <v>0</v>
      </c>
      <c r="AC36" s="235">
        <f t="shared" si="20"/>
        <v>0</v>
      </c>
      <c r="AD36" s="93">
        <f t="shared" si="21"/>
        <v>0</v>
      </c>
      <c r="AE36" s="94">
        <v>0</v>
      </c>
      <c r="AF36" s="235">
        <f t="shared" si="22"/>
        <v>0</v>
      </c>
      <c r="AG36" s="94">
        <v>0</v>
      </c>
      <c r="AH36" s="94"/>
      <c r="AI36" s="94"/>
      <c r="AJ36" s="94"/>
      <c r="AK36" s="94"/>
      <c r="AL36" s="123">
        <f t="shared" si="23"/>
        <v>0</v>
      </c>
      <c r="AM36" s="94">
        <v>0</v>
      </c>
      <c r="AN36" s="95">
        <f t="shared" si="24"/>
        <v>0</v>
      </c>
      <c r="AO36" s="96">
        <f t="shared" si="26"/>
        <v>0</v>
      </c>
      <c r="AP36" s="97"/>
      <c r="AQ36" s="98">
        <f t="shared" si="7"/>
        <v>0</v>
      </c>
      <c r="AR36" s="99">
        <f t="shared" si="36"/>
        <v>169.89</v>
      </c>
      <c r="AS36" s="99">
        <f t="shared" si="9"/>
        <v>0</v>
      </c>
      <c r="AT36" s="99">
        <f t="shared" si="10"/>
        <v>0</v>
      </c>
      <c r="AU36" s="99">
        <f t="shared" si="25"/>
        <v>0</v>
      </c>
      <c r="AV36" s="99">
        <f t="array" ref="AV36">_xlfn.IFS(U36=0,AO36,U36&lt;0,AO36/-U36,U36&gt;0,AO36/U36)</f>
        <v>0</v>
      </c>
      <c r="AW36" s="235">
        <f t="shared" si="44"/>
        <v>0</v>
      </c>
      <c r="AX36" s="235">
        <f t="shared" si="45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2"/>
        <v>4</v>
      </c>
      <c r="F37" s="94" t="s">
        <v>100</v>
      </c>
      <c r="G37" s="94">
        <v>1</v>
      </c>
      <c r="H37" s="94">
        <v>2</v>
      </c>
      <c r="I37" s="94">
        <v>0</v>
      </c>
      <c r="J37" s="94">
        <v>1</v>
      </c>
      <c r="K37" s="94">
        <v>169.89</v>
      </c>
      <c r="L37" s="93">
        <f t="shared" si="43"/>
        <v>679.56</v>
      </c>
      <c r="M37" s="90">
        <v>38</v>
      </c>
      <c r="N37" s="90">
        <v>3</v>
      </c>
      <c r="O37" s="90">
        <v>998</v>
      </c>
      <c r="P37" s="90">
        <v>33</v>
      </c>
      <c r="Q37" s="234">
        <f t="shared" si="14"/>
        <v>0.42857142857142855</v>
      </c>
      <c r="R37" s="93">
        <f t="shared" si="15"/>
        <v>0.5714285714285714</v>
      </c>
      <c r="S37" s="94">
        <v>4</v>
      </c>
      <c r="T37" s="94">
        <v>0</v>
      </c>
      <c r="U37" s="93">
        <f t="shared" si="16"/>
        <v>4</v>
      </c>
      <c r="V37" s="94">
        <v>2655</v>
      </c>
      <c r="W37" s="94">
        <v>0</v>
      </c>
      <c r="X37" s="93">
        <f t="shared" si="17"/>
        <v>2655</v>
      </c>
      <c r="Y37" s="94">
        <v>3992</v>
      </c>
      <c r="Z37" s="94">
        <v>0</v>
      </c>
      <c r="AA37" s="93">
        <f t="shared" si="18"/>
        <v>3992</v>
      </c>
      <c r="AB37" s="93">
        <f t="shared" si="19"/>
        <v>988.02</v>
      </c>
      <c r="AC37" s="235">
        <f t="shared" si="20"/>
        <v>1.5398869962105581E-3</v>
      </c>
      <c r="AD37" s="93">
        <f t="shared" si="21"/>
        <v>679.56</v>
      </c>
      <c r="AE37" s="94">
        <v>1519.54</v>
      </c>
      <c r="AF37" s="235">
        <f t="shared" si="22"/>
        <v>0.38064629258517035</v>
      </c>
      <c r="AG37" s="94">
        <v>481.28000000000003</v>
      </c>
      <c r="AH37" s="94"/>
      <c r="AI37" s="94"/>
      <c r="AJ37" s="94"/>
      <c r="AK37" s="94"/>
      <c r="AL37" s="123">
        <f t="shared" si="23"/>
        <v>2.0068301466175082</v>
      </c>
      <c r="AM37" s="94">
        <v>0</v>
      </c>
      <c r="AN37" s="95">
        <f t="shared" si="24"/>
        <v>151.60049999999998</v>
      </c>
      <c r="AO37" s="96">
        <f t="shared" si="26"/>
        <v>1158.0126698533827</v>
      </c>
      <c r="AP37" s="97"/>
      <c r="AQ37" s="98">
        <f t="shared" si="7"/>
        <v>998</v>
      </c>
      <c r="AR37" s="99">
        <f t="shared" si="36"/>
        <v>169.89</v>
      </c>
      <c r="AS37" s="99">
        <f t="shared" si="9"/>
        <v>379.88499999999999</v>
      </c>
      <c r="AT37" s="99">
        <f t="shared" si="10"/>
        <v>120.32000000000001</v>
      </c>
      <c r="AU37" s="99">
        <f t="shared" si="25"/>
        <v>0</v>
      </c>
      <c r="AV37" s="99">
        <f t="array" ref="AV37">_xlfn.IFS(U37=0,AO37,U37&lt;0,AO37/-U37,U37&gt;0,AO37/U37)</f>
        <v>289.50316746334568</v>
      </c>
      <c r="AW37" s="235">
        <f t="shared" si="44"/>
        <v>0.29008333413160892</v>
      </c>
      <c r="AX37" s="235">
        <f t="shared" si="45"/>
        <v>1.7040624372437796</v>
      </c>
      <c r="AY37" s="100"/>
      <c r="AZ37" s="95">
        <f t="shared" si="13"/>
        <v>1158.0126698533827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2"/>
        <v>48</v>
      </c>
      <c r="F38" s="94">
        <v>1</v>
      </c>
      <c r="G38" s="94">
        <v>3</v>
      </c>
      <c r="H38" s="94">
        <v>43</v>
      </c>
      <c r="I38" s="94">
        <v>0</v>
      </c>
      <c r="J38" s="94">
        <v>1</v>
      </c>
      <c r="K38" s="93">
        <v>105.54</v>
      </c>
      <c r="L38" s="93">
        <f t="shared" si="43"/>
        <v>5065.92</v>
      </c>
      <c r="M38" s="90">
        <v>999</v>
      </c>
      <c r="N38" s="90">
        <v>3</v>
      </c>
      <c r="O38" s="90">
        <v>1197</v>
      </c>
      <c r="P38" s="90">
        <v>0</v>
      </c>
      <c r="Q38" s="234">
        <f t="shared" si="14"/>
        <v>0.42857142857142855</v>
      </c>
      <c r="R38" s="93">
        <f t="shared" si="15"/>
        <v>0</v>
      </c>
      <c r="S38" s="94">
        <v>0</v>
      </c>
      <c r="T38" s="94">
        <v>0</v>
      </c>
      <c r="U38" s="93">
        <f t="shared" si="16"/>
        <v>0</v>
      </c>
      <c r="V38" s="94">
        <v>0</v>
      </c>
      <c r="W38" s="94">
        <v>0</v>
      </c>
      <c r="X38" s="93">
        <f t="shared" si="17"/>
        <v>0</v>
      </c>
      <c r="Y38" s="94">
        <v>0</v>
      </c>
      <c r="Z38" s="94">
        <v>0</v>
      </c>
      <c r="AA38" s="93">
        <f t="shared" si="18"/>
        <v>0</v>
      </c>
      <c r="AB38" s="93">
        <f t="shared" si="19"/>
        <v>0</v>
      </c>
      <c r="AC38" s="235">
        <f t="shared" si="20"/>
        <v>0</v>
      </c>
      <c r="AD38" s="93">
        <f t="shared" si="21"/>
        <v>0</v>
      </c>
      <c r="AE38" s="94">
        <v>0</v>
      </c>
      <c r="AF38" s="235">
        <f t="shared" si="22"/>
        <v>0</v>
      </c>
      <c r="AG38" s="94">
        <v>309.70999999999998</v>
      </c>
      <c r="AH38" s="94"/>
      <c r="AI38" s="94"/>
      <c r="AJ38" s="94"/>
      <c r="AK38" s="94"/>
      <c r="AL38" s="123">
        <f t="shared" si="23"/>
        <v>43.146848152276426</v>
      </c>
      <c r="AM38" s="94">
        <v>0</v>
      </c>
      <c r="AN38" s="95">
        <f t="shared" si="24"/>
        <v>0</v>
      </c>
      <c r="AO38" s="96">
        <f t="shared" si="26"/>
        <v>-352.85684815227643</v>
      </c>
      <c r="AP38" s="97"/>
      <c r="AQ38" s="98">
        <f t="shared" si="7"/>
        <v>0</v>
      </c>
      <c r="AR38" s="99">
        <f t="shared" si="36"/>
        <v>105.54</v>
      </c>
      <c r="AS38" s="99">
        <f t="shared" si="9"/>
        <v>0</v>
      </c>
      <c r="AT38" s="99">
        <f t="shared" si="10"/>
        <v>309.70999999999998</v>
      </c>
      <c r="AU38" s="99">
        <f t="shared" si="25"/>
        <v>0</v>
      </c>
      <c r="AV38" s="99">
        <f t="array" ref="AV38">_xlfn.IFS(U38=0,AO38,U38&lt;0,AO38/-U38,U38&gt;0,AO38/U38)</f>
        <v>-352.85684815227643</v>
      </c>
      <c r="AW38" s="235">
        <f t="shared" si="44"/>
        <v>0</v>
      </c>
      <c r="AX38" s="235">
        <f t="shared" si="45"/>
        <v>-3.3433470546927837</v>
      </c>
      <c r="AY38" s="100"/>
      <c r="AZ38" s="95">
        <f t="shared" si="13"/>
        <v>-16937.128711309269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2"/>
        <v>32</v>
      </c>
      <c r="F39" s="94">
        <v>15</v>
      </c>
      <c r="G39" s="94">
        <v>10</v>
      </c>
      <c r="H39" s="94">
        <v>6</v>
      </c>
      <c r="I39" s="94">
        <v>0</v>
      </c>
      <c r="J39" s="94">
        <v>1</v>
      </c>
      <c r="K39" s="93">
        <v>105.54</v>
      </c>
      <c r="L39" s="93">
        <f t="shared" si="43"/>
        <v>3377.28</v>
      </c>
      <c r="M39" s="90">
        <v>23</v>
      </c>
      <c r="N39" s="90">
        <v>30</v>
      </c>
      <c r="O39" s="90">
        <v>1077</v>
      </c>
      <c r="P39" s="90">
        <v>32</v>
      </c>
      <c r="Q39" s="234">
        <f t="shared" si="14"/>
        <v>4.2857142857142856</v>
      </c>
      <c r="R39" s="93">
        <f t="shared" si="15"/>
        <v>1</v>
      </c>
      <c r="S39" s="94">
        <v>8</v>
      </c>
      <c r="T39" s="94">
        <v>-1</v>
      </c>
      <c r="U39" s="93">
        <f t="shared" si="16"/>
        <v>7</v>
      </c>
      <c r="V39" s="94">
        <v>5586.22</v>
      </c>
      <c r="W39" s="94">
        <v>-673</v>
      </c>
      <c r="X39" s="93">
        <f t="shared" si="17"/>
        <v>4913.22</v>
      </c>
      <c r="Y39" s="94">
        <v>8616.16</v>
      </c>
      <c r="Z39" s="94">
        <v>-1077</v>
      </c>
      <c r="AA39" s="93">
        <f t="shared" si="18"/>
        <v>7539.16</v>
      </c>
      <c r="AB39" s="93">
        <f t="shared" si="19"/>
        <v>10339.200000000001</v>
      </c>
      <c r="AC39" s="235">
        <f t="shared" si="20"/>
        <v>2.9081799715307594E-3</v>
      </c>
      <c r="AD39" s="93">
        <f t="shared" si="21"/>
        <v>738.78000000000009</v>
      </c>
      <c r="AE39" s="94">
        <v>2819.18</v>
      </c>
      <c r="AF39" s="235">
        <f t="shared" si="22"/>
        <v>0.37393821062293409</v>
      </c>
      <c r="AG39" s="94">
        <v>2352.34</v>
      </c>
      <c r="AH39" s="94"/>
      <c r="AI39" s="94">
        <v>3000</v>
      </c>
      <c r="AJ39" s="94"/>
      <c r="AK39" s="94"/>
      <c r="AL39" s="123">
        <f t="shared" si="23"/>
        <v>6.0204904398525247</v>
      </c>
      <c r="AM39" s="94">
        <v>0</v>
      </c>
      <c r="AN39" s="95">
        <f t="shared" si="24"/>
        <v>280.54486200000002</v>
      </c>
      <c r="AO39" s="96">
        <f t="shared" si="26"/>
        <v>-1657.7053524398523</v>
      </c>
      <c r="AP39" s="97"/>
      <c r="AQ39" s="98">
        <f t="shared" si="7"/>
        <v>1077.0228571428572</v>
      </c>
      <c r="AR39" s="99">
        <f t="shared" si="36"/>
        <v>105.54</v>
      </c>
      <c r="AS39" s="99">
        <f t="shared" si="9"/>
        <v>402.73999999999995</v>
      </c>
      <c r="AT39" s="99">
        <f t="shared" si="10"/>
        <v>294.04250000000002</v>
      </c>
      <c r="AU39" s="99">
        <f t="shared" si="25"/>
        <v>375</v>
      </c>
      <c r="AV39" s="99">
        <f t="array" ref="AV39">_xlfn.IFS(U39=0,AO39,U39&lt;0,AO39/-U39,U39&gt;0,AO39/U39)</f>
        <v>-236.81505034855033</v>
      </c>
      <c r="AW39" s="235">
        <f t="shared" si="44"/>
        <v>-0.21987931711753725</v>
      </c>
      <c r="AX39" s="235">
        <f t="shared" si="45"/>
        <v>-2.2438416747067493</v>
      </c>
      <c r="AY39" s="100"/>
      <c r="AZ39" s="95">
        <f t="shared" si="13"/>
        <v>-7578.0816111536105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2"/>
        <v>47</v>
      </c>
      <c r="F40" s="94">
        <v>4</v>
      </c>
      <c r="G40" s="94">
        <v>2</v>
      </c>
      <c r="H40" s="94">
        <v>40</v>
      </c>
      <c r="I40" s="94">
        <v>0</v>
      </c>
      <c r="J40" s="94">
        <v>1</v>
      </c>
      <c r="K40" s="93">
        <v>105.54</v>
      </c>
      <c r="L40" s="93">
        <f t="shared" si="43"/>
        <v>4960.38</v>
      </c>
      <c r="M40" s="90">
        <v>316</v>
      </c>
      <c r="N40" s="90">
        <v>4</v>
      </c>
      <c r="O40" s="90">
        <v>1197</v>
      </c>
      <c r="P40" s="90">
        <v>0</v>
      </c>
      <c r="Q40" s="234">
        <f t="shared" si="14"/>
        <v>0.5714285714285714</v>
      </c>
      <c r="R40" s="93">
        <f t="shared" si="15"/>
        <v>0</v>
      </c>
      <c r="S40" s="94">
        <v>0</v>
      </c>
      <c r="T40" s="94">
        <v>0</v>
      </c>
      <c r="U40" s="93">
        <f t="shared" si="16"/>
        <v>0</v>
      </c>
      <c r="V40" s="94">
        <v>0</v>
      </c>
      <c r="W40" s="94">
        <v>0</v>
      </c>
      <c r="X40" s="93">
        <f t="shared" si="17"/>
        <v>0</v>
      </c>
      <c r="Y40" s="94">
        <v>0</v>
      </c>
      <c r="Z40" s="94">
        <v>0</v>
      </c>
      <c r="AA40" s="93">
        <f t="shared" si="18"/>
        <v>0</v>
      </c>
      <c r="AB40" s="93">
        <f t="shared" si="19"/>
        <v>0</v>
      </c>
      <c r="AC40" s="235">
        <f t="shared" si="20"/>
        <v>0</v>
      </c>
      <c r="AD40" s="93">
        <f t="shared" si="21"/>
        <v>0</v>
      </c>
      <c r="AE40" s="94">
        <v>0</v>
      </c>
      <c r="AF40" s="235">
        <f t="shared" si="22"/>
        <v>0</v>
      </c>
      <c r="AG40" s="94">
        <v>400.21000000000004</v>
      </c>
      <c r="AH40" s="94"/>
      <c r="AI40" s="94"/>
      <c r="AJ40" s="94"/>
      <c r="AK40" s="94"/>
      <c r="AL40" s="123">
        <f t="shared" si="23"/>
        <v>40.136602932350165</v>
      </c>
      <c r="AM40" s="94">
        <v>0</v>
      </c>
      <c r="AN40" s="95">
        <f t="shared" si="24"/>
        <v>0</v>
      </c>
      <c r="AO40" s="96">
        <f t="shared" si="26"/>
        <v>-440.34660293235021</v>
      </c>
      <c r="AP40" s="97"/>
      <c r="AQ40" s="98">
        <f t="shared" si="7"/>
        <v>0</v>
      </c>
      <c r="AR40" s="99">
        <f t="shared" si="36"/>
        <v>105.54</v>
      </c>
      <c r="AS40" s="99">
        <f t="shared" si="9"/>
        <v>0</v>
      </c>
      <c r="AT40" s="99">
        <f t="shared" si="10"/>
        <v>400.21000000000004</v>
      </c>
      <c r="AU40" s="99">
        <f t="shared" si="25"/>
        <v>0</v>
      </c>
      <c r="AV40" s="99">
        <f t="array" ref="AV40">_xlfn.IFS(U40=0,AO40,U40&lt;0,AO40/-U40,U40&gt;0,AO40/U40)</f>
        <v>-440.34660293235021</v>
      </c>
      <c r="AW40" s="235">
        <f t="shared" si="44"/>
        <v>0</v>
      </c>
      <c r="AX40" s="235">
        <f t="shared" si="45"/>
        <v>-4.1723195275000018</v>
      </c>
      <c r="AY40" s="100"/>
      <c r="AZ40" s="95">
        <f t="shared" si="13"/>
        <v>-20696.290337820461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2"/>
        <v>45</v>
      </c>
      <c r="F41" s="94">
        <v>1</v>
      </c>
      <c r="G41" s="94" t="s">
        <v>100</v>
      </c>
      <c r="H41" s="94">
        <v>43</v>
      </c>
      <c r="I41" s="94">
        <v>0</v>
      </c>
      <c r="J41" s="94">
        <v>1</v>
      </c>
      <c r="K41" s="93">
        <v>123.09</v>
      </c>
      <c r="L41" s="93">
        <f t="shared" si="43"/>
        <v>5539.05</v>
      </c>
      <c r="M41" s="90">
        <v>999</v>
      </c>
      <c r="N41" s="90">
        <v>1</v>
      </c>
      <c r="O41" s="90">
        <v>1218</v>
      </c>
      <c r="P41" s="90">
        <v>0</v>
      </c>
      <c r="Q41" s="234">
        <f t="shared" si="14"/>
        <v>0.14285714285714285</v>
      </c>
      <c r="R41" s="93">
        <f t="shared" si="15"/>
        <v>0.14285714285714285</v>
      </c>
      <c r="S41" s="94">
        <v>1</v>
      </c>
      <c r="T41" s="94">
        <v>0</v>
      </c>
      <c r="U41" s="93">
        <f t="shared" si="16"/>
        <v>1</v>
      </c>
      <c r="V41" s="94">
        <v>767</v>
      </c>
      <c r="W41" s="94">
        <v>0</v>
      </c>
      <c r="X41" s="93">
        <f t="shared" si="17"/>
        <v>767</v>
      </c>
      <c r="Y41" s="94">
        <v>1218</v>
      </c>
      <c r="Z41" s="94">
        <v>0</v>
      </c>
      <c r="AA41" s="93">
        <f t="shared" si="18"/>
        <v>1218</v>
      </c>
      <c r="AB41" s="93">
        <f t="shared" si="19"/>
        <v>0</v>
      </c>
      <c r="AC41" s="235">
        <f t="shared" si="20"/>
        <v>4.6983526086785069E-4</v>
      </c>
      <c r="AD41" s="93">
        <f t="shared" si="21"/>
        <v>123.09</v>
      </c>
      <c r="AE41" s="94">
        <v>460.03</v>
      </c>
      <c r="AF41" s="235">
        <f t="shared" si="22"/>
        <v>0.37769293924466335</v>
      </c>
      <c r="AG41" s="94">
        <v>59.16</v>
      </c>
      <c r="AH41" s="94"/>
      <c r="AI41" s="94"/>
      <c r="AJ41" s="94"/>
      <c r="AK41" s="94"/>
      <c r="AL41" s="123">
        <f t="shared" si="23"/>
        <v>43.146848152276426</v>
      </c>
      <c r="AM41" s="94">
        <v>0</v>
      </c>
      <c r="AN41" s="95">
        <f t="shared" si="24"/>
        <v>43.795699999999997</v>
      </c>
      <c r="AO41" s="96">
        <f t="shared" si="26"/>
        <v>488.77745184772368</v>
      </c>
      <c r="AP41" s="97"/>
      <c r="AQ41" s="98">
        <f t="shared" si="7"/>
        <v>1218</v>
      </c>
      <c r="AR41" s="99">
        <f t="shared" si="36"/>
        <v>123.09</v>
      </c>
      <c r="AS41" s="99">
        <f t="shared" si="9"/>
        <v>460.03</v>
      </c>
      <c r="AT41" s="99">
        <f t="shared" si="10"/>
        <v>59.16</v>
      </c>
      <c r="AU41" s="99">
        <f t="shared" si="25"/>
        <v>0</v>
      </c>
      <c r="AV41" s="99">
        <f t="array" ref="AV41">_xlfn.IFS(U41=0,AO41,U41&lt;0,AO41/-U41,U41&gt;0,AO41/U41)</f>
        <v>488.77745184772368</v>
      </c>
      <c r="AW41" s="235">
        <f t="shared" si="44"/>
        <v>0.40129511645954324</v>
      </c>
      <c r="AX41" s="235">
        <f t="shared" si="45"/>
        <v>3.9708948886808324</v>
      </c>
      <c r="AY41" s="100"/>
      <c r="AZ41" s="95">
        <f t="shared" si="13"/>
        <v>21994.985333147564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2"/>
        <v>43</v>
      </c>
      <c r="F42" s="94">
        <v>4</v>
      </c>
      <c r="G42" s="94" t="s">
        <v>100</v>
      </c>
      <c r="H42" s="94">
        <v>38</v>
      </c>
      <c r="I42" s="94">
        <v>0</v>
      </c>
      <c r="J42" s="94">
        <v>1</v>
      </c>
      <c r="K42" s="93">
        <v>123.09</v>
      </c>
      <c r="L42" s="93">
        <f t="shared" si="43"/>
        <v>5292.87</v>
      </c>
      <c r="M42" s="90">
        <v>213</v>
      </c>
      <c r="N42" s="90">
        <v>5</v>
      </c>
      <c r="O42" s="90">
        <v>1176</v>
      </c>
      <c r="P42" s="90">
        <v>100</v>
      </c>
      <c r="Q42" s="234">
        <f t="shared" si="14"/>
        <v>0.7142857142857143</v>
      </c>
      <c r="R42" s="93">
        <f t="shared" si="15"/>
        <v>0.2857142857142857</v>
      </c>
      <c r="S42" s="94">
        <v>2</v>
      </c>
      <c r="T42" s="94">
        <v>0</v>
      </c>
      <c r="U42" s="93">
        <f t="shared" si="16"/>
        <v>2</v>
      </c>
      <c r="V42" s="94">
        <v>1397</v>
      </c>
      <c r="W42" s="94">
        <v>0</v>
      </c>
      <c r="X42" s="93">
        <f t="shared" si="17"/>
        <v>1397</v>
      </c>
      <c r="Y42" s="94">
        <v>2316.7200000000003</v>
      </c>
      <c r="Z42" s="94">
        <v>0</v>
      </c>
      <c r="AA42" s="93">
        <f t="shared" si="18"/>
        <v>2316.7200000000003</v>
      </c>
      <c r="AB42" s="93">
        <f t="shared" si="19"/>
        <v>5880</v>
      </c>
      <c r="AC42" s="235">
        <f t="shared" si="20"/>
        <v>8.93659068602436E-4</v>
      </c>
      <c r="AD42" s="93">
        <f t="shared" si="21"/>
        <v>246.18</v>
      </c>
      <c r="AE42" s="94">
        <v>872.52000000000044</v>
      </c>
      <c r="AF42" s="235">
        <f t="shared" si="22"/>
        <v>0.37661866777167735</v>
      </c>
      <c r="AG42" s="94">
        <v>194.93</v>
      </c>
      <c r="AH42" s="94"/>
      <c r="AI42" s="94"/>
      <c r="AJ42" s="94"/>
      <c r="AK42" s="94"/>
      <c r="AL42" s="123">
        <f t="shared" si="23"/>
        <v>38.129772785732655</v>
      </c>
      <c r="AM42" s="94">
        <v>0</v>
      </c>
      <c r="AN42" s="95">
        <f t="shared" si="24"/>
        <v>79.768699999999995</v>
      </c>
      <c r="AO42" s="96">
        <f t="shared" si="26"/>
        <v>885.19152721426724</v>
      </c>
      <c r="AP42" s="97"/>
      <c r="AQ42" s="98">
        <f t="shared" si="7"/>
        <v>1158.3600000000001</v>
      </c>
      <c r="AR42" s="99">
        <f t="shared" si="36"/>
        <v>123.09</v>
      </c>
      <c r="AS42" s="99">
        <f t="shared" si="9"/>
        <v>436.26000000000022</v>
      </c>
      <c r="AT42" s="99">
        <f t="shared" si="10"/>
        <v>97.465000000000003</v>
      </c>
      <c r="AU42" s="99">
        <f t="shared" si="25"/>
        <v>0</v>
      </c>
      <c r="AV42" s="99">
        <f t="array" ref="AV42">_xlfn.IFS(U42=0,AO42,U42&lt;0,AO42/-U42,U42&gt;0,AO42/U42)</f>
        <v>442.59576360713362</v>
      </c>
      <c r="AW42" s="235">
        <f t="shared" si="44"/>
        <v>0.38208826583025446</v>
      </c>
      <c r="AX42" s="235">
        <f t="shared" si="45"/>
        <v>3.5957085352760876</v>
      </c>
      <c r="AY42" s="100"/>
      <c r="AZ42" s="95">
        <f t="shared" si="13"/>
        <v>19031.617835106746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2"/>
        <v>23</v>
      </c>
      <c r="F43" s="94">
        <v>17</v>
      </c>
      <c r="G43" s="94">
        <v>3</v>
      </c>
      <c r="H43" s="94">
        <v>2</v>
      </c>
      <c r="I43" s="94">
        <v>0</v>
      </c>
      <c r="J43" s="94">
        <v>1</v>
      </c>
      <c r="K43" s="93">
        <v>123.09</v>
      </c>
      <c r="L43" s="93">
        <f t="shared" si="43"/>
        <v>2831.07</v>
      </c>
      <c r="M43" s="90">
        <v>19</v>
      </c>
      <c r="N43" s="90">
        <v>33</v>
      </c>
      <c r="O43" s="90">
        <v>1102</v>
      </c>
      <c r="P43" s="90">
        <v>50</v>
      </c>
      <c r="Q43" s="234">
        <f t="shared" si="14"/>
        <v>4.7142857142857144</v>
      </c>
      <c r="R43" s="93">
        <f t="shared" si="15"/>
        <v>2.4285714285714284</v>
      </c>
      <c r="S43" s="94">
        <v>17</v>
      </c>
      <c r="T43" s="94">
        <v>0</v>
      </c>
      <c r="U43" s="93">
        <f t="shared" si="16"/>
        <v>17</v>
      </c>
      <c r="V43" s="94">
        <v>12026.58</v>
      </c>
      <c r="W43" s="94">
        <v>0</v>
      </c>
      <c r="X43" s="93">
        <f t="shared" si="17"/>
        <v>12026.58</v>
      </c>
      <c r="Y43" s="94">
        <v>18700.520000000004</v>
      </c>
      <c r="Z43" s="94">
        <v>0</v>
      </c>
      <c r="AA43" s="93">
        <f t="shared" si="18"/>
        <v>18700.520000000004</v>
      </c>
      <c r="AB43" s="93">
        <f t="shared" si="19"/>
        <v>18183</v>
      </c>
      <c r="AC43" s="235">
        <f t="shared" si="20"/>
        <v>7.2135990907754195E-3</v>
      </c>
      <c r="AD43" s="93">
        <f t="shared" si="21"/>
        <v>2092.5300000000002</v>
      </c>
      <c r="AE43" s="94">
        <v>7060.8400000000056</v>
      </c>
      <c r="AF43" s="235">
        <f t="shared" si="22"/>
        <v>0.37757452733934693</v>
      </c>
      <c r="AG43" s="94">
        <v>3274.079999999999</v>
      </c>
      <c r="AH43" s="94"/>
      <c r="AI43" s="94">
        <v>2000</v>
      </c>
      <c r="AJ43" s="94"/>
      <c r="AK43" s="94"/>
      <c r="AL43" s="123">
        <f t="shared" si="23"/>
        <v>2.0068301466175082</v>
      </c>
      <c r="AM43" s="94">
        <v>0</v>
      </c>
      <c r="AN43" s="95">
        <f t="shared" si="24"/>
        <v>686.71771799999999</v>
      </c>
      <c r="AO43" s="96">
        <f t="shared" si="26"/>
        <v>3584.3454518533836</v>
      </c>
      <c r="AP43" s="97"/>
      <c r="AQ43" s="98">
        <f t="shared" si="7"/>
        <v>1100.0305882352943</v>
      </c>
      <c r="AR43" s="99">
        <f t="shared" si="36"/>
        <v>123.09</v>
      </c>
      <c r="AS43" s="99">
        <f t="shared" si="9"/>
        <v>415.34352941176502</v>
      </c>
      <c r="AT43" s="99">
        <f t="shared" si="10"/>
        <v>192.59294117647053</v>
      </c>
      <c r="AU43" s="99">
        <f t="shared" si="25"/>
        <v>117.64705882352941</v>
      </c>
      <c r="AV43" s="99">
        <f t="array" ref="AV43">_xlfn.IFS(U43=0,AO43,U43&lt;0,AO43/-U43,U43&gt;0,AO43/U43)</f>
        <v>210.84385010902255</v>
      </c>
      <c r="AW43" s="235">
        <f t="shared" si="44"/>
        <v>0.19167089748591926</v>
      </c>
      <c r="AX43" s="235">
        <f t="shared" si="45"/>
        <v>1.7129242839306407</v>
      </c>
      <c r="AY43" s="100"/>
      <c r="AZ43" s="95">
        <f t="shared" si="13"/>
        <v>4849.4085525075188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2"/>
        <v>1603</v>
      </c>
      <c r="F44" s="94">
        <v>24</v>
      </c>
      <c r="G44" s="94">
        <v>5</v>
      </c>
      <c r="H44" s="94">
        <v>132</v>
      </c>
      <c r="I44" s="94">
        <v>0</v>
      </c>
      <c r="J44" s="94">
        <v>1442</v>
      </c>
      <c r="K44" s="93">
        <v>111.39</v>
      </c>
      <c r="L44" s="93">
        <f t="shared" si="43"/>
        <v>178558.17</v>
      </c>
      <c r="M44" s="90">
        <v>67</v>
      </c>
      <c r="N44" s="90">
        <v>37</v>
      </c>
      <c r="O44" s="90">
        <v>995</v>
      </c>
      <c r="P44" s="90">
        <v>55</v>
      </c>
      <c r="Q44" s="234">
        <f t="shared" si="14"/>
        <v>5.2857142857142856</v>
      </c>
      <c r="R44" s="93">
        <f t="shared" si="15"/>
        <v>2</v>
      </c>
      <c r="S44" s="94">
        <v>16</v>
      </c>
      <c r="T44" s="94">
        <v>-2</v>
      </c>
      <c r="U44" s="93">
        <f t="shared" si="16"/>
        <v>14</v>
      </c>
      <c r="V44" s="94">
        <v>11089.41</v>
      </c>
      <c r="W44" s="94">
        <v>-1341</v>
      </c>
      <c r="X44" s="93">
        <f t="shared" si="17"/>
        <v>9748.41</v>
      </c>
      <c r="Y44" s="94">
        <v>15861.77</v>
      </c>
      <c r="Z44" s="94">
        <v>-1990</v>
      </c>
      <c r="AA44" s="93">
        <f t="shared" si="18"/>
        <v>13871.77</v>
      </c>
      <c r="AB44" s="93">
        <f t="shared" si="19"/>
        <v>20248.25</v>
      </c>
      <c r="AC44" s="235">
        <f t="shared" si="20"/>
        <v>5.350941442240415E-3</v>
      </c>
      <c r="AD44" s="93">
        <f t="shared" si="21"/>
        <v>1559.46</v>
      </c>
      <c r="AE44" s="94">
        <v>5213.7999999999993</v>
      </c>
      <c r="AF44" s="235">
        <f t="shared" si="22"/>
        <v>0.37585686613892816</v>
      </c>
      <c r="AG44" s="94">
        <v>2235.6899999999996</v>
      </c>
      <c r="AH44" s="94">
        <v>670</v>
      </c>
      <c r="AI44" s="94">
        <v>984</v>
      </c>
      <c r="AJ44" s="94"/>
      <c r="AK44" s="94"/>
      <c r="AL44" s="123">
        <f t="shared" si="23"/>
        <v>132.45078967675556</v>
      </c>
      <c r="AM44" s="94">
        <v>0</v>
      </c>
      <c r="AN44" s="95">
        <f t="shared" si="24"/>
        <v>556.63421099999994</v>
      </c>
      <c r="AO44" s="96">
        <f t="shared" si="26"/>
        <v>2519.7349993232469</v>
      </c>
      <c r="AP44" s="97"/>
      <c r="AQ44" s="98">
        <f t="shared" si="7"/>
        <v>990.84071428571428</v>
      </c>
      <c r="AR44" s="99">
        <f t="shared" si="36"/>
        <v>111.39</v>
      </c>
      <c r="AS44" s="99">
        <f t="shared" si="9"/>
        <v>372.41428571428565</v>
      </c>
      <c r="AT44" s="99">
        <f t="shared" si="10"/>
        <v>139.73062499999997</v>
      </c>
      <c r="AU44" s="99">
        <f t="shared" si="25"/>
        <v>103.375</v>
      </c>
      <c r="AV44" s="99">
        <f t="array" ref="AV44">_xlfn.IFS(U44=0,AO44,U44&lt;0,AO44/-U44,U44&gt;0,AO44/U44)</f>
        <v>179.98107138023192</v>
      </c>
      <c r="AW44" s="235">
        <f t="shared" si="44"/>
        <v>0.18164480807591582</v>
      </c>
      <c r="AX44" s="235">
        <f t="shared" si="45"/>
        <v>1.6157740495576975</v>
      </c>
      <c r="AY44" s="100"/>
      <c r="AZ44" s="95">
        <f t="shared" si="13"/>
        <v>288509.65742251178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2"/>
        <v>659</v>
      </c>
      <c r="F45" s="94">
        <v>105</v>
      </c>
      <c r="G45" s="94">
        <v>27</v>
      </c>
      <c r="H45" s="94">
        <v>112</v>
      </c>
      <c r="I45" s="94">
        <v>0</v>
      </c>
      <c r="J45" s="94">
        <v>415</v>
      </c>
      <c r="K45" s="93">
        <v>107.88</v>
      </c>
      <c r="L45" s="93">
        <f t="shared" si="43"/>
        <v>71092.92</v>
      </c>
      <c r="M45" s="90">
        <v>13</v>
      </c>
      <c r="N45" s="90">
        <v>83</v>
      </c>
      <c r="O45" s="90">
        <v>1559</v>
      </c>
      <c r="P45" s="90">
        <v>46</v>
      </c>
      <c r="Q45" s="234">
        <f t="shared" si="14"/>
        <v>11.857142857142858</v>
      </c>
      <c r="R45" s="93">
        <f t="shared" si="15"/>
        <v>5.5714285714285712</v>
      </c>
      <c r="S45" s="94">
        <v>41</v>
      </c>
      <c r="T45" s="94">
        <v>-2</v>
      </c>
      <c r="U45" s="93">
        <f t="shared" si="16"/>
        <v>39</v>
      </c>
      <c r="V45" s="94">
        <v>38784.749999999993</v>
      </c>
      <c r="W45" s="94">
        <v>-1899</v>
      </c>
      <c r="X45" s="93">
        <f t="shared" si="17"/>
        <v>36885.749999999993</v>
      </c>
      <c r="Y45" s="94">
        <v>60758.659999999996</v>
      </c>
      <c r="Z45" s="94">
        <v>-2907.25</v>
      </c>
      <c r="AA45" s="93">
        <f t="shared" si="18"/>
        <v>57851.409999999996</v>
      </c>
      <c r="AB45" s="93">
        <f t="shared" si="19"/>
        <v>59522.62</v>
      </c>
      <c r="AC45" s="235">
        <f t="shared" si="20"/>
        <v>2.2315790073007376E-2</v>
      </c>
      <c r="AD45" s="93">
        <f t="shared" si="21"/>
        <v>4207.32</v>
      </c>
      <c r="AE45" s="94">
        <v>21718.49</v>
      </c>
      <c r="AF45" s="235">
        <f t="shared" si="22"/>
        <v>0.37541850751779432</v>
      </c>
      <c r="AG45" s="94">
        <v>6353.2199999999984</v>
      </c>
      <c r="AH45" s="94">
        <v>3125</v>
      </c>
      <c r="AI45" s="94">
        <v>6364</v>
      </c>
      <c r="AJ45" s="94"/>
      <c r="AK45" s="94"/>
      <c r="AL45" s="123">
        <f t="shared" si="23"/>
        <v>112.38248821058046</v>
      </c>
      <c r="AM45" s="94">
        <v>0</v>
      </c>
      <c r="AN45" s="95">
        <f t="shared" si="24"/>
        <v>2106.1763249999995</v>
      </c>
      <c r="AO45" s="96">
        <f t="shared" si="26"/>
        <v>13864.821186789417</v>
      </c>
      <c r="AP45" s="97"/>
      <c r="AQ45" s="98">
        <f t="shared" si="7"/>
        <v>1483.3694871794871</v>
      </c>
      <c r="AR45" s="99">
        <f t="shared" si="36"/>
        <v>107.88</v>
      </c>
      <c r="AS45" s="99">
        <f t="shared" si="9"/>
        <v>556.88435897435897</v>
      </c>
      <c r="AT45" s="99">
        <f t="shared" si="10"/>
        <v>154.95658536585361</v>
      </c>
      <c r="AU45" s="99">
        <f t="shared" si="25"/>
        <v>231.4390243902439</v>
      </c>
      <c r="AV45" s="99">
        <f t="array" ref="AV45">_xlfn.IFS(U45=0,AO45,U45&lt;0,AO45/-U45,U45&gt;0,AO45/U45)</f>
        <v>355.50823555870301</v>
      </c>
      <c r="AW45" s="235">
        <f t="shared" si="44"/>
        <v>0.23966263202209623</v>
      </c>
      <c r="AX45" s="235">
        <f t="shared" si="45"/>
        <v>3.2954044823758157</v>
      </c>
      <c r="AY45" s="100"/>
      <c r="AZ45" s="95">
        <f t="shared" si="13"/>
        <v>234279.92723318527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2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3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4"/>
        <v>0</v>
      </c>
      <c r="R46" s="93">
        <f t="shared" si="15"/>
        <v>0</v>
      </c>
      <c r="S46" s="94">
        <v>0</v>
      </c>
      <c r="T46" s="94">
        <v>0</v>
      </c>
      <c r="U46" s="93">
        <f t="shared" si="16"/>
        <v>0</v>
      </c>
      <c r="V46" s="94">
        <v>0</v>
      </c>
      <c r="W46" s="94">
        <v>0</v>
      </c>
      <c r="X46" s="93">
        <f t="shared" si="17"/>
        <v>0</v>
      </c>
      <c r="Y46" s="94">
        <v>0</v>
      </c>
      <c r="Z46" s="94">
        <v>0</v>
      </c>
      <c r="AA46" s="93">
        <f t="shared" si="18"/>
        <v>0</v>
      </c>
      <c r="AB46" s="93">
        <f t="shared" si="19"/>
        <v>0</v>
      </c>
      <c r="AC46" s="235">
        <f t="shared" si="20"/>
        <v>0</v>
      </c>
      <c r="AD46" s="93">
        <f t="shared" si="21"/>
        <v>0</v>
      </c>
      <c r="AE46" s="94">
        <v>0</v>
      </c>
      <c r="AF46" s="235">
        <f t="shared" si="22"/>
        <v>0</v>
      </c>
      <c r="AG46" s="94">
        <v>0</v>
      </c>
      <c r="AH46" s="94"/>
      <c r="AI46" s="94"/>
      <c r="AJ46" s="94"/>
      <c r="AK46" s="94"/>
      <c r="AL46" s="123">
        <f t="shared" si="23"/>
        <v>0</v>
      </c>
      <c r="AM46" s="94">
        <v>0</v>
      </c>
      <c r="AN46" s="95">
        <f t="shared" si="24"/>
        <v>0</v>
      </c>
      <c r="AO46" s="96">
        <f t="shared" si="26"/>
        <v>0</v>
      </c>
      <c r="AP46" s="97"/>
      <c r="AQ46" s="98">
        <f t="shared" si="7"/>
        <v>0</v>
      </c>
      <c r="AR46" s="99">
        <f t="shared" si="36"/>
        <v>107.88</v>
      </c>
      <c r="AS46" s="99">
        <f t="shared" si="9"/>
        <v>0</v>
      </c>
      <c r="AT46" s="99">
        <f t="shared" si="10"/>
        <v>0</v>
      </c>
      <c r="AU46" s="99">
        <f t="shared" si="25"/>
        <v>0</v>
      </c>
      <c r="AV46" s="99">
        <f t="array" ref="AV46">_xlfn.IFS(U46=0,AO46,U46&lt;0,AO46/-U46,U46&gt;0,AO46/U46)</f>
        <v>0</v>
      </c>
      <c r="AW46" s="235">
        <f t="shared" si="44"/>
        <v>0</v>
      </c>
      <c r="AX46" s="235">
        <f t="shared" si="45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2"/>
        <v>211</v>
      </c>
      <c r="F47" s="94">
        <v>19</v>
      </c>
      <c r="G47" s="94">
        <v>3</v>
      </c>
      <c r="H47" s="94">
        <v>89</v>
      </c>
      <c r="I47" s="94">
        <v>0</v>
      </c>
      <c r="J47" s="94">
        <v>100</v>
      </c>
      <c r="K47" s="93">
        <v>123.09</v>
      </c>
      <c r="L47" s="93">
        <f t="shared" si="43"/>
        <v>25971.99</v>
      </c>
      <c r="M47" s="90">
        <v>57</v>
      </c>
      <c r="N47" s="90">
        <v>21</v>
      </c>
      <c r="O47" s="90">
        <v>1124</v>
      </c>
      <c r="P47" s="90">
        <v>77</v>
      </c>
      <c r="Q47" s="234">
        <f t="shared" si="14"/>
        <v>3</v>
      </c>
      <c r="R47" s="93">
        <f t="shared" si="15"/>
        <v>2</v>
      </c>
      <c r="S47" s="94">
        <v>14</v>
      </c>
      <c r="T47" s="94">
        <v>0</v>
      </c>
      <c r="U47" s="93">
        <f t="shared" si="16"/>
        <v>14</v>
      </c>
      <c r="V47" s="94">
        <v>9734.2899999999991</v>
      </c>
      <c r="W47" s="94">
        <v>0</v>
      </c>
      <c r="X47" s="93">
        <f t="shared" si="17"/>
        <v>9734.2899999999991</v>
      </c>
      <c r="Y47" s="94">
        <v>15327.05</v>
      </c>
      <c r="Z47" s="94">
        <v>0</v>
      </c>
      <c r="AA47" s="93">
        <f t="shared" si="18"/>
        <v>15327.05</v>
      </c>
      <c r="AB47" s="93">
        <f t="shared" si="19"/>
        <v>18175.080000000002</v>
      </c>
      <c r="AC47" s="235">
        <f t="shared" si="20"/>
        <v>5.9123058580333255E-3</v>
      </c>
      <c r="AD47" s="93">
        <f t="shared" si="21"/>
        <v>1723.26</v>
      </c>
      <c r="AE47" s="94">
        <v>5774.07</v>
      </c>
      <c r="AF47" s="235">
        <f t="shared" si="22"/>
        <v>0.37672415761676253</v>
      </c>
      <c r="AG47" s="94">
        <v>1720.3599999999994</v>
      </c>
      <c r="AH47" s="94">
        <v>678</v>
      </c>
      <c r="AI47" s="94"/>
      <c r="AJ47" s="94"/>
      <c r="AK47" s="94"/>
      <c r="AL47" s="123">
        <f t="shared" si="23"/>
        <v>89.303941524479129</v>
      </c>
      <c r="AM47" s="94">
        <v>0</v>
      </c>
      <c r="AN47" s="95">
        <f t="shared" si="24"/>
        <v>555.82795899999996</v>
      </c>
      <c r="AO47" s="96">
        <f t="shared" si="26"/>
        <v>4786.2280994755201</v>
      </c>
      <c r="AP47" s="97"/>
      <c r="AQ47" s="98">
        <f t="shared" si="7"/>
        <v>1094.7892857142856</v>
      </c>
      <c r="AR47" s="99">
        <f t="shared" si="36"/>
        <v>123.09</v>
      </c>
      <c r="AS47" s="99">
        <f t="shared" si="9"/>
        <v>412.43357142857138</v>
      </c>
      <c r="AT47" s="99">
        <f t="shared" si="10"/>
        <v>122.88285714285711</v>
      </c>
      <c r="AU47" s="99">
        <f t="shared" si="25"/>
        <v>48.428571428571431</v>
      </c>
      <c r="AV47" s="99">
        <f t="array" ref="AV47">_xlfn.IFS(U47=0,AO47,U47&lt;0,AO47/-U47,U47&gt;0,AO47/U47)</f>
        <v>341.87343567682285</v>
      </c>
      <c r="AW47" s="235">
        <f t="shared" si="44"/>
        <v>0.31227327499261243</v>
      </c>
      <c r="AX47" s="235">
        <f t="shared" si="45"/>
        <v>2.7774265633018347</v>
      </c>
      <c r="AY47" s="100"/>
      <c r="AZ47" s="95">
        <f t="shared" si="13"/>
        <v>72135.29492780962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2"/>
        <v>780</v>
      </c>
      <c r="F48" s="94">
        <v>51</v>
      </c>
      <c r="G48" s="94">
        <v>13</v>
      </c>
      <c r="H48" s="94">
        <v>225</v>
      </c>
      <c r="I48" s="94">
        <v>0</v>
      </c>
      <c r="J48" s="94">
        <v>491</v>
      </c>
      <c r="K48" s="93">
        <v>107.88</v>
      </c>
      <c r="L48" s="93">
        <f t="shared" si="43"/>
        <v>84146.4</v>
      </c>
      <c r="M48" s="90">
        <v>53</v>
      </c>
      <c r="N48" s="90">
        <v>80</v>
      </c>
      <c r="O48" s="90">
        <v>1341</v>
      </c>
      <c r="P48" s="90">
        <v>69</v>
      </c>
      <c r="Q48" s="234">
        <f t="shared" si="14"/>
        <v>11.428571428571429</v>
      </c>
      <c r="R48" s="93">
        <f t="shared" si="15"/>
        <v>4</v>
      </c>
      <c r="S48" s="94">
        <v>28</v>
      </c>
      <c r="T48" s="94">
        <v>0</v>
      </c>
      <c r="U48" s="93">
        <f t="shared" si="16"/>
        <v>28</v>
      </c>
      <c r="V48" s="94">
        <v>23514.02</v>
      </c>
      <c r="W48" s="94">
        <v>0</v>
      </c>
      <c r="X48" s="93">
        <f t="shared" si="17"/>
        <v>23514.02</v>
      </c>
      <c r="Y48" s="94">
        <v>37046.990000000005</v>
      </c>
      <c r="Z48" s="94">
        <v>0</v>
      </c>
      <c r="AA48" s="93">
        <f t="shared" si="18"/>
        <v>37046.990000000005</v>
      </c>
      <c r="AB48" s="93">
        <f t="shared" si="19"/>
        <v>74023.199999999997</v>
      </c>
      <c r="AC48" s="235">
        <f t="shared" si="20"/>
        <v>1.4290625789013677E-2</v>
      </c>
      <c r="AD48" s="93">
        <f t="shared" si="21"/>
        <v>3020.64</v>
      </c>
      <c r="AE48" s="94">
        <v>13908.369999999999</v>
      </c>
      <c r="AF48" s="235">
        <f t="shared" si="22"/>
        <v>0.37542510201233614</v>
      </c>
      <c r="AG48" s="94">
        <v>4033.44</v>
      </c>
      <c r="AH48" s="94">
        <v>1393</v>
      </c>
      <c r="AI48" s="94">
        <v>4706</v>
      </c>
      <c r="AJ48" s="94"/>
      <c r="AK48" s="94"/>
      <c r="AL48" s="123">
        <f t="shared" si="23"/>
        <v>225.76839149446968</v>
      </c>
      <c r="AM48" s="94">
        <v>0</v>
      </c>
      <c r="AN48" s="95">
        <f t="shared" si="24"/>
        <v>1342.6505420000001</v>
      </c>
      <c r="AO48" s="96">
        <f t="shared" si="26"/>
        <v>8417.1210665055369</v>
      </c>
      <c r="AP48" s="97"/>
      <c r="AQ48" s="98">
        <f t="shared" si="7"/>
        <v>1323.1067857142859</v>
      </c>
      <c r="AR48" s="99">
        <f t="shared" si="36"/>
        <v>107.88</v>
      </c>
      <c r="AS48" s="99">
        <f t="shared" si="9"/>
        <v>496.72749999999996</v>
      </c>
      <c r="AT48" s="99">
        <f t="shared" si="10"/>
        <v>144.05142857142857</v>
      </c>
      <c r="AU48" s="99">
        <f t="shared" si="25"/>
        <v>217.82142857142858</v>
      </c>
      <c r="AV48" s="99">
        <f t="array" ref="AV48">_xlfn.IFS(U48=0,AO48,U48&lt;0,AO48/-U48,U48&gt;0,AO48/U48)</f>
        <v>300.61146666091201</v>
      </c>
      <c r="AW48" s="235">
        <f t="shared" si="44"/>
        <v>0.22720121301367627</v>
      </c>
      <c r="AX48" s="235">
        <f t="shared" si="45"/>
        <v>2.7865356568493884</v>
      </c>
      <c r="AY48" s="100"/>
      <c r="AZ48" s="95">
        <f t="shared" si="13"/>
        <v>234476.94399551136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2"/>
        <v>2064</v>
      </c>
      <c r="F49" s="94">
        <v>24</v>
      </c>
      <c r="G49" s="94">
        <v>20</v>
      </c>
      <c r="H49" s="94">
        <v>68</v>
      </c>
      <c r="I49" s="94">
        <v>0</v>
      </c>
      <c r="J49" s="94">
        <v>1952</v>
      </c>
      <c r="K49" s="93">
        <v>123.09</v>
      </c>
      <c r="L49" s="93">
        <f t="shared" si="43"/>
        <v>254057.76</v>
      </c>
      <c r="M49" s="90">
        <v>16</v>
      </c>
      <c r="N49" s="90">
        <v>45</v>
      </c>
      <c r="O49" s="90">
        <v>1531</v>
      </c>
      <c r="P49" s="90">
        <v>47</v>
      </c>
      <c r="Q49" s="234">
        <f t="shared" si="14"/>
        <v>6.4285714285714288</v>
      </c>
      <c r="R49" s="93">
        <f t="shared" si="15"/>
        <v>3.5714285714285716</v>
      </c>
      <c r="S49" s="94">
        <v>25</v>
      </c>
      <c r="T49" s="94">
        <v>0</v>
      </c>
      <c r="U49" s="93">
        <f t="shared" si="16"/>
        <v>25</v>
      </c>
      <c r="V49" s="94">
        <v>24555</v>
      </c>
      <c r="W49" s="94">
        <v>0</v>
      </c>
      <c r="X49" s="93">
        <f t="shared" si="17"/>
        <v>24555</v>
      </c>
      <c r="Y49" s="94">
        <v>36715.480000000003</v>
      </c>
      <c r="Z49" s="94">
        <v>0</v>
      </c>
      <c r="AA49" s="93">
        <f t="shared" si="18"/>
        <v>36715.480000000003</v>
      </c>
      <c r="AB49" s="93">
        <f t="shared" si="19"/>
        <v>32380.65</v>
      </c>
      <c r="AC49" s="235">
        <f t="shared" si="20"/>
        <v>1.4162748049005218E-2</v>
      </c>
      <c r="AD49" s="93">
        <f t="shared" si="21"/>
        <v>3077.25</v>
      </c>
      <c r="AE49" s="94">
        <v>13727.830000000009</v>
      </c>
      <c r="AF49" s="235">
        <f t="shared" si="22"/>
        <v>0.37389760395342803</v>
      </c>
      <c r="AG49" s="94">
        <v>5607.1400000000012</v>
      </c>
      <c r="AH49" s="94">
        <v>40</v>
      </c>
      <c r="AI49" s="94">
        <v>5983</v>
      </c>
      <c r="AJ49" s="94"/>
      <c r="AK49" s="94"/>
      <c r="AL49" s="123">
        <f t="shared" si="23"/>
        <v>68.232224984995284</v>
      </c>
      <c r="AM49" s="94">
        <v>0</v>
      </c>
      <c r="AN49" s="95">
        <f t="shared" si="24"/>
        <v>1402.0905</v>
      </c>
      <c r="AO49" s="96">
        <f t="shared" si="26"/>
        <v>6809.9372750149978</v>
      </c>
      <c r="AP49" s="97"/>
      <c r="AQ49" s="98">
        <f t="shared" si="7"/>
        <v>1468.6192000000001</v>
      </c>
      <c r="AR49" s="99">
        <f t="shared" si="36"/>
        <v>123.09</v>
      </c>
      <c r="AS49" s="99">
        <f t="shared" si="9"/>
        <v>549.11320000000035</v>
      </c>
      <c r="AT49" s="99">
        <f t="shared" si="10"/>
        <v>224.28560000000004</v>
      </c>
      <c r="AU49" s="99">
        <f t="shared" si="25"/>
        <v>240.92</v>
      </c>
      <c r="AV49" s="99">
        <f t="array" ref="AV49">_xlfn.IFS(U49=0,AO49,U49&lt;0,AO49/-U49,U49&gt;0,AO49/U49)</f>
        <v>272.39749100059993</v>
      </c>
      <c r="AW49" s="235">
        <f t="shared" si="44"/>
        <v>0.18547863939174969</v>
      </c>
      <c r="AX49" s="235">
        <f t="shared" si="45"/>
        <v>2.2129944837159794</v>
      </c>
      <c r="AY49" s="100"/>
      <c r="AZ49" s="95">
        <f t="shared" si="13"/>
        <v>562228.42142523825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2"/>
        <v>1672</v>
      </c>
      <c r="F50" s="94">
        <v>36</v>
      </c>
      <c r="G50" s="94">
        <v>9</v>
      </c>
      <c r="H50" s="94">
        <v>126</v>
      </c>
      <c r="I50" s="94">
        <v>0</v>
      </c>
      <c r="J50" s="94">
        <v>1501</v>
      </c>
      <c r="K50" s="93">
        <v>134.79</v>
      </c>
      <c r="L50" s="93">
        <f t="shared" si="43"/>
        <v>225368.87999999998</v>
      </c>
      <c r="M50" s="90">
        <v>73</v>
      </c>
      <c r="N50" s="90">
        <v>35</v>
      </c>
      <c r="O50" s="90">
        <v>1218</v>
      </c>
      <c r="P50" s="90">
        <v>63</v>
      </c>
      <c r="Q50" s="234">
        <f t="shared" si="14"/>
        <v>5</v>
      </c>
      <c r="R50" s="93">
        <f t="shared" si="15"/>
        <v>2.2857142857142856</v>
      </c>
      <c r="S50" s="94">
        <v>17</v>
      </c>
      <c r="T50" s="94">
        <v>-1</v>
      </c>
      <c r="U50" s="93">
        <f t="shared" si="16"/>
        <v>16</v>
      </c>
      <c r="V50" s="94">
        <v>13237.96</v>
      </c>
      <c r="W50" s="94">
        <v>-785</v>
      </c>
      <c r="X50" s="93">
        <f t="shared" si="17"/>
        <v>12452.96</v>
      </c>
      <c r="Y50" s="94">
        <v>20596.189999999999</v>
      </c>
      <c r="Z50" s="94">
        <v>-1218</v>
      </c>
      <c r="AA50" s="93">
        <f t="shared" si="18"/>
        <v>19378.189999999999</v>
      </c>
      <c r="AB50" s="93">
        <f t="shared" si="19"/>
        <v>26856.9</v>
      </c>
      <c r="AC50" s="235">
        <f t="shared" si="20"/>
        <v>7.4750057091927538E-3</v>
      </c>
      <c r="AD50" s="93">
        <f t="shared" si="21"/>
        <v>2156.64</v>
      </c>
      <c r="AE50" s="94">
        <v>7377.8599999999969</v>
      </c>
      <c r="AF50" s="235">
        <f t="shared" si="22"/>
        <v>0.38073008882666531</v>
      </c>
      <c r="AG50" s="94">
        <v>1844.9299999999998</v>
      </c>
      <c r="AH50" s="94">
        <v>1592</v>
      </c>
      <c r="AI50" s="94">
        <v>944</v>
      </c>
      <c r="AJ50" s="94"/>
      <c r="AK50" s="94"/>
      <c r="AL50" s="123">
        <f t="shared" si="23"/>
        <v>126.43029923690304</v>
      </c>
      <c r="AM50" s="94">
        <v>0</v>
      </c>
      <c r="AN50" s="95">
        <f t="shared" si="24"/>
        <v>711.06401599999992</v>
      </c>
      <c r="AO50" s="96">
        <f t="shared" si="26"/>
        <v>4625.2656847630988</v>
      </c>
      <c r="AP50" s="97"/>
      <c r="AQ50" s="98">
        <f t="shared" si="7"/>
        <v>1211.1368749999999</v>
      </c>
      <c r="AR50" s="99">
        <f t="shared" si="36"/>
        <v>134.79</v>
      </c>
      <c r="AS50" s="99">
        <f t="shared" si="9"/>
        <v>461.11624999999981</v>
      </c>
      <c r="AT50" s="99">
        <f t="shared" si="10"/>
        <v>108.52529411764705</v>
      </c>
      <c r="AU50" s="99">
        <f t="shared" si="25"/>
        <v>149.1764705882353</v>
      </c>
      <c r="AV50" s="99">
        <f t="array" ref="AV50">_xlfn.IFS(U50=0,AO50,U50&lt;0,AO50/-U50,U50&gt;0,AO50/U50)</f>
        <v>289.07910529769367</v>
      </c>
      <c r="AW50" s="235">
        <f t="shared" si="44"/>
        <v>0.2386840920004964</v>
      </c>
      <c r="AX50" s="235">
        <f t="shared" si="45"/>
        <v>2.144662848117024</v>
      </c>
      <c r="AY50" s="100"/>
      <c r="AZ50" s="95">
        <f t="shared" si="13"/>
        <v>483340.26405774383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2"/>
        <v>7</v>
      </c>
      <c r="F51" s="94">
        <v>3</v>
      </c>
      <c r="G51" s="94">
        <v>1</v>
      </c>
      <c r="H51" s="94">
        <v>2</v>
      </c>
      <c r="I51" s="94">
        <v>0</v>
      </c>
      <c r="J51" s="94">
        <v>1</v>
      </c>
      <c r="K51" s="93">
        <v>144.15</v>
      </c>
      <c r="L51" s="93">
        <f t="shared" si="43"/>
        <v>1009.0500000000001</v>
      </c>
      <c r="M51" s="90">
        <v>999</v>
      </c>
      <c r="N51" s="90">
        <v>1</v>
      </c>
      <c r="O51" s="90">
        <v>1119</v>
      </c>
      <c r="P51" s="90">
        <v>0</v>
      </c>
      <c r="Q51" s="234">
        <f t="shared" si="14"/>
        <v>0.14285714285714285</v>
      </c>
      <c r="R51" s="93">
        <f t="shared" si="15"/>
        <v>0</v>
      </c>
      <c r="S51" s="94">
        <v>0</v>
      </c>
      <c r="T51" s="94">
        <v>0</v>
      </c>
      <c r="U51" s="93">
        <f t="shared" si="16"/>
        <v>0</v>
      </c>
      <c r="V51" s="94">
        <v>0</v>
      </c>
      <c r="W51" s="94">
        <v>0</v>
      </c>
      <c r="X51" s="93">
        <f t="shared" si="17"/>
        <v>0</v>
      </c>
      <c r="Y51" s="94">
        <v>0</v>
      </c>
      <c r="Z51" s="94">
        <v>0</v>
      </c>
      <c r="AA51" s="93">
        <f t="shared" si="18"/>
        <v>0</v>
      </c>
      <c r="AB51" s="93">
        <f t="shared" si="19"/>
        <v>0</v>
      </c>
      <c r="AC51" s="235">
        <f t="shared" si="20"/>
        <v>0</v>
      </c>
      <c r="AD51" s="93">
        <f t="shared" si="21"/>
        <v>0</v>
      </c>
      <c r="AE51" s="94">
        <v>0</v>
      </c>
      <c r="AF51" s="235">
        <f t="shared" si="22"/>
        <v>0</v>
      </c>
      <c r="AG51" s="94">
        <v>0</v>
      </c>
      <c r="AH51" s="94"/>
      <c r="AI51" s="94"/>
      <c r="AJ51" s="94"/>
      <c r="AK51" s="94"/>
      <c r="AL51" s="123">
        <f t="shared" si="23"/>
        <v>2.0068301466175082</v>
      </c>
      <c r="AM51" s="94">
        <v>0</v>
      </c>
      <c r="AN51" s="95">
        <f t="shared" si="24"/>
        <v>0</v>
      </c>
      <c r="AO51" s="96">
        <f t="shared" si="26"/>
        <v>-2.0068301466175082</v>
      </c>
      <c r="AP51" s="97"/>
      <c r="AQ51" s="98">
        <f t="shared" si="7"/>
        <v>0</v>
      </c>
      <c r="AR51" s="99">
        <f t="shared" si="36"/>
        <v>144.15</v>
      </c>
      <c r="AS51" s="99">
        <f t="shared" si="9"/>
        <v>0</v>
      </c>
      <c r="AT51" s="99">
        <f t="shared" si="10"/>
        <v>0</v>
      </c>
      <c r="AU51" s="99">
        <f t="shared" si="25"/>
        <v>0</v>
      </c>
      <c r="AV51" s="99">
        <f t="array" ref="AV51">_xlfn.IFS(U51=0,AO51,U51&lt;0,AO51/-U51,U51&gt;0,AO51/U51)</f>
        <v>-2.0068301466175082</v>
      </c>
      <c r="AW51" s="235">
        <f t="shared" si="44"/>
        <v>0</v>
      </c>
      <c r="AX51" s="235">
        <f t="shared" si="45"/>
        <v>-1.3921818568279627E-2</v>
      </c>
      <c r="AY51" s="100"/>
      <c r="AZ51" s="95">
        <f t="shared" si="13"/>
        <v>-14.047811026322558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2"/>
        <v>49</v>
      </c>
      <c r="F52" s="94">
        <v>5</v>
      </c>
      <c r="G52" s="94">
        <v>3</v>
      </c>
      <c r="H52" s="94">
        <v>40</v>
      </c>
      <c r="I52" s="94">
        <v>0</v>
      </c>
      <c r="J52" s="94">
        <v>1</v>
      </c>
      <c r="K52" s="93">
        <v>96.18</v>
      </c>
      <c r="L52" s="93">
        <f t="shared" si="43"/>
        <v>4712.8200000000006</v>
      </c>
      <c r="M52" s="90">
        <v>138</v>
      </c>
      <c r="N52" s="90">
        <v>3</v>
      </c>
      <c r="O52" s="90">
        <v>1106</v>
      </c>
      <c r="P52" s="90">
        <v>0</v>
      </c>
      <c r="Q52" s="234">
        <f t="shared" si="14"/>
        <v>0.42857142857142855</v>
      </c>
      <c r="R52" s="93">
        <f t="shared" si="15"/>
        <v>0.2857142857142857</v>
      </c>
      <c r="S52" s="94">
        <v>2</v>
      </c>
      <c r="T52" s="94">
        <v>0</v>
      </c>
      <c r="U52" s="93">
        <f t="shared" si="16"/>
        <v>2</v>
      </c>
      <c r="V52" s="94">
        <v>1466.83</v>
      </c>
      <c r="W52" s="94">
        <v>0</v>
      </c>
      <c r="X52" s="93">
        <f t="shared" si="17"/>
        <v>1466.83</v>
      </c>
      <c r="Y52" s="94">
        <v>2178.73</v>
      </c>
      <c r="Z52" s="94">
        <v>0</v>
      </c>
      <c r="AA52" s="93">
        <f t="shared" si="18"/>
        <v>2178.73</v>
      </c>
      <c r="AB52" s="93">
        <f t="shared" si="19"/>
        <v>0</v>
      </c>
      <c r="AC52" s="235">
        <f t="shared" si="20"/>
        <v>8.4043035953252244E-4</v>
      </c>
      <c r="AD52" s="93">
        <f t="shared" si="21"/>
        <v>192.36</v>
      </c>
      <c r="AE52" s="94">
        <v>814</v>
      </c>
      <c r="AF52" s="235">
        <f t="shared" si="22"/>
        <v>0.3736121501975922</v>
      </c>
      <c r="AG52" s="94">
        <v>404.38</v>
      </c>
      <c r="AH52" s="94"/>
      <c r="AI52" s="94"/>
      <c r="AJ52" s="94"/>
      <c r="AK52" s="94"/>
      <c r="AL52" s="123">
        <f t="shared" si="23"/>
        <v>40.136602932350165</v>
      </c>
      <c r="AM52" s="94">
        <v>0</v>
      </c>
      <c r="AN52" s="95">
        <f t="shared" si="24"/>
        <v>83.755992999999989</v>
      </c>
      <c r="AO52" s="96">
        <f t="shared" si="26"/>
        <v>644.09740406764979</v>
      </c>
      <c r="AP52" s="97"/>
      <c r="AQ52" s="98">
        <f t="shared" si="7"/>
        <v>1089.365</v>
      </c>
      <c r="AR52" s="99">
        <f t="shared" si="36"/>
        <v>96.18</v>
      </c>
      <c r="AS52" s="99">
        <f t="shared" si="9"/>
        <v>407</v>
      </c>
      <c r="AT52" s="99">
        <f t="shared" si="10"/>
        <v>202.19</v>
      </c>
      <c r="AU52" s="99">
        <f t="shared" si="25"/>
        <v>0</v>
      </c>
      <c r="AV52" s="99">
        <f t="array" ref="AV52">_xlfn.IFS(U52=0,AO52,U52&lt;0,AO52/-U52,U52&gt;0,AO52/U52)</f>
        <v>322.0487020338249</v>
      </c>
      <c r="AW52" s="235">
        <f t="shared" si="44"/>
        <v>0.2956297494722383</v>
      </c>
      <c r="AX52" s="235">
        <f t="shared" si="45"/>
        <v>3.3483957375111757</v>
      </c>
      <c r="AY52" s="100"/>
      <c r="AZ52" s="95">
        <f t="shared" si="13"/>
        <v>15780.38639965742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2"/>
        <v>48</v>
      </c>
      <c r="F53" s="94" t="s">
        <v>100</v>
      </c>
      <c r="G53" s="94">
        <v>2</v>
      </c>
      <c r="H53" s="94">
        <v>45</v>
      </c>
      <c r="I53" s="94">
        <v>0</v>
      </c>
      <c r="J53" s="94">
        <v>1</v>
      </c>
      <c r="K53" s="93">
        <v>96.18</v>
      </c>
      <c r="L53" s="93">
        <f t="shared" si="43"/>
        <v>4616.6400000000003</v>
      </c>
      <c r="M53" s="90">
        <v>692</v>
      </c>
      <c r="N53" s="90">
        <v>1</v>
      </c>
      <c r="O53" s="90">
        <v>1106</v>
      </c>
      <c r="P53" s="90">
        <v>0</v>
      </c>
      <c r="Q53" s="234">
        <f t="shared" si="14"/>
        <v>0.14285714285714285</v>
      </c>
      <c r="R53" s="93">
        <f t="shared" si="15"/>
        <v>0</v>
      </c>
      <c r="S53" s="94">
        <v>0</v>
      </c>
      <c r="T53" s="94">
        <v>0</v>
      </c>
      <c r="U53" s="93">
        <f t="shared" si="16"/>
        <v>0</v>
      </c>
      <c r="V53" s="94">
        <v>0</v>
      </c>
      <c r="W53" s="94">
        <v>0</v>
      </c>
      <c r="X53" s="93">
        <f t="shared" si="17"/>
        <v>0</v>
      </c>
      <c r="Y53" s="94">
        <v>0</v>
      </c>
      <c r="Z53" s="94">
        <v>0</v>
      </c>
      <c r="AA53" s="93">
        <f t="shared" si="18"/>
        <v>0</v>
      </c>
      <c r="AB53" s="93">
        <f t="shared" si="19"/>
        <v>0</v>
      </c>
      <c r="AC53" s="235">
        <f t="shared" si="20"/>
        <v>0</v>
      </c>
      <c r="AD53" s="93">
        <f t="shared" si="21"/>
        <v>0</v>
      </c>
      <c r="AE53" s="94">
        <v>0</v>
      </c>
      <c r="AF53" s="235">
        <f t="shared" si="22"/>
        <v>0</v>
      </c>
      <c r="AG53" s="94">
        <v>0</v>
      </c>
      <c r="AH53" s="94"/>
      <c r="AI53" s="94"/>
      <c r="AJ53" s="94"/>
      <c r="AK53" s="94"/>
      <c r="AL53" s="123">
        <f t="shared" si="23"/>
        <v>45.153678298893936</v>
      </c>
      <c r="AM53" s="94">
        <v>0</v>
      </c>
      <c r="AN53" s="95">
        <f t="shared" si="24"/>
        <v>0</v>
      </c>
      <c r="AO53" s="96">
        <f t="shared" si="26"/>
        <v>-45.153678298893936</v>
      </c>
      <c r="AP53" s="97"/>
      <c r="AQ53" s="98">
        <f t="shared" si="7"/>
        <v>0</v>
      </c>
      <c r="AR53" s="99">
        <f t="shared" si="36"/>
        <v>96.18</v>
      </c>
      <c r="AS53" s="99">
        <f t="shared" si="9"/>
        <v>0</v>
      </c>
      <c r="AT53" s="99">
        <f t="shared" si="10"/>
        <v>0</v>
      </c>
      <c r="AU53" s="99">
        <f t="shared" si="25"/>
        <v>0</v>
      </c>
      <c r="AV53" s="99">
        <f t="array" ref="AV53">_xlfn.IFS(U53=0,AO53,U53&lt;0,AO53/-U53,U53&gt;0,AO53/U53)</f>
        <v>-45.153678298893936</v>
      </c>
      <c r="AW53" s="235">
        <f t="shared" si="44"/>
        <v>0</v>
      </c>
      <c r="AX53" s="235">
        <f t="shared" si="45"/>
        <v>-0.46947055831663476</v>
      </c>
      <c r="AY53" s="100"/>
      <c r="AZ53" s="95">
        <f t="shared" si="13"/>
        <v>-2167.376558346909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6">SUM(F54:J54)</f>
        <v>46</v>
      </c>
      <c r="F54" s="94">
        <v>6</v>
      </c>
      <c r="G54" s="94" t="s">
        <v>100</v>
      </c>
      <c r="H54" s="94">
        <v>39</v>
      </c>
      <c r="I54" s="94">
        <v>0</v>
      </c>
      <c r="J54" s="94">
        <v>1</v>
      </c>
      <c r="K54" s="94">
        <v>123.09</v>
      </c>
      <c r="L54" s="93">
        <f t="shared" si="43"/>
        <v>5662.14</v>
      </c>
      <c r="M54" s="90">
        <v>142</v>
      </c>
      <c r="N54" s="90">
        <v>5</v>
      </c>
      <c r="O54" s="90">
        <v>998</v>
      </c>
      <c r="P54" s="90">
        <v>50</v>
      </c>
      <c r="Q54" s="234">
        <f t="shared" si="14"/>
        <v>0.7142857142857143</v>
      </c>
      <c r="R54" s="93">
        <f t="shared" si="15"/>
        <v>0.14285714285714285</v>
      </c>
      <c r="S54" s="94">
        <v>2</v>
      </c>
      <c r="T54" s="94">
        <v>-1</v>
      </c>
      <c r="U54" s="93">
        <f t="shared" si="16"/>
        <v>1</v>
      </c>
      <c r="V54" s="94">
        <v>1319</v>
      </c>
      <c r="W54" s="94">
        <v>-655</v>
      </c>
      <c r="X54" s="93">
        <f t="shared" si="17"/>
        <v>664</v>
      </c>
      <c r="Y54" s="94">
        <v>1996</v>
      </c>
      <c r="Z54" s="94">
        <v>-998</v>
      </c>
      <c r="AA54" s="93">
        <f t="shared" si="18"/>
        <v>998</v>
      </c>
      <c r="AB54" s="93">
        <f t="shared" si="19"/>
        <v>2495</v>
      </c>
      <c r="AC54" s="235">
        <f t="shared" si="20"/>
        <v>3.8497174905263953E-4</v>
      </c>
      <c r="AD54" s="93">
        <f t="shared" si="21"/>
        <v>123.09</v>
      </c>
      <c r="AE54" s="94">
        <v>367.25</v>
      </c>
      <c r="AF54" s="235">
        <f t="shared" si="22"/>
        <v>0.36798597194388777</v>
      </c>
      <c r="AG54" s="94">
        <v>236.06</v>
      </c>
      <c r="AH54" s="94"/>
      <c r="AI54" s="94"/>
      <c r="AJ54" s="94"/>
      <c r="AK54" s="94"/>
      <c r="AL54" s="123">
        <f t="shared" si="23"/>
        <v>39.133187859041414</v>
      </c>
      <c r="AM54" s="94">
        <v>0</v>
      </c>
      <c r="AN54" s="95">
        <f t="shared" si="24"/>
        <v>37.914400000000001</v>
      </c>
      <c r="AO54" s="96">
        <f t="shared" si="26"/>
        <v>194.55241214095855</v>
      </c>
      <c r="AP54" s="97"/>
      <c r="AQ54" s="98">
        <f t="shared" si="7"/>
        <v>998</v>
      </c>
      <c r="AR54" s="99">
        <f t="shared" si="36"/>
        <v>123.09</v>
      </c>
      <c r="AS54" s="99">
        <f t="shared" si="9"/>
        <v>367.25</v>
      </c>
      <c r="AT54" s="99">
        <f t="shared" si="10"/>
        <v>118.03</v>
      </c>
      <c r="AU54" s="99">
        <f t="shared" si="25"/>
        <v>0</v>
      </c>
      <c r="AV54" s="99">
        <f t="array" ref="AV54">_xlfn.IFS(U54=0,AO54,U54&lt;0,AO54/-U54,U54&gt;0,AO54/U54)</f>
        <v>194.55241214095855</v>
      </c>
      <c r="AW54" s="235">
        <f t="shared" si="44"/>
        <v>0.19494229673442739</v>
      </c>
      <c r="AX54" s="235">
        <f t="shared" si="45"/>
        <v>1.5805704130389029</v>
      </c>
      <c r="AY54" s="100"/>
      <c r="AZ54" s="95">
        <f t="shared" si="13"/>
        <v>8949.4109584840935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6"/>
        <v>2</v>
      </c>
      <c r="F55" s="94">
        <v>1</v>
      </c>
      <c r="G55" s="94" t="s">
        <v>100</v>
      </c>
      <c r="H55" s="94" t="s">
        <v>100</v>
      </c>
      <c r="I55" s="94">
        <v>0</v>
      </c>
      <c r="J55" s="94">
        <v>1</v>
      </c>
      <c r="K55" s="94">
        <v>158.19</v>
      </c>
      <c r="L55" s="93">
        <f t="shared" si="43"/>
        <v>316.38</v>
      </c>
      <c r="M55" s="90">
        <v>25</v>
      </c>
      <c r="N55" s="90">
        <v>0</v>
      </c>
      <c r="O55" s="90">
        <v>0</v>
      </c>
      <c r="P55" s="90">
        <v>0</v>
      </c>
      <c r="Q55" s="234">
        <f t="shared" si="14"/>
        <v>0</v>
      </c>
      <c r="R55" s="93">
        <f t="shared" si="15"/>
        <v>0</v>
      </c>
      <c r="S55" s="94">
        <v>0</v>
      </c>
      <c r="T55" s="94">
        <v>0</v>
      </c>
      <c r="U55" s="93">
        <f t="shared" si="16"/>
        <v>0</v>
      </c>
      <c r="V55" s="94">
        <v>0</v>
      </c>
      <c r="W55" s="94">
        <v>0</v>
      </c>
      <c r="X55" s="93">
        <f t="shared" si="17"/>
        <v>0</v>
      </c>
      <c r="Y55" s="94">
        <v>0</v>
      </c>
      <c r="Z55" s="94">
        <v>0</v>
      </c>
      <c r="AA55" s="93">
        <f t="shared" si="18"/>
        <v>0</v>
      </c>
      <c r="AB55" s="93">
        <f t="shared" si="19"/>
        <v>0</v>
      </c>
      <c r="AC55" s="235">
        <f t="shared" si="20"/>
        <v>0</v>
      </c>
      <c r="AD55" s="93">
        <f t="shared" si="21"/>
        <v>0</v>
      </c>
      <c r="AE55" s="94">
        <v>0</v>
      </c>
      <c r="AF55" s="235">
        <f t="shared" si="22"/>
        <v>0</v>
      </c>
      <c r="AG55" s="94">
        <v>0</v>
      </c>
      <c r="AH55" s="94"/>
      <c r="AI55" s="94"/>
      <c r="AJ55" s="94"/>
      <c r="AK55" s="94"/>
      <c r="AL55" s="123">
        <f t="shared" si="23"/>
        <v>0</v>
      </c>
      <c r="AM55" s="94">
        <v>0</v>
      </c>
      <c r="AN55" s="95">
        <f t="shared" si="24"/>
        <v>0</v>
      </c>
      <c r="AO55" s="96">
        <f t="shared" si="26"/>
        <v>0</v>
      </c>
      <c r="AP55" s="97"/>
      <c r="AQ55" s="98">
        <f t="shared" si="7"/>
        <v>0</v>
      </c>
      <c r="AR55" s="99">
        <f t="shared" si="36"/>
        <v>158.19</v>
      </c>
      <c r="AS55" s="99">
        <f t="shared" si="9"/>
        <v>0</v>
      </c>
      <c r="AT55" s="99">
        <f t="shared" si="10"/>
        <v>0</v>
      </c>
      <c r="AU55" s="99">
        <f t="shared" si="25"/>
        <v>0</v>
      </c>
      <c r="AV55" s="99">
        <f t="array" ref="AV55">_xlfn.IFS(U55=0,AO55,U55&lt;0,AO55/-U55,U55&gt;0,AO55/U55)</f>
        <v>0</v>
      </c>
      <c r="AW55" s="235">
        <f t="shared" si="44"/>
        <v>0</v>
      </c>
      <c r="AX55" s="235">
        <f t="shared" si="45"/>
        <v>0</v>
      </c>
      <c r="AY55" s="100"/>
      <c r="AZ55" s="95">
        <f t="shared" si="13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6"/>
        <v>1</v>
      </c>
      <c r="F56" s="94">
        <v>0</v>
      </c>
      <c r="G56" s="94">
        <v>0</v>
      </c>
      <c r="H56" s="94">
        <v>0</v>
      </c>
      <c r="I56" s="94">
        <v>0</v>
      </c>
      <c r="J56" s="94">
        <v>1</v>
      </c>
      <c r="K56" s="94">
        <v>152.34</v>
      </c>
      <c r="L56" s="93">
        <f t="shared" si="43"/>
        <v>152.34</v>
      </c>
      <c r="M56" s="90">
        <v>999</v>
      </c>
      <c r="N56" s="90">
        <v>0</v>
      </c>
      <c r="O56" s="90">
        <v>0</v>
      </c>
      <c r="P56" s="90">
        <v>0</v>
      </c>
      <c r="Q56" s="234">
        <f t="shared" si="14"/>
        <v>0</v>
      </c>
      <c r="R56" s="93">
        <f t="shared" si="15"/>
        <v>0</v>
      </c>
      <c r="S56" s="94">
        <v>0</v>
      </c>
      <c r="T56" s="94">
        <v>0</v>
      </c>
      <c r="U56" s="93">
        <f t="shared" si="16"/>
        <v>0</v>
      </c>
      <c r="V56" s="94">
        <v>0</v>
      </c>
      <c r="W56" s="94">
        <v>0</v>
      </c>
      <c r="X56" s="93">
        <f t="shared" si="17"/>
        <v>0</v>
      </c>
      <c r="Y56" s="94">
        <v>0</v>
      </c>
      <c r="Z56" s="94">
        <v>0</v>
      </c>
      <c r="AA56" s="93">
        <f t="shared" si="18"/>
        <v>0</v>
      </c>
      <c r="AB56" s="93">
        <f t="shared" si="19"/>
        <v>0</v>
      </c>
      <c r="AC56" s="235">
        <f t="shared" si="20"/>
        <v>0</v>
      </c>
      <c r="AD56" s="93">
        <f t="shared" si="21"/>
        <v>0</v>
      </c>
      <c r="AE56" s="94">
        <v>0</v>
      </c>
      <c r="AF56" s="235">
        <f t="shared" si="22"/>
        <v>0</v>
      </c>
      <c r="AG56" s="94">
        <v>0</v>
      </c>
      <c r="AH56" s="94"/>
      <c r="AI56" s="94"/>
      <c r="AJ56" s="94"/>
      <c r="AK56" s="94"/>
      <c r="AL56" s="123">
        <f t="shared" si="23"/>
        <v>0</v>
      </c>
      <c r="AM56" s="94">
        <v>0</v>
      </c>
      <c r="AN56" s="95">
        <f t="shared" si="24"/>
        <v>0</v>
      </c>
      <c r="AO56" s="96">
        <f t="shared" si="26"/>
        <v>0</v>
      </c>
      <c r="AP56" s="97"/>
      <c r="AQ56" s="98">
        <f t="shared" si="7"/>
        <v>0</v>
      </c>
      <c r="AR56" s="99">
        <f t="shared" si="36"/>
        <v>152.34</v>
      </c>
      <c r="AS56" s="99">
        <f t="shared" si="9"/>
        <v>0</v>
      </c>
      <c r="AT56" s="99">
        <f t="shared" si="10"/>
        <v>0</v>
      </c>
      <c r="AU56" s="99">
        <f t="shared" si="25"/>
        <v>0</v>
      </c>
      <c r="AV56" s="99">
        <f t="array" ref="AV56">_xlfn.IFS(U56=0,AO56,U56&lt;0,AO56/-U56,U56&gt;0,AO56/U56)</f>
        <v>0</v>
      </c>
      <c r="AW56" s="235">
        <f t="shared" si="44"/>
        <v>0</v>
      </c>
      <c r="AX56" s="235">
        <f t="shared" si="45"/>
        <v>0</v>
      </c>
      <c r="AY56" s="100"/>
      <c r="AZ56" s="95">
        <f t="shared" si="13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6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3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4"/>
        <v>0</v>
      </c>
      <c r="R57" s="93">
        <f t="shared" si="15"/>
        <v>0</v>
      </c>
      <c r="S57" s="94">
        <v>0</v>
      </c>
      <c r="T57" s="94">
        <v>0</v>
      </c>
      <c r="U57" s="93">
        <f t="shared" si="16"/>
        <v>0</v>
      </c>
      <c r="V57" s="94">
        <v>0</v>
      </c>
      <c r="W57" s="94">
        <v>0</v>
      </c>
      <c r="X57" s="93">
        <f t="shared" si="17"/>
        <v>0</v>
      </c>
      <c r="Y57" s="94">
        <v>0</v>
      </c>
      <c r="Z57" s="94">
        <v>0</v>
      </c>
      <c r="AA57" s="93">
        <f t="shared" si="18"/>
        <v>0</v>
      </c>
      <c r="AB57" s="93">
        <f t="shared" si="19"/>
        <v>0</v>
      </c>
      <c r="AC57" s="235">
        <f t="shared" si="20"/>
        <v>0</v>
      </c>
      <c r="AD57" s="93">
        <f t="shared" si="21"/>
        <v>0</v>
      </c>
      <c r="AE57" s="94">
        <v>0</v>
      </c>
      <c r="AF57" s="235">
        <f t="shared" si="22"/>
        <v>0</v>
      </c>
      <c r="AG57" s="94">
        <v>0</v>
      </c>
      <c r="AH57" s="94"/>
      <c r="AI57" s="94"/>
      <c r="AJ57" s="94"/>
      <c r="AK57" s="94"/>
      <c r="AL57" s="123">
        <f t="shared" si="23"/>
        <v>0</v>
      </c>
      <c r="AM57" s="94">
        <v>0</v>
      </c>
      <c r="AN57" s="95">
        <f t="shared" si="24"/>
        <v>0</v>
      </c>
      <c r="AO57" s="96">
        <f t="shared" si="26"/>
        <v>0</v>
      </c>
      <c r="AP57" s="97"/>
      <c r="AQ57" s="98">
        <f t="shared" si="7"/>
        <v>0</v>
      </c>
      <c r="AR57" s="99">
        <f t="shared" si="36"/>
        <v>93.84</v>
      </c>
      <c r="AS57" s="99">
        <f t="shared" si="9"/>
        <v>0</v>
      </c>
      <c r="AT57" s="99">
        <f t="shared" si="10"/>
        <v>0</v>
      </c>
      <c r="AU57" s="99">
        <f t="shared" si="25"/>
        <v>0</v>
      </c>
      <c r="AV57" s="99">
        <f t="array" ref="AV57">_xlfn.IFS(U57=0,AO57,U57&lt;0,AO57/-U57,U57&gt;0,AO57/U57)</f>
        <v>0</v>
      </c>
      <c r="AW57" s="235">
        <f t="shared" si="44"/>
        <v>0</v>
      </c>
      <c r="AX57" s="235">
        <f t="shared" si="45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6"/>
        <v>39</v>
      </c>
      <c r="F58" s="94">
        <v>10</v>
      </c>
      <c r="G58" s="94">
        <v>4</v>
      </c>
      <c r="H58" s="94">
        <v>24</v>
      </c>
      <c r="I58" s="94">
        <v>0</v>
      </c>
      <c r="J58" s="94">
        <v>1</v>
      </c>
      <c r="K58" s="94">
        <v>169.89</v>
      </c>
      <c r="L58" s="93">
        <f t="shared" si="43"/>
        <v>6625.7099999999991</v>
      </c>
      <c r="M58" s="90">
        <v>60</v>
      </c>
      <c r="N58" s="90">
        <v>6</v>
      </c>
      <c r="O58" s="90">
        <v>1039</v>
      </c>
      <c r="P58" s="90">
        <v>25</v>
      </c>
      <c r="Q58" s="234">
        <f t="shared" si="14"/>
        <v>0.8571428571428571</v>
      </c>
      <c r="R58" s="93">
        <f t="shared" si="15"/>
        <v>0.2857142857142857</v>
      </c>
      <c r="S58" s="94">
        <v>2</v>
      </c>
      <c r="T58" s="94">
        <v>0</v>
      </c>
      <c r="U58" s="93">
        <f t="shared" si="16"/>
        <v>2</v>
      </c>
      <c r="V58" s="94">
        <v>1177</v>
      </c>
      <c r="W58" s="94">
        <v>0</v>
      </c>
      <c r="X58" s="93">
        <f t="shared" si="17"/>
        <v>1177</v>
      </c>
      <c r="Y58" s="94">
        <v>2046.83</v>
      </c>
      <c r="Z58" s="94">
        <v>0</v>
      </c>
      <c r="AA58" s="93">
        <f t="shared" si="18"/>
        <v>2046.83</v>
      </c>
      <c r="AB58" s="93">
        <f t="shared" si="19"/>
        <v>1558.5</v>
      </c>
      <c r="AC58" s="235">
        <f t="shared" si="20"/>
        <v>7.8955082676694806E-4</v>
      </c>
      <c r="AD58" s="93">
        <f t="shared" si="21"/>
        <v>339.78</v>
      </c>
      <c r="AE58" s="94">
        <v>764.27</v>
      </c>
      <c r="AF58" s="235">
        <f t="shared" si="22"/>
        <v>0.37339202571781732</v>
      </c>
      <c r="AG58" s="94">
        <v>823.56</v>
      </c>
      <c r="AH58" s="94">
        <v>182</v>
      </c>
      <c r="AI58" s="94">
        <f>1168+155</f>
        <v>1323</v>
      </c>
      <c r="AJ58" s="94"/>
      <c r="AK58" s="94"/>
      <c r="AL58" s="123">
        <f t="shared" si="23"/>
        <v>24.081961759410099</v>
      </c>
      <c r="AM58" s="94">
        <v>0</v>
      </c>
      <c r="AN58" s="95">
        <f t="shared" si="24"/>
        <v>67.206699999999998</v>
      </c>
      <c r="AO58" s="96">
        <f t="shared" si="26"/>
        <v>-1477.0686617594101</v>
      </c>
      <c r="AP58" s="97"/>
      <c r="AQ58" s="98">
        <f t="shared" si="7"/>
        <v>1023.415</v>
      </c>
      <c r="AR58" s="99">
        <f t="shared" si="36"/>
        <v>169.89</v>
      </c>
      <c r="AS58" s="99">
        <f t="shared" si="9"/>
        <v>382.13499999999999</v>
      </c>
      <c r="AT58" s="99">
        <f t="shared" si="10"/>
        <v>411.78</v>
      </c>
      <c r="AU58" s="99">
        <f t="shared" si="25"/>
        <v>752.5</v>
      </c>
      <c r="AV58" s="99">
        <f t="array" ref="AV58">_xlfn.IFS(U58=0,AO58,U58&lt;0,AO58/-U58,U58&gt;0,AO58/U58)</f>
        <v>-738.53433087970507</v>
      </c>
      <c r="AW58" s="235">
        <f t="shared" si="44"/>
        <v>-0.72163719593684394</v>
      </c>
      <c r="AX58" s="235">
        <f t="shared" si="45"/>
        <v>-4.3471324438148518</v>
      </c>
      <c r="AY58" s="100"/>
      <c r="AZ58" s="95">
        <f t="shared" si="13"/>
        <v>-28802.838904308497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6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3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4"/>
        <v>0</v>
      </c>
      <c r="R59" s="93">
        <f t="shared" si="15"/>
        <v>0</v>
      </c>
      <c r="S59" s="94">
        <v>0</v>
      </c>
      <c r="T59" s="94">
        <v>0</v>
      </c>
      <c r="U59" s="93">
        <f t="shared" si="16"/>
        <v>0</v>
      </c>
      <c r="V59" s="94">
        <v>0</v>
      </c>
      <c r="W59" s="94">
        <v>0</v>
      </c>
      <c r="X59" s="93">
        <f t="shared" si="17"/>
        <v>0</v>
      </c>
      <c r="Y59" s="94">
        <v>0</v>
      </c>
      <c r="Z59" s="94">
        <v>0</v>
      </c>
      <c r="AA59" s="93">
        <f t="shared" si="18"/>
        <v>0</v>
      </c>
      <c r="AB59" s="93">
        <f t="shared" si="19"/>
        <v>0</v>
      </c>
      <c r="AC59" s="235">
        <f t="shared" si="20"/>
        <v>0</v>
      </c>
      <c r="AD59" s="93">
        <f t="shared" si="21"/>
        <v>0</v>
      </c>
      <c r="AE59" s="94">
        <v>0</v>
      </c>
      <c r="AF59" s="235">
        <f t="shared" si="22"/>
        <v>0</v>
      </c>
      <c r="AG59" s="94">
        <v>0</v>
      </c>
      <c r="AH59" s="94"/>
      <c r="AI59" s="94"/>
      <c r="AJ59" s="94"/>
      <c r="AK59" s="94"/>
      <c r="AL59" s="123">
        <f t="shared" si="23"/>
        <v>0</v>
      </c>
      <c r="AM59" s="94">
        <v>0</v>
      </c>
      <c r="AN59" s="95">
        <f t="shared" si="24"/>
        <v>0</v>
      </c>
      <c r="AO59" s="96">
        <f t="shared" si="26"/>
        <v>0</v>
      </c>
      <c r="AP59" s="97"/>
      <c r="AQ59" s="98">
        <f t="shared" si="7"/>
        <v>0</v>
      </c>
      <c r="AR59" s="99">
        <f t="shared" si="36"/>
        <v>158.19</v>
      </c>
      <c r="AS59" s="99">
        <f t="shared" si="9"/>
        <v>0</v>
      </c>
      <c r="AT59" s="99">
        <f t="shared" si="10"/>
        <v>0</v>
      </c>
      <c r="AU59" s="99">
        <f t="shared" si="25"/>
        <v>0</v>
      </c>
      <c r="AV59" s="99">
        <f t="array" ref="AV59">_xlfn.IFS(U59=0,AO59,U59&lt;0,AO59/-U59,U59&gt;0,AO59/U59)</f>
        <v>0</v>
      </c>
      <c r="AW59" s="235">
        <f t="shared" si="44"/>
        <v>0</v>
      </c>
      <c r="AX59" s="235">
        <f t="shared" si="45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6"/>
        <v>67</v>
      </c>
      <c r="F60" s="94">
        <v>2</v>
      </c>
      <c r="G60" s="94">
        <v>2</v>
      </c>
      <c r="H60" s="94">
        <v>22</v>
      </c>
      <c r="I60" s="94">
        <v>0</v>
      </c>
      <c r="J60" s="94">
        <v>41</v>
      </c>
      <c r="K60" s="94">
        <v>158.19</v>
      </c>
      <c r="L60" s="93">
        <f t="shared" si="43"/>
        <v>10598.73</v>
      </c>
      <c r="M60" s="90">
        <v>145</v>
      </c>
      <c r="N60" s="90">
        <v>4</v>
      </c>
      <c r="O60" s="90">
        <v>1049</v>
      </c>
      <c r="P60" s="90">
        <v>50</v>
      </c>
      <c r="Q60" s="234">
        <f t="shared" si="14"/>
        <v>0.5714285714285714</v>
      </c>
      <c r="R60" s="93">
        <f t="shared" si="15"/>
        <v>0</v>
      </c>
      <c r="S60" s="94">
        <v>0</v>
      </c>
      <c r="T60" s="94">
        <v>0</v>
      </c>
      <c r="U60" s="93">
        <f t="shared" si="16"/>
        <v>0</v>
      </c>
      <c r="V60" s="94">
        <v>0</v>
      </c>
      <c r="W60" s="94">
        <v>0</v>
      </c>
      <c r="X60" s="93">
        <f t="shared" si="17"/>
        <v>0</v>
      </c>
      <c r="Y60" s="94">
        <v>0</v>
      </c>
      <c r="Z60" s="94">
        <v>0</v>
      </c>
      <c r="AA60" s="93">
        <f t="shared" si="18"/>
        <v>0</v>
      </c>
      <c r="AB60" s="93">
        <f t="shared" si="19"/>
        <v>2098</v>
      </c>
      <c r="AC60" s="235">
        <f t="shared" si="20"/>
        <v>0</v>
      </c>
      <c r="AD60" s="93">
        <f t="shared" si="21"/>
        <v>0</v>
      </c>
      <c r="AE60" s="94">
        <v>0</v>
      </c>
      <c r="AF60" s="235">
        <f t="shared" si="22"/>
        <v>0</v>
      </c>
      <c r="AG60" s="94">
        <v>188.73</v>
      </c>
      <c r="AH60" s="94"/>
      <c r="AI60" s="94"/>
      <c r="AJ60" s="94"/>
      <c r="AK60" s="94"/>
      <c r="AL60" s="123">
        <f t="shared" si="23"/>
        <v>22.075131612792593</v>
      </c>
      <c r="AM60" s="94">
        <v>0</v>
      </c>
      <c r="AN60" s="95">
        <f t="shared" si="24"/>
        <v>0</v>
      </c>
      <c r="AO60" s="96">
        <f t="shared" si="26"/>
        <v>-210.80513161279259</v>
      </c>
      <c r="AP60" s="97"/>
      <c r="AQ60" s="98">
        <f t="shared" si="7"/>
        <v>0</v>
      </c>
      <c r="AR60" s="99">
        <f t="shared" si="36"/>
        <v>158.19</v>
      </c>
      <c r="AS60" s="99">
        <f t="shared" si="9"/>
        <v>0</v>
      </c>
      <c r="AT60" s="99">
        <f t="shared" si="10"/>
        <v>188.73</v>
      </c>
      <c r="AU60" s="99">
        <f t="shared" si="25"/>
        <v>0</v>
      </c>
      <c r="AV60" s="99">
        <f t="array" ref="AV60">_xlfn.IFS(U60=0,AO60,U60&lt;0,AO60/-U60,U60&gt;0,AO60/U60)</f>
        <v>-210.80513161279259</v>
      </c>
      <c r="AW60" s="235">
        <f t="shared" si="44"/>
        <v>0</v>
      </c>
      <c r="AX60" s="235">
        <f t="shared" si="45"/>
        <v>-1.33260719143304</v>
      </c>
      <c r="AY60" s="100"/>
      <c r="AZ60" s="95">
        <f t="shared" si="13"/>
        <v>-14123.943818057103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6"/>
        <v>484</v>
      </c>
      <c r="F61" s="94">
        <v>2</v>
      </c>
      <c r="G61" s="94" t="s">
        <v>100</v>
      </c>
      <c r="H61" s="94">
        <v>161</v>
      </c>
      <c r="I61" s="94">
        <v>0</v>
      </c>
      <c r="J61" s="94">
        <v>321</v>
      </c>
      <c r="K61" s="94">
        <v>128.94</v>
      </c>
      <c r="L61" s="93">
        <f t="shared" si="43"/>
        <v>62406.96</v>
      </c>
      <c r="M61" s="90">
        <v>999</v>
      </c>
      <c r="N61" s="90">
        <v>1</v>
      </c>
      <c r="O61" s="90">
        <v>948</v>
      </c>
      <c r="P61" s="90">
        <v>0</v>
      </c>
      <c r="Q61" s="234">
        <f t="shared" si="14"/>
        <v>0.14285714285714285</v>
      </c>
      <c r="R61" s="93">
        <f t="shared" si="15"/>
        <v>0</v>
      </c>
      <c r="S61" s="94">
        <v>0</v>
      </c>
      <c r="T61" s="94">
        <v>0</v>
      </c>
      <c r="U61" s="93">
        <f t="shared" si="16"/>
        <v>0</v>
      </c>
      <c r="V61" s="94">
        <v>0</v>
      </c>
      <c r="W61" s="94">
        <v>0</v>
      </c>
      <c r="X61" s="93">
        <f t="shared" si="17"/>
        <v>0</v>
      </c>
      <c r="Y61" s="94">
        <v>0</v>
      </c>
      <c r="Z61" s="94">
        <v>0</v>
      </c>
      <c r="AA61" s="93">
        <f t="shared" si="18"/>
        <v>0</v>
      </c>
      <c r="AB61" s="93">
        <f t="shared" si="19"/>
        <v>0</v>
      </c>
      <c r="AC61" s="235">
        <f t="shared" si="20"/>
        <v>0</v>
      </c>
      <c r="AD61" s="93">
        <f t="shared" si="21"/>
        <v>0</v>
      </c>
      <c r="AE61" s="94">
        <v>0</v>
      </c>
      <c r="AF61" s="235">
        <f t="shared" si="22"/>
        <v>0</v>
      </c>
      <c r="AG61" s="94">
        <v>0</v>
      </c>
      <c r="AH61" s="94"/>
      <c r="AI61" s="94"/>
      <c r="AJ61" s="94"/>
      <c r="AK61" s="94"/>
      <c r="AL61" s="123">
        <f t="shared" si="23"/>
        <v>161.54982680270942</v>
      </c>
      <c r="AM61" s="94">
        <v>0</v>
      </c>
      <c r="AN61" s="95">
        <f t="shared" si="24"/>
        <v>0</v>
      </c>
      <c r="AO61" s="96">
        <f t="shared" si="26"/>
        <v>-161.54982680270942</v>
      </c>
      <c r="AP61" s="97"/>
      <c r="AQ61" s="98">
        <f t="shared" si="7"/>
        <v>0</v>
      </c>
      <c r="AR61" s="99">
        <f t="shared" si="36"/>
        <v>128.94</v>
      </c>
      <c r="AS61" s="99">
        <f t="shared" si="9"/>
        <v>0</v>
      </c>
      <c r="AT61" s="99">
        <f t="shared" si="10"/>
        <v>0</v>
      </c>
      <c r="AU61" s="99">
        <f t="shared" si="25"/>
        <v>0</v>
      </c>
      <c r="AV61" s="99">
        <f t="array" ref="AV61">_xlfn.IFS(U61=0,AO61,U61&lt;0,AO61/-U61,U61&gt;0,AO61/U61)</f>
        <v>-161.54982680270942</v>
      </c>
      <c r="AW61" s="235">
        <f t="shared" si="44"/>
        <v>0</v>
      </c>
      <c r="AX61" s="235">
        <f t="shared" si="45"/>
        <v>-1.2529069862161426</v>
      </c>
      <c r="AY61" s="100"/>
      <c r="AZ61" s="95">
        <f t="shared" si="13"/>
        <v>-78190.116172511363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6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3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4"/>
        <v>0</v>
      </c>
      <c r="R62" s="93">
        <f t="shared" si="15"/>
        <v>0</v>
      </c>
      <c r="S62" s="94">
        <v>0</v>
      </c>
      <c r="T62" s="94">
        <v>0</v>
      </c>
      <c r="U62" s="93">
        <f t="shared" si="16"/>
        <v>0</v>
      </c>
      <c r="V62" s="94">
        <v>0</v>
      </c>
      <c r="W62" s="94">
        <v>0</v>
      </c>
      <c r="X62" s="93">
        <f t="shared" si="17"/>
        <v>0</v>
      </c>
      <c r="Y62" s="94">
        <v>0</v>
      </c>
      <c r="Z62" s="94">
        <v>0</v>
      </c>
      <c r="AA62" s="93">
        <f t="shared" si="18"/>
        <v>0</v>
      </c>
      <c r="AB62" s="93">
        <f t="shared" si="19"/>
        <v>0</v>
      </c>
      <c r="AC62" s="235">
        <f t="shared" si="20"/>
        <v>0</v>
      </c>
      <c r="AD62" s="93">
        <f t="shared" si="21"/>
        <v>0</v>
      </c>
      <c r="AE62" s="94">
        <v>0</v>
      </c>
      <c r="AF62" s="235">
        <f t="shared" si="22"/>
        <v>0</v>
      </c>
      <c r="AG62" s="94">
        <v>0</v>
      </c>
      <c r="AH62" s="94"/>
      <c r="AI62" s="94"/>
      <c r="AJ62" s="94"/>
      <c r="AK62" s="94"/>
      <c r="AL62" s="123">
        <f t="shared" si="23"/>
        <v>0</v>
      </c>
      <c r="AM62" s="94">
        <v>0</v>
      </c>
      <c r="AN62" s="95">
        <f t="shared" si="24"/>
        <v>0</v>
      </c>
      <c r="AO62" s="96">
        <f t="shared" si="26"/>
        <v>0</v>
      </c>
      <c r="AP62" s="97"/>
      <c r="AQ62" s="98">
        <f t="shared" si="7"/>
        <v>0</v>
      </c>
      <c r="AR62" s="99">
        <f t="shared" si="36"/>
        <v>175.74</v>
      </c>
      <c r="AS62" s="99">
        <f t="shared" si="9"/>
        <v>0</v>
      </c>
      <c r="AT62" s="99">
        <f t="shared" si="10"/>
        <v>0</v>
      </c>
      <c r="AU62" s="99">
        <f t="shared" si="25"/>
        <v>0</v>
      </c>
      <c r="AV62" s="99">
        <f t="array" ref="AV62">_xlfn.IFS(U62=0,AO62,U62&lt;0,AO62/-U62,U62&gt;0,AO62/U62)</f>
        <v>0</v>
      </c>
      <c r="AW62" s="235">
        <f t="shared" si="44"/>
        <v>0</v>
      </c>
      <c r="AX62" s="235">
        <f t="shared" si="45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6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3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4"/>
        <v>0</v>
      </c>
      <c r="R63" s="93">
        <f t="shared" si="15"/>
        <v>0</v>
      </c>
      <c r="S63" s="94">
        <v>0</v>
      </c>
      <c r="T63" s="94">
        <v>0</v>
      </c>
      <c r="U63" s="93">
        <f t="shared" si="16"/>
        <v>0</v>
      </c>
      <c r="V63" s="94">
        <v>0</v>
      </c>
      <c r="W63" s="94">
        <v>0</v>
      </c>
      <c r="X63" s="93">
        <f t="shared" si="17"/>
        <v>0</v>
      </c>
      <c r="Y63" s="94">
        <v>0</v>
      </c>
      <c r="Z63" s="94">
        <v>0</v>
      </c>
      <c r="AA63" s="93">
        <f t="shared" si="18"/>
        <v>0</v>
      </c>
      <c r="AB63" s="93">
        <f t="shared" si="19"/>
        <v>0</v>
      </c>
      <c r="AC63" s="235">
        <f t="shared" si="20"/>
        <v>0</v>
      </c>
      <c r="AD63" s="93">
        <f t="shared" si="21"/>
        <v>0</v>
      </c>
      <c r="AE63" s="94">
        <v>0</v>
      </c>
      <c r="AF63" s="235">
        <f t="shared" si="22"/>
        <v>0</v>
      </c>
      <c r="AG63" s="94">
        <v>0</v>
      </c>
      <c r="AH63" s="94"/>
      <c r="AI63" s="94"/>
      <c r="AJ63" s="94"/>
      <c r="AK63" s="94"/>
      <c r="AL63" s="123">
        <f t="shared" si="23"/>
        <v>0</v>
      </c>
      <c r="AM63" s="94">
        <v>0</v>
      </c>
      <c r="AN63" s="95">
        <f t="shared" si="24"/>
        <v>0</v>
      </c>
      <c r="AO63" s="96">
        <f t="shared" si="26"/>
        <v>0</v>
      </c>
      <c r="AP63" s="97"/>
      <c r="AQ63" s="98">
        <f t="shared" si="7"/>
        <v>0</v>
      </c>
      <c r="AR63" s="99">
        <f t="shared" si="36"/>
        <v>140.63999999999999</v>
      </c>
      <c r="AS63" s="99">
        <f t="shared" si="9"/>
        <v>0</v>
      </c>
      <c r="AT63" s="99">
        <f t="shared" si="10"/>
        <v>0</v>
      </c>
      <c r="AU63" s="99">
        <f t="shared" si="25"/>
        <v>0</v>
      </c>
      <c r="AV63" s="99">
        <f t="array" ref="AV63">_xlfn.IFS(U63=0,AO63,U63&lt;0,AO63/-U63,U63&gt;0,AO63/U63)</f>
        <v>0</v>
      </c>
      <c r="AW63" s="235">
        <f t="shared" si="44"/>
        <v>0</v>
      </c>
      <c r="AX63" s="235">
        <f t="shared" si="45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6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3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4"/>
        <v>0</v>
      </c>
      <c r="R64" s="93">
        <f t="shared" si="15"/>
        <v>0</v>
      </c>
      <c r="S64" s="94">
        <v>0</v>
      </c>
      <c r="T64" s="94">
        <v>0</v>
      </c>
      <c r="U64" s="93">
        <f t="shared" si="16"/>
        <v>0</v>
      </c>
      <c r="V64" s="94">
        <v>0</v>
      </c>
      <c r="W64" s="94">
        <v>0</v>
      </c>
      <c r="X64" s="93">
        <f t="shared" si="17"/>
        <v>0</v>
      </c>
      <c r="Y64" s="94">
        <v>0</v>
      </c>
      <c r="Z64" s="94">
        <v>0</v>
      </c>
      <c r="AA64" s="93">
        <f t="shared" si="18"/>
        <v>0</v>
      </c>
      <c r="AB64" s="93">
        <f t="shared" si="19"/>
        <v>0</v>
      </c>
      <c r="AC64" s="235">
        <f t="shared" si="20"/>
        <v>0</v>
      </c>
      <c r="AD64" s="93">
        <f t="shared" si="21"/>
        <v>0</v>
      </c>
      <c r="AE64" s="94">
        <v>0</v>
      </c>
      <c r="AF64" s="235">
        <f t="shared" si="22"/>
        <v>0</v>
      </c>
      <c r="AG64" s="94">
        <v>0</v>
      </c>
      <c r="AH64" s="94"/>
      <c r="AI64" s="94"/>
      <c r="AJ64" s="94"/>
      <c r="AK64" s="94"/>
      <c r="AL64" s="123">
        <f t="shared" si="23"/>
        <v>0</v>
      </c>
      <c r="AM64" s="94">
        <v>0</v>
      </c>
      <c r="AN64" s="95">
        <f t="shared" si="24"/>
        <v>0</v>
      </c>
      <c r="AO64" s="96">
        <f t="shared" si="26"/>
        <v>0</v>
      </c>
      <c r="AP64" s="97"/>
      <c r="AQ64" s="98">
        <f t="shared" si="7"/>
        <v>0</v>
      </c>
      <c r="AR64" s="99">
        <f t="shared" si="36"/>
        <v>99.69</v>
      </c>
      <c r="AS64" s="99">
        <f t="shared" si="9"/>
        <v>0</v>
      </c>
      <c r="AT64" s="99">
        <f t="shared" si="10"/>
        <v>0</v>
      </c>
      <c r="AU64" s="99">
        <f t="shared" si="25"/>
        <v>0</v>
      </c>
      <c r="AV64" s="99">
        <f t="array" ref="AV64">_xlfn.IFS(U64=0,AO64,U64&lt;0,AO64/-U64,U64&gt;0,AO64/U64)</f>
        <v>0</v>
      </c>
      <c r="AW64" s="235">
        <f t="shared" si="44"/>
        <v>0</v>
      </c>
      <c r="AX64" s="235">
        <f t="shared" si="45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6"/>
        <v>2</v>
      </c>
      <c r="F65" s="94" t="s">
        <v>100</v>
      </c>
      <c r="G65" s="94" t="s">
        <v>100</v>
      </c>
      <c r="H65" s="94">
        <v>1</v>
      </c>
      <c r="I65" s="94">
        <v>0</v>
      </c>
      <c r="J65" s="94">
        <v>1</v>
      </c>
      <c r="K65" s="94">
        <v>99.69</v>
      </c>
      <c r="L65" s="93">
        <f t="shared" si="43"/>
        <v>199.38</v>
      </c>
      <c r="M65" s="90">
        <v>999</v>
      </c>
      <c r="N65" s="90">
        <v>0</v>
      </c>
      <c r="O65" s="90">
        <v>0</v>
      </c>
      <c r="P65" s="90">
        <v>0</v>
      </c>
      <c r="Q65" s="234">
        <f t="shared" si="14"/>
        <v>0</v>
      </c>
      <c r="R65" s="93">
        <f t="shared" si="15"/>
        <v>0</v>
      </c>
      <c r="S65" s="94">
        <v>0</v>
      </c>
      <c r="T65" s="94">
        <v>0</v>
      </c>
      <c r="U65" s="93">
        <f t="shared" si="16"/>
        <v>0</v>
      </c>
      <c r="V65" s="94">
        <v>0</v>
      </c>
      <c r="W65" s="94">
        <v>0</v>
      </c>
      <c r="X65" s="93">
        <f t="shared" si="17"/>
        <v>0</v>
      </c>
      <c r="Y65" s="94">
        <v>0</v>
      </c>
      <c r="Z65" s="94">
        <v>0</v>
      </c>
      <c r="AA65" s="93">
        <f t="shared" si="18"/>
        <v>0</v>
      </c>
      <c r="AB65" s="93">
        <f t="shared" si="19"/>
        <v>0</v>
      </c>
      <c r="AC65" s="235">
        <f t="shared" si="20"/>
        <v>0</v>
      </c>
      <c r="AD65" s="93">
        <f t="shared" si="21"/>
        <v>0</v>
      </c>
      <c r="AE65" s="94">
        <v>0</v>
      </c>
      <c r="AF65" s="235">
        <f t="shared" si="22"/>
        <v>0</v>
      </c>
      <c r="AG65" s="94">
        <v>109.16</v>
      </c>
      <c r="AH65" s="94"/>
      <c r="AI65" s="94"/>
      <c r="AJ65" s="94"/>
      <c r="AK65" s="94"/>
      <c r="AL65" s="123">
        <f t="shared" si="23"/>
        <v>1.0034150733087541</v>
      </c>
      <c r="AM65" s="94">
        <v>0</v>
      </c>
      <c r="AN65" s="95">
        <f t="shared" si="24"/>
        <v>0</v>
      </c>
      <c r="AO65" s="96">
        <f t="shared" si="26"/>
        <v>-110.16341507330876</v>
      </c>
      <c r="AP65" s="97"/>
      <c r="AQ65" s="98">
        <f t="shared" si="7"/>
        <v>0</v>
      </c>
      <c r="AR65" s="99">
        <f t="shared" si="36"/>
        <v>99.69</v>
      </c>
      <c r="AS65" s="99">
        <f t="shared" si="9"/>
        <v>0</v>
      </c>
      <c r="AT65" s="99">
        <f t="shared" si="10"/>
        <v>109.16</v>
      </c>
      <c r="AU65" s="99">
        <f t="shared" si="25"/>
        <v>0</v>
      </c>
      <c r="AV65" s="99">
        <f t="array" ref="AV65">_xlfn.IFS(U65=0,AO65,U65&lt;0,AO65/-U65,U65&gt;0,AO65/U65)</f>
        <v>-110.16341507330876</v>
      </c>
      <c r="AW65" s="235">
        <f t="shared" si="44"/>
        <v>0</v>
      </c>
      <c r="AX65" s="235">
        <f t="shared" si="45"/>
        <v>-1.1050598362253863</v>
      </c>
      <c r="AY65" s="100"/>
      <c r="AZ65" s="95">
        <f t="shared" si="13"/>
        <v>-220.32683014661751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6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3"/>
        <v>194.7</v>
      </c>
      <c r="M66" s="90">
        <v>32</v>
      </c>
      <c r="N66" s="90">
        <v>0</v>
      </c>
      <c r="O66" s="90">
        <v>0</v>
      </c>
      <c r="P66" s="90">
        <v>0</v>
      </c>
      <c r="Q66" s="234">
        <f t="shared" si="14"/>
        <v>0</v>
      </c>
      <c r="R66" s="93">
        <f t="shared" si="15"/>
        <v>0</v>
      </c>
      <c r="S66" s="94">
        <v>0</v>
      </c>
      <c r="T66" s="94">
        <v>0</v>
      </c>
      <c r="U66" s="93">
        <f t="shared" si="16"/>
        <v>0</v>
      </c>
      <c r="V66" s="94">
        <v>0</v>
      </c>
      <c r="W66" s="94">
        <v>0</v>
      </c>
      <c r="X66" s="93">
        <f t="shared" si="17"/>
        <v>0</v>
      </c>
      <c r="Y66" s="94">
        <v>0</v>
      </c>
      <c r="Z66" s="94">
        <v>0</v>
      </c>
      <c r="AA66" s="93">
        <f t="shared" si="18"/>
        <v>0</v>
      </c>
      <c r="AB66" s="93">
        <f t="shared" si="19"/>
        <v>0</v>
      </c>
      <c r="AC66" s="235">
        <f t="shared" si="20"/>
        <v>0</v>
      </c>
      <c r="AD66" s="93">
        <f t="shared" si="21"/>
        <v>0</v>
      </c>
      <c r="AE66" s="94">
        <v>0</v>
      </c>
      <c r="AF66" s="235">
        <f t="shared" si="22"/>
        <v>0</v>
      </c>
      <c r="AG66" s="94">
        <v>0</v>
      </c>
      <c r="AH66" s="94"/>
      <c r="AI66" s="94"/>
      <c r="AJ66" s="94"/>
      <c r="AK66" s="94"/>
      <c r="AL66" s="123">
        <f t="shared" si="23"/>
        <v>1.0034150733087541</v>
      </c>
      <c r="AM66" s="94">
        <v>0</v>
      </c>
      <c r="AN66" s="95">
        <f t="shared" si="24"/>
        <v>0</v>
      </c>
      <c r="AO66" s="96">
        <f t="shared" si="26"/>
        <v>-1.0034150733087541</v>
      </c>
      <c r="AP66" s="97"/>
      <c r="AQ66" s="98">
        <f t="shared" si="7"/>
        <v>0</v>
      </c>
      <c r="AR66" s="99">
        <f t="shared" si="36"/>
        <v>97.35</v>
      </c>
      <c r="AS66" s="99">
        <f t="shared" si="9"/>
        <v>0</v>
      </c>
      <c r="AT66" s="99">
        <f t="shared" si="10"/>
        <v>0</v>
      </c>
      <c r="AU66" s="99">
        <f t="shared" si="25"/>
        <v>0</v>
      </c>
      <c r="AV66" s="99">
        <f t="array" ref="AV66">_xlfn.IFS(U66=0,AO66,U66&lt;0,AO66/-U66,U66&gt;0,AO66/U66)</f>
        <v>-1.0034150733087541</v>
      </c>
      <c r="AW66" s="235">
        <f t="shared" si="44"/>
        <v>0</v>
      </c>
      <c r="AX66" s="235">
        <f t="shared" si="45"/>
        <v>-1.0307294024743237E-2</v>
      </c>
      <c r="AY66" s="100"/>
      <c r="AZ66" s="95">
        <f t="shared" si="13"/>
        <v>-2.0068301466175082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6"/>
        <v>2</v>
      </c>
      <c r="F67" s="94">
        <v>1</v>
      </c>
      <c r="G67" s="94" t="s">
        <v>100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3"/>
        <v>323.39999999999998</v>
      </c>
      <c r="M67" s="90">
        <v>8</v>
      </c>
      <c r="N67" s="90">
        <v>1</v>
      </c>
      <c r="O67" s="90">
        <v>1049</v>
      </c>
      <c r="P67" s="90">
        <v>0</v>
      </c>
      <c r="Q67" s="234">
        <f t="shared" si="14"/>
        <v>0.14285714285714285</v>
      </c>
      <c r="R67" s="93">
        <f t="shared" si="15"/>
        <v>0.14285714285714285</v>
      </c>
      <c r="S67" s="94">
        <v>1</v>
      </c>
      <c r="T67" s="94">
        <v>0</v>
      </c>
      <c r="U67" s="93">
        <f t="shared" si="16"/>
        <v>1</v>
      </c>
      <c r="V67" s="94">
        <v>624</v>
      </c>
      <c r="W67" s="94">
        <v>0</v>
      </c>
      <c r="X67" s="93">
        <f t="shared" si="17"/>
        <v>624</v>
      </c>
      <c r="Y67" s="94">
        <v>1049</v>
      </c>
      <c r="Z67" s="94">
        <v>0</v>
      </c>
      <c r="AA67" s="93">
        <f t="shared" si="18"/>
        <v>1049</v>
      </c>
      <c r="AB67" s="93">
        <f t="shared" si="19"/>
        <v>0</v>
      </c>
      <c r="AC67" s="235">
        <f t="shared" si="20"/>
        <v>4.0464465406434756E-4</v>
      </c>
      <c r="AD67" s="93">
        <f t="shared" si="21"/>
        <v>161.69999999999999</v>
      </c>
      <c r="AE67" s="94">
        <v>394.73</v>
      </c>
      <c r="AF67" s="235">
        <f t="shared" si="22"/>
        <v>0.3762917063870353</v>
      </c>
      <c r="AG67" s="94">
        <v>144.63999999999999</v>
      </c>
      <c r="AH67" s="94"/>
      <c r="AI67" s="94"/>
      <c r="AJ67" s="94"/>
      <c r="AK67" s="94"/>
      <c r="AL67" s="123">
        <f t="shared" si="23"/>
        <v>0</v>
      </c>
      <c r="AM67" s="94">
        <v>0</v>
      </c>
      <c r="AN67" s="95">
        <f t="shared" si="24"/>
        <v>35.630400000000002</v>
      </c>
      <c r="AO67" s="96">
        <f t="shared" si="26"/>
        <v>312.29959999999994</v>
      </c>
      <c r="AP67" s="97"/>
      <c r="AQ67" s="98">
        <f t="shared" si="7"/>
        <v>1049</v>
      </c>
      <c r="AR67" s="99">
        <f t="shared" si="36"/>
        <v>161.69999999999999</v>
      </c>
      <c r="AS67" s="99">
        <f t="shared" si="9"/>
        <v>394.73</v>
      </c>
      <c r="AT67" s="99">
        <f t="shared" si="10"/>
        <v>144.63999999999999</v>
      </c>
      <c r="AU67" s="99">
        <f t="shared" si="25"/>
        <v>0</v>
      </c>
      <c r="AV67" s="99">
        <f t="array" ref="AV67">_xlfn.IFS(U67=0,AO67,U67&lt;0,AO67/-U67,U67&gt;0,AO67/U67)</f>
        <v>312.29959999999994</v>
      </c>
      <c r="AW67" s="235">
        <f t="shared" si="44"/>
        <v>0.29771172545281216</v>
      </c>
      <c r="AX67" s="235">
        <f t="shared" si="45"/>
        <v>1.9313518862090289</v>
      </c>
      <c r="AY67" s="100"/>
      <c r="AZ67" s="95">
        <f t="shared" si="13"/>
        <v>624.59919999999988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6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3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7">N68/7</f>
        <v>0</v>
      </c>
      <c r="R68" s="93">
        <f t="shared" ref="R68:R103" si="48">U68/7</f>
        <v>0</v>
      </c>
      <c r="S68" s="94">
        <v>0</v>
      </c>
      <c r="T68" s="94">
        <v>0</v>
      </c>
      <c r="U68" s="93">
        <f t="shared" ref="U68:U103" si="49">S68+T68</f>
        <v>0</v>
      </c>
      <c r="V68" s="94">
        <v>0</v>
      </c>
      <c r="W68" s="94">
        <v>0</v>
      </c>
      <c r="X68" s="93">
        <f t="shared" ref="X68:X103" si="50">V68+W68</f>
        <v>0</v>
      </c>
      <c r="Y68" s="94">
        <v>0</v>
      </c>
      <c r="Z68" s="94">
        <v>0</v>
      </c>
      <c r="AA68" s="93">
        <f t="shared" ref="AA68:AA103" si="51">Y68+Z68</f>
        <v>0</v>
      </c>
      <c r="AB68" s="93">
        <f t="shared" ref="AB68:AB103" si="52">N68*O68*P68/100</f>
        <v>0</v>
      </c>
      <c r="AC68" s="235">
        <f t="shared" ref="AC68:AC103" si="53">AA68/$AA$126</f>
        <v>0</v>
      </c>
      <c r="AD68" s="93">
        <f t="shared" ref="AD68:AD103" si="54">U68*K68</f>
        <v>0</v>
      </c>
      <c r="AE68" s="94">
        <v>0</v>
      </c>
      <c r="AF68" s="235">
        <f t="shared" ref="AF68:AF103" si="55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103" si="56">IFERROR($AL$126*H68/$H$126,0)</f>
        <v>0</v>
      </c>
      <c r="AM68" s="94">
        <v>0</v>
      </c>
      <c r="AN68" s="95">
        <f t="shared" ref="AN68:AN103" si="57">X68*5.71%</f>
        <v>0</v>
      </c>
      <c r="AO68" s="96">
        <f t="shared" si="26"/>
        <v>0</v>
      </c>
      <c r="AP68" s="97"/>
      <c r="AQ68" s="98">
        <f t="shared" si="7"/>
        <v>0</v>
      </c>
      <c r="AR68" s="99">
        <f t="shared" si="36"/>
        <v>161.69999999999999</v>
      </c>
      <c r="AS68" s="99">
        <f t="shared" si="9"/>
        <v>0</v>
      </c>
      <c r="AT68" s="99">
        <f t="shared" si="10"/>
        <v>0</v>
      </c>
      <c r="AU68" s="99">
        <f t="shared" si="25"/>
        <v>0</v>
      </c>
      <c r="AV68" s="99">
        <f t="array" ref="AV68">_xlfn.IFS(U68=0,AO68,U68&lt;0,AO68/-U68,U68&gt;0,AO68/U68)</f>
        <v>0</v>
      </c>
      <c r="AW68" s="235">
        <f t="shared" si="44"/>
        <v>0</v>
      </c>
      <c r="AX68" s="235">
        <f t="shared" si="45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6"/>
        <v>13</v>
      </c>
      <c r="F69" s="94">
        <v>2</v>
      </c>
      <c r="G69" s="94">
        <v>2</v>
      </c>
      <c r="H69" s="94">
        <v>8</v>
      </c>
      <c r="I69" s="94">
        <v>0</v>
      </c>
      <c r="J69" s="94">
        <v>1</v>
      </c>
      <c r="K69" s="94">
        <v>140.63999999999999</v>
      </c>
      <c r="L69" s="93">
        <f t="shared" si="43"/>
        <v>1828.3199999999997</v>
      </c>
      <c r="M69" s="90">
        <v>172</v>
      </c>
      <c r="N69" s="90">
        <v>2</v>
      </c>
      <c r="O69" s="90">
        <v>998</v>
      </c>
      <c r="P69" s="90">
        <v>0</v>
      </c>
      <c r="Q69" s="234">
        <f t="shared" si="47"/>
        <v>0.2857142857142857</v>
      </c>
      <c r="R69" s="93">
        <f t="shared" si="48"/>
        <v>0</v>
      </c>
      <c r="S69" s="94">
        <v>0</v>
      </c>
      <c r="T69" s="94">
        <v>0</v>
      </c>
      <c r="U69" s="93">
        <f t="shared" si="49"/>
        <v>0</v>
      </c>
      <c r="V69" s="94">
        <v>0</v>
      </c>
      <c r="W69" s="94">
        <v>0</v>
      </c>
      <c r="X69" s="93">
        <f t="shared" si="50"/>
        <v>0</v>
      </c>
      <c r="Y69" s="94">
        <v>0</v>
      </c>
      <c r="Z69" s="94">
        <v>0</v>
      </c>
      <c r="AA69" s="93">
        <f t="shared" si="51"/>
        <v>0</v>
      </c>
      <c r="AB69" s="93">
        <f t="shared" si="52"/>
        <v>0</v>
      </c>
      <c r="AC69" s="235">
        <f t="shared" si="53"/>
        <v>0</v>
      </c>
      <c r="AD69" s="93">
        <f t="shared" si="54"/>
        <v>0</v>
      </c>
      <c r="AE69" s="94">
        <v>0</v>
      </c>
      <c r="AF69" s="235">
        <f t="shared" si="55"/>
        <v>0</v>
      </c>
      <c r="AG69" s="94">
        <v>97.32</v>
      </c>
      <c r="AH69" s="94"/>
      <c r="AI69" s="94"/>
      <c r="AJ69" s="94"/>
      <c r="AK69" s="94"/>
      <c r="AL69" s="123">
        <f t="shared" si="56"/>
        <v>8.027320586470033</v>
      </c>
      <c r="AM69" s="94">
        <v>0</v>
      </c>
      <c r="AN69" s="95">
        <f t="shared" si="57"/>
        <v>0</v>
      </c>
      <c r="AO69" s="96">
        <f t="shared" ref="AO69:AO103" si="58">AA69-AD69-AE69-AG69-AH69-AI69-AK69-AL69-AN69-AM69</f>
        <v>-105.34732058647003</v>
      </c>
      <c r="AP69" s="97"/>
      <c r="AQ69" s="98">
        <f t="shared" si="7"/>
        <v>0</v>
      </c>
      <c r="AR69" s="99">
        <f t="shared" si="36"/>
        <v>140.63999999999999</v>
      </c>
      <c r="AS69" s="99">
        <f t="shared" si="9"/>
        <v>0</v>
      </c>
      <c r="AT69" s="99">
        <f t="shared" si="10"/>
        <v>97.32</v>
      </c>
      <c r="AU69" s="99">
        <f t="shared" si="25"/>
        <v>0</v>
      </c>
      <c r="AV69" s="99">
        <f t="array" ref="AV69">_xlfn.IFS(U69=0,AO69,U69&lt;0,AO69/-U69,U69&gt;0,AO69/U69)</f>
        <v>-105.34732058647003</v>
      </c>
      <c r="AW69" s="235">
        <f t="shared" si="44"/>
        <v>0</v>
      </c>
      <c r="AX69" s="235">
        <f t="shared" si="45"/>
        <v>-0.74905660257728979</v>
      </c>
      <c r="AY69" s="100"/>
      <c r="AZ69" s="95">
        <f t="shared" si="13"/>
        <v>-1369.5151676241105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6"/>
        <v>7</v>
      </c>
      <c r="F70" s="94">
        <v>3</v>
      </c>
      <c r="G70" s="94" t="s">
        <v>100</v>
      </c>
      <c r="H70" s="94">
        <v>3</v>
      </c>
      <c r="I70" s="94">
        <v>0</v>
      </c>
      <c r="J70" s="94">
        <v>1</v>
      </c>
      <c r="K70" s="94">
        <v>117.24</v>
      </c>
      <c r="L70" s="93">
        <f t="shared" si="43"/>
        <v>820.68</v>
      </c>
      <c r="M70" s="90">
        <v>35</v>
      </c>
      <c r="N70" s="90">
        <v>2</v>
      </c>
      <c r="O70" s="90">
        <v>1048</v>
      </c>
      <c r="P70" s="90">
        <v>0</v>
      </c>
      <c r="Q70" s="234">
        <f t="shared" si="47"/>
        <v>0.2857142857142857</v>
      </c>
      <c r="R70" s="93">
        <f t="shared" si="48"/>
        <v>0</v>
      </c>
      <c r="S70" s="94">
        <v>0</v>
      </c>
      <c r="T70" s="94">
        <v>0</v>
      </c>
      <c r="U70" s="93">
        <f t="shared" si="49"/>
        <v>0</v>
      </c>
      <c r="V70" s="94">
        <v>0</v>
      </c>
      <c r="W70" s="94">
        <v>0</v>
      </c>
      <c r="X70" s="93">
        <f t="shared" si="50"/>
        <v>0</v>
      </c>
      <c r="Y70" s="94">
        <v>0</v>
      </c>
      <c r="Z70" s="94">
        <v>0</v>
      </c>
      <c r="AA70" s="93">
        <f t="shared" si="51"/>
        <v>0</v>
      </c>
      <c r="AB70" s="93">
        <f t="shared" si="52"/>
        <v>0</v>
      </c>
      <c r="AC70" s="235">
        <f t="shared" si="53"/>
        <v>0</v>
      </c>
      <c r="AD70" s="93">
        <f t="shared" si="54"/>
        <v>0</v>
      </c>
      <c r="AE70" s="94">
        <v>0</v>
      </c>
      <c r="AF70" s="235">
        <f t="shared" si="55"/>
        <v>0</v>
      </c>
      <c r="AG70" s="94">
        <v>97.32</v>
      </c>
      <c r="AH70" s="94"/>
      <c r="AI70" s="94"/>
      <c r="AJ70" s="94"/>
      <c r="AK70" s="94"/>
      <c r="AL70" s="123">
        <f t="shared" si="56"/>
        <v>3.0102452199262624</v>
      </c>
      <c r="AM70" s="94">
        <v>0</v>
      </c>
      <c r="AN70" s="95">
        <f t="shared" si="57"/>
        <v>0</v>
      </c>
      <c r="AO70" s="96">
        <f t="shared" si="58"/>
        <v>-100.33024521992625</v>
      </c>
      <c r="AP70" s="97"/>
      <c r="AQ70" s="98">
        <f t="shared" si="7"/>
        <v>0</v>
      </c>
      <c r="AR70" s="99">
        <f t="shared" si="36"/>
        <v>117.24</v>
      </c>
      <c r="AS70" s="99">
        <f t="shared" si="9"/>
        <v>0</v>
      </c>
      <c r="AT70" s="99">
        <f t="shared" si="10"/>
        <v>97.32</v>
      </c>
      <c r="AU70" s="99">
        <f t="shared" si="25"/>
        <v>0</v>
      </c>
      <c r="AV70" s="99">
        <f t="array" ref="AV70">_xlfn.IFS(U70=0,AO70,U70&lt;0,AO70/-U70,U70&gt;0,AO70/U70)</f>
        <v>-100.33024521992625</v>
      </c>
      <c r="AW70" s="235">
        <f t="shared" si="44"/>
        <v>0</v>
      </c>
      <c r="AX70" s="235">
        <f t="shared" si="45"/>
        <v>-0.85576804179398036</v>
      </c>
      <c r="AY70" s="100"/>
      <c r="AZ70" s="95">
        <f t="shared" si="13"/>
        <v>-702.31171653948377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6"/>
        <v>14</v>
      </c>
      <c r="F71" s="94">
        <v>7</v>
      </c>
      <c r="G71" s="94">
        <v>4</v>
      </c>
      <c r="H71" s="94">
        <v>2</v>
      </c>
      <c r="I71" s="94">
        <v>0</v>
      </c>
      <c r="J71" s="94">
        <v>1</v>
      </c>
      <c r="K71" s="94">
        <v>123.09</v>
      </c>
      <c r="L71" s="93">
        <f t="shared" si="43"/>
        <v>1723.26</v>
      </c>
      <c r="M71" s="90">
        <v>20</v>
      </c>
      <c r="N71" s="90">
        <v>14</v>
      </c>
      <c r="O71" s="90">
        <v>702</v>
      </c>
      <c r="P71" s="90">
        <v>25</v>
      </c>
      <c r="Q71" s="234">
        <f t="shared" si="47"/>
        <v>2</v>
      </c>
      <c r="R71" s="93">
        <f t="shared" si="48"/>
        <v>0</v>
      </c>
      <c r="S71" s="94">
        <v>0</v>
      </c>
      <c r="T71" s="94">
        <v>0</v>
      </c>
      <c r="U71" s="93">
        <f t="shared" si="49"/>
        <v>0</v>
      </c>
      <c r="V71" s="94">
        <v>0</v>
      </c>
      <c r="W71" s="94">
        <v>0</v>
      </c>
      <c r="X71" s="93">
        <f t="shared" si="50"/>
        <v>0</v>
      </c>
      <c r="Y71" s="94">
        <v>0</v>
      </c>
      <c r="Z71" s="94">
        <v>0</v>
      </c>
      <c r="AA71" s="93">
        <f t="shared" si="51"/>
        <v>0</v>
      </c>
      <c r="AB71" s="93">
        <f t="shared" si="52"/>
        <v>2457</v>
      </c>
      <c r="AC71" s="235">
        <f t="shared" si="53"/>
        <v>0</v>
      </c>
      <c r="AD71" s="93">
        <f t="shared" si="54"/>
        <v>0</v>
      </c>
      <c r="AE71" s="94">
        <v>0</v>
      </c>
      <c r="AF71" s="235">
        <f t="shared" si="55"/>
        <v>0</v>
      </c>
      <c r="AG71" s="94">
        <v>722.68000000000006</v>
      </c>
      <c r="AH71" s="94"/>
      <c r="AI71" s="94"/>
      <c r="AJ71" s="94"/>
      <c r="AK71" s="94"/>
      <c r="AL71" s="123">
        <f t="shared" si="56"/>
        <v>2.0068301466175082</v>
      </c>
      <c r="AM71" s="94">
        <v>0</v>
      </c>
      <c r="AN71" s="95">
        <f t="shared" si="57"/>
        <v>0</v>
      </c>
      <c r="AO71" s="96">
        <f t="shared" si="58"/>
        <v>-724.68683014661758</v>
      </c>
      <c r="AP71" s="97"/>
      <c r="AQ71" s="98">
        <f t="shared" si="7"/>
        <v>0</v>
      </c>
      <c r="AR71" s="99">
        <f t="shared" si="36"/>
        <v>123.09</v>
      </c>
      <c r="AS71" s="99">
        <f t="shared" si="9"/>
        <v>0</v>
      </c>
      <c r="AT71" s="99">
        <f t="shared" si="10"/>
        <v>722.68000000000006</v>
      </c>
      <c r="AU71" s="99">
        <f t="shared" ref="AU71:AU103" si="59">IF(S71=0,0,(AH71+AI71+AJ71)/S71)</f>
        <v>0</v>
      </c>
      <c r="AV71" s="99">
        <f t="array" ref="AV71">_xlfn.IFS(U71=0,AO71,U71&lt;0,AO71/-U71,U71&gt;0,AO71/U71)</f>
        <v>-724.68683014661758</v>
      </c>
      <c r="AW71" s="235">
        <f t="shared" si="44"/>
        <v>0</v>
      </c>
      <c r="AX71" s="235">
        <f t="shared" si="45"/>
        <v>-5.8874549528525275</v>
      </c>
      <c r="AY71" s="100"/>
      <c r="AZ71" s="95">
        <f t="shared" si="13"/>
        <v>-10145.615622052646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6"/>
        <v>5</v>
      </c>
      <c r="F72" s="94">
        <v>4</v>
      </c>
      <c r="G72" s="94" t="s">
        <v>100</v>
      </c>
      <c r="H72" s="94" t="s">
        <v>100</v>
      </c>
      <c r="I72" s="94">
        <v>0</v>
      </c>
      <c r="J72" s="94">
        <v>1</v>
      </c>
      <c r="K72" s="94">
        <v>123.09</v>
      </c>
      <c r="L72" s="93">
        <f t="shared" si="43"/>
        <v>615.45000000000005</v>
      </c>
      <c r="M72" s="90">
        <v>6</v>
      </c>
      <c r="N72" s="90">
        <v>3</v>
      </c>
      <c r="O72" s="90">
        <v>837</v>
      </c>
      <c r="P72" s="90">
        <v>100</v>
      </c>
      <c r="Q72" s="234">
        <f t="shared" si="47"/>
        <v>0.42857142857142855</v>
      </c>
      <c r="R72" s="93">
        <f t="shared" si="48"/>
        <v>0.42857142857142855</v>
      </c>
      <c r="S72" s="94">
        <v>3</v>
      </c>
      <c r="T72" s="94">
        <v>0</v>
      </c>
      <c r="U72" s="93">
        <f t="shared" si="49"/>
        <v>3</v>
      </c>
      <c r="V72" s="94">
        <v>1531</v>
      </c>
      <c r="W72" s="94">
        <v>0</v>
      </c>
      <c r="X72" s="93">
        <f t="shared" si="50"/>
        <v>1531</v>
      </c>
      <c r="Y72" s="94">
        <v>2460.7799999999997</v>
      </c>
      <c r="Z72" s="94">
        <v>0</v>
      </c>
      <c r="AA72" s="93">
        <f t="shared" si="51"/>
        <v>2460.7799999999997</v>
      </c>
      <c r="AB72" s="93">
        <f t="shared" si="52"/>
        <v>2511</v>
      </c>
      <c r="AC72" s="235">
        <f t="shared" si="53"/>
        <v>9.4922923911197816E-4</v>
      </c>
      <c r="AD72" s="93">
        <f t="shared" si="54"/>
        <v>369.27</v>
      </c>
      <c r="AE72" s="94">
        <v>924.77999999999975</v>
      </c>
      <c r="AF72" s="235">
        <f t="shared" si="55"/>
        <v>0.37580767073854626</v>
      </c>
      <c r="AG72" s="94">
        <v>255.12</v>
      </c>
      <c r="AH72" s="94"/>
      <c r="AI72" s="94"/>
      <c r="AJ72" s="94"/>
      <c r="AK72" s="94"/>
      <c r="AL72" s="123">
        <f t="shared" si="56"/>
        <v>0</v>
      </c>
      <c r="AM72" s="94">
        <v>0</v>
      </c>
      <c r="AN72" s="95">
        <f t="shared" si="57"/>
        <v>87.420099999999991</v>
      </c>
      <c r="AO72" s="96">
        <f t="shared" si="58"/>
        <v>824.18990000000008</v>
      </c>
      <c r="AP72" s="97"/>
      <c r="AQ72" s="98">
        <f t="shared" si="7"/>
        <v>820.25999999999988</v>
      </c>
      <c r="AR72" s="99">
        <f t="shared" si="36"/>
        <v>123.09</v>
      </c>
      <c r="AS72" s="99">
        <f t="shared" si="9"/>
        <v>308.25999999999993</v>
      </c>
      <c r="AT72" s="99">
        <f t="shared" si="10"/>
        <v>85.04</v>
      </c>
      <c r="AU72" s="99">
        <f t="shared" si="59"/>
        <v>0</v>
      </c>
      <c r="AV72" s="99">
        <f t="array" ref="AV72">_xlfn.IFS(U72=0,AO72,U72&lt;0,AO72/-U72,U72&gt;0,AO72/U72)</f>
        <v>274.72996666666671</v>
      </c>
      <c r="AW72" s="235">
        <f t="shared" si="44"/>
        <v>0.33493034728825832</v>
      </c>
      <c r="AX72" s="235">
        <f t="shared" si="45"/>
        <v>2.2319438351341838</v>
      </c>
      <c r="AY72" s="100"/>
      <c r="AZ72" s="95">
        <f t="shared" si="13"/>
        <v>1373.6498333333336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6"/>
        <v>7</v>
      </c>
      <c r="F73" s="94" t="s">
        <v>100</v>
      </c>
      <c r="G73" s="94">
        <v>3</v>
      </c>
      <c r="H73" s="94">
        <v>3</v>
      </c>
      <c r="I73" s="94">
        <v>0</v>
      </c>
      <c r="J73" s="94">
        <v>1</v>
      </c>
      <c r="K73" s="94">
        <v>123.09</v>
      </c>
      <c r="L73" s="93">
        <f t="shared" si="43"/>
        <v>861.63</v>
      </c>
      <c r="M73" s="90">
        <v>7</v>
      </c>
      <c r="N73" s="90">
        <v>2</v>
      </c>
      <c r="O73" s="90">
        <v>807</v>
      </c>
      <c r="P73" s="90">
        <v>50</v>
      </c>
      <c r="Q73" s="234">
        <f t="shared" si="47"/>
        <v>0.2857142857142857</v>
      </c>
      <c r="R73" s="93">
        <f t="shared" si="48"/>
        <v>0.14285714285714285</v>
      </c>
      <c r="S73" s="94">
        <v>2</v>
      </c>
      <c r="T73" s="94">
        <v>-1</v>
      </c>
      <c r="U73" s="93">
        <f t="shared" si="49"/>
        <v>1</v>
      </c>
      <c r="V73" s="94">
        <v>1058</v>
      </c>
      <c r="W73" s="94">
        <v>-527</v>
      </c>
      <c r="X73" s="93">
        <f t="shared" si="50"/>
        <v>531</v>
      </c>
      <c r="Y73" s="94">
        <v>1614</v>
      </c>
      <c r="Z73" s="94">
        <v>-807</v>
      </c>
      <c r="AA73" s="93">
        <f t="shared" si="51"/>
        <v>807</v>
      </c>
      <c r="AB73" s="93">
        <f t="shared" si="52"/>
        <v>807</v>
      </c>
      <c r="AC73" s="235">
        <f t="shared" si="53"/>
        <v>3.1129479106761532E-4</v>
      </c>
      <c r="AD73" s="93">
        <f t="shared" si="54"/>
        <v>123.09</v>
      </c>
      <c r="AE73" s="94">
        <v>305.7</v>
      </c>
      <c r="AF73" s="235">
        <f t="shared" si="55"/>
        <v>0.37881040892193307</v>
      </c>
      <c r="AG73" s="94">
        <v>778.89</v>
      </c>
      <c r="AH73" s="94"/>
      <c r="AI73" s="94"/>
      <c r="AJ73" s="94"/>
      <c r="AK73" s="94"/>
      <c r="AL73" s="123">
        <f t="shared" si="56"/>
        <v>3.0102452199262624</v>
      </c>
      <c r="AM73" s="94">
        <v>0</v>
      </c>
      <c r="AN73" s="95">
        <f t="shared" si="57"/>
        <v>30.3201</v>
      </c>
      <c r="AO73" s="96">
        <f t="shared" si="58"/>
        <v>-434.01034521992631</v>
      </c>
      <c r="AP73" s="97"/>
      <c r="AQ73" s="98">
        <f t="shared" si="7"/>
        <v>807</v>
      </c>
      <c r="AR73" s="99">
        <f t="shared" si="36"/>
        <v>123.09</v>
      </c>
      <c r="AS73" s="99">
        <f t="shared" si="9"/>
        <v>305.7</v>
      </c>
      <c r="AT73" s="99">
        <f t="shared" si="10"/>
        <v>389.44499999999999</v>
      </c>
      <c r="AU73" s="99">
        <f t="shared" si="59"/>
        <v>0</v>
      </c>
      <c r="AV73" s="99">
        <f t="array" ref="AV73">_xlfn.IFS(U73=0,AO73,U73&lt;0,AO73/-U73,U73&gt;0,AO73/U73)</f>
        <v>-434.01034521992631</v>
      </c>
      <c r="AW73" s="235">
        <f t="shared" si="44"/>
        <v>-0.53780711923163116</v>
      </c>
      <c r="AX73" s="235">
        <f t="shared" si="45"/>
        <v>-3.5259594217233432</v>
      </c>
      <c r="AY73" s="100"/>
      <c r="AZ73" s="95">
        <f t="shared" si="13"/>
        <v>-3038.072416539484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6"/>
        <v>2</v>
      </c>
      <c r="F74" s="94" t="s">
        <v>100</v>
      </c>
      <c r="G74" s="94">
        <v>1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3"/>
        <v>269.58</v>
      </c>
      <c r="M74" s="90">
        <v>1</v>
      </c>
      <c r="N74" s="90">
        <v>0</v>
      </c>
      <c r="O74" s="90">
        <v>0</v>
      </c>
      <c r="P74" s="90">
        <v>0</v>
      </c>
      <c r="Q74" s="234">
        <f t="shared" si="47"/>
        <v>0</v>
      </c>
      <c r="R74" s="93">
        <f t="shared" si="48"/>
        <v>0</v>
      </c>
      <c r="S74" s="94">
        <v>0</v>
      </c>
      <c r="T74" s="94">
        <v>0</v>
      </c>
      <c r="U74" s="93">
        <f t="shared" si="49"/>
        <v>0</v>
      </c>
      <c r="V74" s="94">
        <v>0</v>
      </c>
      <c r="W74" s="94">
        <v>0</v>
      </c>
      <c r="X74" s="93">
        <f t="shared" si="50"/>
        <v>0</v>
      </c>
      <c r="Y74" s="94">
        <v>0</v>
      </c>
      <c r="Z74" s="94">
        <v>0</v>
      </c>
      <c r="AA74" s="93">
        <f t="shared" si="51"/>
        <v>0</v>
      </c>
      <c r="AB74" s="93">
        <f t="shared" si="52"/>
        <v>0</v>
      </c>
      <c r="AC74" s="235">
        <f t="shared" si="53"/>
        <v>0</v>
      </c>
      <c r="AD74" s="93">
        <f t="shared" si="54"/>
        <v>0</v>
      </c>
      <c r="AE74" s="94">
        <v>0</v>
      </c>
      <c r="AF74" s="235">
        <f t="shared" si="55"/>
        <v>0</v>
      </c>
      <c r="AG74" s="94">
        <v>110.9</v>
      </c>
      <c r="AH74" s="94"/>
      <c r="AI74" s="94"/>
      <c r="AJ74" s="94"/>
      <c r="AK74" s="94"/>
      <c r="AL74" s="123">
        <f t="shared" si="56"/>
        <v>0</v>
      </c>
      <c r="AM74" s="94">
        <v>0</v>
      </c>
      <c r="AN74" s="95">
        <f t="shared" si="57"/>
        <v>0</v>
      </c>
      <c r="AO74" s="96">
        <f t="shared" si="58"/>
        <v>-110.9</v>
      </c>
      <c r="AP74" s="97"/>
      <c r="AQ74" s="98">
        <f t="shared" si="7"/>
        <v>0</v>
      </c>
      <c r="AR74" s="99">
        <f t="shared" si="36"/>
        <v>134.79</v>
      </c>
      <c r="AS74" s="99">
        <f t="shared" si="9"/>
        <v>0</v>
      </c>
      <c r="AT74" s="99">
        <f t="shared" si="10"/>
        <v>110.9</v>
      </c>
      <c r="AU74" s="99">
        <f t="shared" si="59"/>
        <v>0</v>
      </c>
      <c r="AV74" s="99">
        <f t="array" ref="AV74">_xlfn.IFS(U74=0,AO74,U74&lt;0,AO74/-U74,U74&gt;0,AO74/U74)</f>
        <v>-110.9</v>
      </c>
      <c r="AW74" s="235">
        <f t="shared" si="44"/>
        <v>0</v>
      </c>
      <c r="AX74" s="235">
        <f t="shared" si="45"/>
        <v>-0.82276133244305971</v>
      </c>
      <c r="AY74" s="100"/>
      <c r="AZ74" s="95">
        <f t="shared" si="13"/>
        <v>-221.8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6"/>
        <v>32</v>
      </c>
      <c r="F75" s="94">
        <v>13</v>
      </c>
      <c r="G75" s="94">
        <v>1</v>
      </c>
      <c r="H75" s="94">
        <v>17</v>
      </c>
      <c r="I75" s="94">
        <v>0</v>
      </c>
      <c r="J75" s="94">
        <v>1</v>
      </c>
      <c r="K75" s="94">
        <v>134.79</v>
      </c>
      <c r="L75" s="93">
        <f t="shared" si="43"/>
        <v>4313.28</v>
      </c>
      <c r="M75" s="90">
        <v>22</v>
      </c>
      <c r="N75" s="90">
        <v>13</v>
      </c>
      <c r="O75" s="90">
        <v>763</v>
      </c>
      <c r="P75" s="90">
        <v>50</v>
      </c>
      <c r="Q75" s="234">
        <f t="shared" si="47"/>
        <v>1.8571428571428572</v>
      </c>
      <c r="R75" s="93">
        <f t="shared" si="48"/>
        <v>0.14285714285714285</v>
      </c>
      <c r="S75" s="94">
        <v>1</v>
      </c>
      <c r="T75" s="94">
        <v>0</v>
      </c>
      <c r="U75" s="93">
        <f t="shared" si="49"/>
        <v>1</v>
      </c>
      <c r="V75" s="94">
        <v>491</v>
      </c>
      <c r="W75" s="94">
        <v>0</v>
      </c>
      <c r="X75" s="93">
        <f t="shared" si="50"/>
        <v>491</v>
      </c>
      <c r="Y75" s="94">
        <v>763</v>
      </c>
      <c r="Z75" s="94">
        <v>0</v>
      </c>
      <c r="AA75" s="93">
        <f t="shared" si="51"/>
        <v>763</v>
      </c>
      <c r="AB75" s="93">
        <f t="shared" si="52"/>
        <v>4959.5</v>
      </c>
      <c r="AC75" s="235">
        <f t="shared" si="53"/>
        <v>2.9432208870457311E-4</v>
      </c>
      <c r="AD75" s="93">
        <f t="shared" si="54"/>
        <v>134.79</v>
      </c>
      <c r="AE75" s="94">
        <v>288.58999999999997</v>
      </c>
      <c r="AF75" s="235">
        <f t="shared" si="55"/>
        <v>0.37823066841415465</v>
      </c>
      <c r="AG75" s="94">
        <v>339.28</v>
      </c>
      <c r="AH75" s="94"/>
      <c r="AI75" s="94"/>
      <c r="AJ75" s="94"/>
      <c r="AK75" s="94"/>
      <c r="AL75" s="123">
        <f t="shared" si="56"/>
        <v>17.058056246248821</v>
      </c>
      <c r="AM75" s="94">
        <v>0</v>
      </c>
      <c r="AN75" s="95">
        <f t="shared" si="57"/>
        <v>28.036099999999998</v>
      </c>
      <c r="AO75" s="96">
        <f t="shared" si="58"/>
        <v>-44.754156246248726</v>
      </c>
      <c r="AP75" s="97"/>
      <c r="AQ75" s="98">
        <f t="shared" si="7"/>
        <v>763</v>
      </c>
      <c r="AR75" s="99">
        <f t="shared" si="36"/>
        <v>134.79</v>
      </c>
      <c r="AS75" s="99">
        <f t="shared" si="9"/>
        <v>288.58999999999997</v>
      </c>
      <c r="AT75" s="99">
        <f t="shared" si="10"/>
        <v>339.28</v>
      </c>
      <c r="AU75" s="99">
        <f t="shared" si="59"/>
        <v>0</v>
      </c>
      <c r="AV75" s="99">
        <f t="array" ref="AV75">_xlfn.IFS(U75=0,AO75,U75&lt;0,AO75/-U75,U75&gt;0,AO75/U75)</f>
        <v>-44.754156246248726</v>
      </c>
      <c r="AW75" s="235">
        <f t="shared" si="44"/>
        <v>-5.8655512773589422E-2</v>
      </c>
      <c r="AX75" s="235">
        <f t="shared" si="45"/>
        <v>-0.33202875766932805</v>
      </c>
      <c r="AY75" s="100"/>
      <c r="AZ75" s="95">
        <f t="shared" si="13"/>
        <v>-1432.1329998799592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6"/>
        <v>48</v>
      </c>
      <c r="F76" s="94">
        <v>1</v>
      </c>
      <c r="G76" s="94" t="s">
        <v>100</v>
      </c>
      <c r="H76" s="94">
        <v>46</v>
      </c>
      <c r="I76" s="94">
        <v>0</v>
      </c>
      <c r="J76" s="94">
        <v>1</v>
      </c>
      <c r="K76" s="94">
        <v>123.09</v>
      </c>
      <c r="L76" s="93">
        <f t="shared" si="43"/>
        <v>5908.32</v>
      </c>
      <c r="M76" s="90">
        <v>692</v>
      </c>
      <c r="N76" s="90">
        <v>2</v>
      </c>
      <c r="O76" s="90">
        <v>1050</v>
      </c>
      <c r="P76" s="90">
        <v>100</v>
      </c>
      <c r="Q76" s="234">
        <f t="shared" si="47"/>
        <v>0.2857142857142857</v>
      </c>
      <c r="R76" s="93">
        <f t="shared" si="48"/>
        <v>0.2857142857142857</v>
      </c>
      <c r="S76" s="94">
        <v>2</v>
      </c>
      <c r="T76" s="94">
        <v>0</v>
      </c>
      <c r="U76" s="93">
        <f t="shared" si="49"/>
        <v>2</v>
      </c>
      <c r="V76" s="94">
        <v>1312</v>
      </c>
      <c r="W76" s="94">
        <v>0</v>
      </c>
      <c r="X76" s="93">
        <f t="shared" si="50"/>
        <v>1312</v>
      </c>
      <c r="Y76" s="94">
        <v>2100</v>
      </c>
      <c r="Z76" s="94">
        <v>0</v>
      </c>
      <c r="AA76" s="93">
        <f t="shared" si="51"/>
        <v>2100</v>
      </c>
      <c r="AB76" s="93">
        <f t="shared" si="52"/>
        <v>2100</v>
      </c>
      <c r="AC76" s="235">
        <f t="shared" si="53"/>
        <v>8.1006079459974248E-4</v>
      </c>
      <c r="AD76" s="93">
        <f t="shared" si="54"/>
        <v>246.18</v>
      </c>
      <c r="AE76" s="94">
        <v>774.88999999999987</v>
      </c>
      <c r="AF76" s="235">
        <f t="shared" si="55"/>
        <v>0.36899523809523804</v>
      </c>
      <c r="AG76" s="94">
        <v>94.64</v>
      </c>
      <c r="AH76" s="94"/>
      <c r="AI76" s="94"/>
      <c r="AJ76" s="94"/>
      <c r="AK76" s="94"/>
      <c r="AL76" s="123">
        <f t="shared" si="56"/>
        <v>46.157093372202695</v>
      </c>
      <c r="AM76" s="94">
        <v>0</v>
      </c>
      <c r="AN76" s="95">
        <f t="shared" si="57"/>
        <v>74.915199999999999</v>
      </c>
      <c r="AO76" s="96">
        <f t="shared" si="58"/>
        <v>863.21770662779738</v>
      </c>
      <c r="AP76" s="97"/>
      <c r="AQ76" s="98">
        <f t="shared" si="7"/>
        <v>1050</v>
      </c>
      <c r="AR76" s="99">
        <f t="shared" si="36"/>
        <v>123.09</v>
      </c>
      <c r="AS76" s="99">
        <f t="shared" si="9"/>
        <v>387.44499999999994</v>
      </c>
      <c r="AT76" s="99">
        <f t="shared" si="10"/>
        <v>47.32</v>
      </c>
      <c r="AU76" s="99">
        <f t="shared" si="59"/>
        <v>0</v>
      </c>
      <c r="AV76" s="99">
        <f t="array" ref="AV76">_xlfn.IFS(U76=0,AO76,U76&lt;0,AO76/-U76,U76&gt;0,AO76/U76)</f>
        <v>431.60885331389869</v>
      </c>
      <c r="AW76" s="235">
        <f t="shared" si="44"/>
        <v>0.41105605077514162</v>
      </c>
      <c r="AX76" s="235">
        <f t="shared" si="45"/>
        <v>3.5064493729295529</v>
      </c>
      <c r="AY76" s="100"/>
      <c r="AZ76" s="95">
        <f t="shared" si="13"/>
        <v>20717.224959067138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6"/>
        <v>42</v>
      </c>
      <c r="F77" s="94">
        <v>2</v>
      </c>
      <c r="G77" s="94" t="s">
        <v>100</v>
      </c>
      <c r="H77" s="94">
        <v>36</v>
      </c>
      <c r="I77" s="94">
        <v>0</v>
      </c>
      <c r="J77" s="94">
        <v>4</v>
      </c>
      <c r="K77" s="94">
        <v>123.09</v>
      </c>
      <c r="L77" s="93">
        <f t="shared" si="43"/>
        <v>5169.78</v>
      </c>
      <c r="M77" s="90">
        <v>383</v>
      </c>
      <c r="N77" s="90">
        <v>2</v>
      </c>
      <c r="O77" s="90">
        <v>1150</v>
      </c>
      <c r="P77" s="90">
        <v>0</v>
      </c>
      <c r="Q77" s="234">
        <f t="shared" si="47"/>
        <v>0.2857142857142857</v>
      </c>
      <c r="R77" s="93">
        <f t="shared" si="48"/>
        <v>0.14285714285714285</v>
      </c>
      <c r="S77" s="94">
        <v>1</v>
      </c>
      <c r="T77" s="94">
        <v>0</v>
      </c>
      <c r="U77" s="93">
        <f t="shared" si="49"/>
        <v>1</v>
      </c>
      <c r="V77" s="94">
        <v>696</v>
      </c>
      <c r="W77" s="94">
        <v>0</v>
      </c>
      <c r="X77" s="93">
        <f t="shared" si="50"/>
        <v>696</v>
      </c>
      <c r="Y77" s="94">
        <v>1150</v>
      </c>
      <c r="Z77" s="94">
        <v>0</v>
      </c>
      <c r="AA77" s="93">
        <f t="shared" si="51"/>
        <v>1150</v>
      </c>
      <c r="AB77" s="93">
        <f t="shared" si="52"/>
        <v>0</v>
      </c>
      <c r="AC77" s="235">
        <f t="shared" si="53"/>
        <v>4.4360472085223994E-4</v>
      </c>
      <c r="AD77" s="93">
        <f t="shared" si="54"/>
        <v>123.09</v>
      </c>
      <c r="AE77" s="94">
        <v>433.22</v>
      </c>
      <c r="AF77" s="235">
        <f t="shared" si="55"/>
        <v>0.3767130434782609</v>
      </c>
      <c r="AG77" s="94">
        <v>59.16</v>
      </c>
      <c r="AH77" s="94"/>
      <c r="AI77" s="94"/>
      <c r="AJ77" s="94"/>
      <c r="AK77" s="94"/>
      <c r="AL77" s="123">
        <f t="shared" si="56"/>
        <v>36.122942639115152</v>
      </c>
      <c r="AM77" s="94">
        <v>0</v>
      </c>
      <c r="AN77" s="95">
        <f t="shared" si="57"/>
        <v>39.741599999999998</v>
      </c>
      <c r="AO77" s="96">
        <f t="shared" si="58"/>
        <v>458.66545736088494</v>
      </c>
      <c r="AP77" s="97"/>
      <c r="AQ77" s="98">
        <f t="shared" si="7"/>
        <v>1150</v>
      </c>
      <c r="AR77" s="99">
        <f t="shared" si="36"/>
        <v>123.09</v>
      </c>
      <c r="AS77" s="99">
        <f t="shared" si="9"/>
        <v>433.22</v>
      </c>
      <c r="AT77" s="99">
        <f t="shared" si="10"/>
        <v>59.16</v>
      </c>
      <c r="AU77" s="99">
        <f t="shared" si="59"/>
        <v>0</v>
      </c>
      <c r="AV77" s="99">
        <f t="array" ref="AV77">_xlfn.IFS(U77=0,AO77,U77&lt;0,AO77/-U77,U77&gt;0,AO77/U77)</f>
        <v>458.66545736088494</v>
      </c>
      <c r="AW77" s="235">
        <f t="shared" si="44"/>
        <v>0.39883952813989992</v>
      </c>
      <c r="AX77" s="235">
        <f t="shared" si="45"/>
        <v>3.7262609258338202</v>
      </c>
      <c r="AY77" s="100"/>
      <c r="AZ77" s="95">
        <f t="shared" si="13"/>
        <v>19263.949209157166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6"/>
        <v>25</v>
      </c>
      <c r="F78" s="94">
        <v>7</v>
      </c>
      <c r="G78" s="94">
        <v>1</v>
      </c>
      <c r="H78" s="94">
        <v>16</v>
      </c>
      <c r="I78" s="94">
        <v>0</v>
      </c>
      <c r="J78" s="94">
        <v>1</v>
      </c>
      <c r="K78" s="94">
        <v>123.09</v>
      </c>
      <c r="L78" s="93">
        <f t="shared" si="43"/>
        <v>3077.25</v>
      </c>
      <c r="M78" s="90">
        <v>83</v>
      </c>
      <c r="N78" s="90">
        <v>3</v>
      </c>
      <c r="O78" s="90">
        <v>1000</v>
      </c>
      <c r="P78" s="90">
        <v>0</v>
      </c>
      <c r="Q78" s="234">
        <f t="shared" si="47"/>
        <v>0.42857142857142855</v>
      </c>
      <c r="R78" s="93">
        <f t="shared" si="48"/>
        <v>0.14285714285714285</v>
      </c>
      <c r="S78" s="94">
        <v>1</v>
      </c>
      <c r="T78" s="94">
        <v>0</v>
      </c>
      <c r="U78" s="93">
        <f t="shared" si="49"/>
        <v>1</v>
      </c>
      <c r="V78" s="94">
        <v>606</v>
      </c>
      <c r="W78" s="94">
        <v>0</v>
      </c>
      <c r="X78" s="93">
        <f t="shared" si="50"/>
        <v>606</v>
      </c>
      <c r="Y78" s="94">
        <v>1000</v>
      </c>
      <c r="Z78" s="94">
        <v>0</v>
      </c>
      <c r="AA78" s="93">
        <f t="shared" si="51"/>
        <v>1000</v>
      </c>
      <c r="AB78" s="93">
        <f t="shared" si="52"/>
        <v>0</v>
      </c>
      <c r="AC78" s="235">
        <f t="shared" si="53"/>
        <v>3.8574323552368689E-4</v>
      </c>
      <c r="AD78" s="93">
        <f t="shared" si="54"/>
        <v>123.09</v>
      </c>
      <c r="AE78" s="94">
        <v>376.74</v>
      </c>
      <c r="AF78" s="235">
        <f t="shared" si="55"/>
        <v>0.37674000000000002</v>
      </c>
      <c r="AG78" s="94">
        <v>265.64</v>
      </c>
      <c r="AH78" s="94"/>
      <c r="AI78" s="94">
        <v>910</v>
      </c>
      <c r="AJ78" s="94"/>
      <c r="AK78" s="94"/>
      <c r="AL78" s="123">
        <f t="shared" si="56"/>
        <v>16.054641172940066</v>
      </c>
      <c r="AM78" s="94">
        <v>0</v>
      </c>
      <c r="AN78" s="95">
        <f t="shared" si="57"/>
        <v>34.602599999999995</v>
      </c>
      <c r="AO78" s="96">
        <f t="shared" si="58"/>
        <v>-726.1272411729401</v>
      </c>
      <c r="AP78" s="97"/>
      <c r="AQ78" s="98">
        <f t="shared" si="7"/>
        <v>1000</v>
      </c>
      <c r="AR78" s="99">
        <f t="shared" si="36"/>
        <v>123.09</v>
      </c>
      <c r="AS78" s="99">
        <f t="shared" si="9"/>
        <v>376.74</v>
      </c>
      <c r="AT78" s="99">
        <f t="shared" si="10"/>
        <v>265.64</v>
      </c>
      <c r="AU78" s="99">
        <f t="shared" si="59"/>
        <v>910</v>
      </c>
      <c r="AV78" s="99">
        <f t="array" ref="AV78">_xlfn.IFS(U78=0,AO78,U78&lt;0,AO78/-U78,U78&gt;0,AO78/U78)</f>
        <v>-726.1272411729401</v>
      </c>
      <c r="AW78" s="235">
        <f t="shared" si="44"/>
        <v>-0.72612724117294014</v>
      </c>
      <c r="AX78" s="235">
        <f t="shared" si="45"/>
        <v>-5.899157049093672</v>
      </c>
      <c r="AY78" s="100"/>
      <c r="AZ78" s="95">
        <f t="shared" si="13"/>
        <v>-18153.181029323503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6"/>
        <v>50</v>
      </c>
      <c r="F79" s="94">
        <v>1</v>
      </c>
      <c r="G79" s="94">
        <v>1</v>
      </c>
      <c r="H79" s="94">
        <v>47</v>
      </c>
      <c r="I79" s="94">
        <v>0</v>
      </c>
      <c r="J79" s="94">
        <v>1</v>
      </c>
      <c r="K79" s="94">
        <v>164.04</v>
      </c>
      <c r="L79" s="93">
        <f t="shared" si="43"/>
        <v>8202</v>
      </c>
      <c r="M79" s="90">
        <v>999</v>
      </c>
      <c r="N79" s="90">
        <v>2</v>
      </c>
      <c r="O79" s="90">
        <v>1500</v>
      </c>
      <c r="P79" s="90">
        <v>0</v>
      </c>
      <c r="Q79" s="234">
        <f t="shared" si="47"/>
        <v>0.2857142857142857</v>
      </c>
      <c r="R79" s="93">
        <f t="shared" si="48"/>
        <v>0</v>
      </c>
      <c r="S79" s="94">
        <v>0</v>
      </c>
      <c r="T79" s="94">
        <v>0</v>
      </c>
      <c r="U79" s="93">
        <f t="shared" si="49"/>
        <v>0</v>
      </c>
      <c r="V79" s="94">
        <v>0</v>
      </c>
      <c r="W79" s="94">
        <v>0</v>
      </c>
      <c r="X79" s="93">
        <f t="shared" si="50"/>
        <v>0</v>
      </c>
      <c r="Y79" s="94">
        <v>0</v>
      </c>
      <c r="Z79" s="94">
        <v>0</v>
      </c>
      <c r="AA79" s="93">
        <f t="shared" si="51"/>
        <v>0</v>
      </c>
      <c r="AB79" s="93">
        <f t="shared" si="52"/>
        <v>0</v>
      </c>
      <c r="AC79" s="235">
        <f t="shared" si="53"/>
        <v>0</v>
      </c>
      <c r="AD79" s="93">
        <f t="shared" si="54"/>
        <v>0</v>
      </c>
      <c r="AE79" s="94">
        <v>0</v>
      </c>
      <c r="AF79" s="235">
        <f t="shared" si="55"/>
        <v>0</v>
      </c>
      <c r="AG79" s="94">
        <v>315.64</v>
      </c>
      <c r="AH79" s="94"/>
      <c r="AI79" s="94"/>
      <c r="AJ79" s="94"/>
      <c r="AK79" s="94"/>
      <c r="AL79" s="123">
        <f t="shared" si="56"/>
        <v>47.160508445511446</v>
      </c>
      <c r="AM79" s="94">
        <v>0</v>
      </c>
      <c r="AN79" s="95">
        <f t="shared" si="57"/>
        <v>0</v>
      </c>
      <c r="AO79" s="96">
        <f t="shared" si="58"/>
        <v>-362.80050844551141</v>
      </c>
      <c r="AP79" s="97"/>
      <c r="AQ79" s="98">
        <f t="shared" si="7"/>
        <v>0</v>
      </c>
      <c r="AR79" s="99">
        <f t="shared" si="36"/>
        <v>164.04</v>
      </c>
      <c r="AS79" s="99">
        <f t="shared" si="9"/>
        <v>0</v>
      </c>
      <c r="AT79" s="99">
        <f t="shared" si="10"/>
        <v>315.64</v>
      </c>
      <c r="AU79" s="99">
        <f t="shared" si="59"/>
        <v>0</v>
      </c>
      <c r="AV79" s="99">
        <f t="array" ref="AV79">_xlfn.IFS(U79=0,AO79,U79&lt;0,AO79/-U79,U79&gt;0,AO79/U79)</f>
        <v>-362.80050844551141</v>
      </c>
      <c r="AW79" s="235">
        <f t="shared" si="44"/>
        <v>0</v>
      </c>
      <c r="AX79" s="235">
        <f t="shared" si="45"/>
        <v>-2.2116587932547636</v>
      </c>
      <c r="AY79" s="100"/>
      <c r="AZ79" s="95">
        <f t="shared" si="13"/>
        <v>-18140.025422275572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6"/>
        <v>42</v>
      </c>
      <c r="F80" s="94">
        <v>8</v>
      </c>
      <c r="G80" s="94">
        <v>1</v>
      </c>
      <c r="H80" s="94">
        <v>32</v>
      </c>
      <c r="I80" s="94">
        <v>0</v>
      </c>
      <c r="J80" s="94">
        <v>1</v>
      </c>
      <c r="K80" s="94">
        <v>164.04</v>
      </c>
      <c r="L80" s="93">
        <f t="shared" si="43"/>
        <v>6889.6799999999994</v>
      </c>
      <c r="M80" s="90">
        <v>75</v>
      </c>
      <c r="N80" s="90">
        <v>12</v>
      </c>
      <c r="O80" s="90">
        <v>987</v>
      </c>
      <c r="P80" s="90">
        <v>17</v>
      </c>
      <c r="Q80" s="234">
        <f t="shared" si="47"/>
        <v>1.7142857142857142</v>
      </c>
      <c r="R80" s="93">
        <f t="shared" si="48"/>
        <v>0.2857142857142857</v>
      </c>
      <c r="S80" s="94">
        <v>2</v>
      </c>
      <c r="T80" s="94">
        <v>0</v>
      </c>
      <c r="U80" s="93">
        <f t="shared" si="49"/>
        <v>2</v>
      </c>
      <c r="V80" s="94">
        <v>1462.78</v>
      </c>
      <c r="W80" s="94">
        <v>0</v>
      </c>
      <c r="X80" s="93">
        <f t="shared" si="50"/>
        <v>1462.78</v>
      </c>
      <c r="Y80" s="94">
        <v>1986.25</v>
      </c>
      <c r="Z80" s="94">
        <v>0</v>
      </c>
      <c r="AA80" s="93">
        <f t="shared" si="51"/>
        <v>1986.25</v>
      </c>
      <c r="AB80" s="93">
        <f t="shared" si="52"/>
        <v>2013.48</v>
      </c>
      <c r="AC80" s="235">
        <f t="shared" si="53"/>
        <v>7.661825015589231E-4</v>
      </c>
      <c r="AD80" s="93">
        <f t="shared" si="54"/>
        <v>328.08</v>
      </c>
      <c r="AE80" s="94">
        <v>738.57999999999993</v>
      </c>
      <c r="AF80" s="235">
        <f t="shared" si="55"/>
        <v>0.37184644430459407</v>
      </c>
      <c r="AG80" s="94">
        <v>873.55999999999983</v>
      </c>
      <c r="AH80" s="94"/>
      <c r="AI80" s="94"/>
      <c r="AJ80" s="94"/>
      <c r="AK80" s="94"/>
      <c r="AL80" s="123">
        <f t="shared" si="56"/>
        <v>32.109282345880132</v>
      </c>
      <c r="AM80" s="94">
        <v>0</v>
      </c>
      <c r="AN80" s="95">
        <f t="shared" si="57"/>
        <v>83.524737999999999</v>
      </c>
      <c r="AO80" s="96">
        <f t="shared" si="58"/>
        <v>-69.604020345879817</v>
      </c>
      <c r="AP80" s="97"/>
      <c r="AQ80" s="98">
        <f t="shared" si="7"/>
        <v>993.125</v>
      </c>
      <c r="AR80" s="99">
        <f t="shared" si="36"/>
        <v>164.04</v>
      </c>
      <c r="AS80" s="99">
        <f t="shared" si="9"/>
        <v>369.28999999999996</v>
      </c>
      <c r="AT80" s="99">
        <f t="shared" si="10"/>
        <v>436.77999999999992</v>
      </c>
      <c r="AU80" s="99">
        <f t="shared" si="59"/>
        <v>0</v>
      </c>
      <c r="AV80" s="99">
        <f t="array" ref="AV80">_xlfn.IFS(U80=0,AO80,U80&lt;0,AO80/-U80,U80&gt;0,AO80/U80)</f>
        <v>-34.802010172939909</v>
      </c>
      <c r="AW80" s="235">
        <f t="shared" si="44"/>
        <v>-3.5042930318882226E-2</v>
      </c>
      <c r="AX80" s="235">
        <f t="shared" si="45"/>
        <v>-0.21215563382674904</v>
      </c>
      <c r="AY80" s="100"/>
      <c r="AZ80" s="95">
        <f t="shared" si="13"/>
        <v>-1461.6844272634762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6"/>
        <v>29</v>
      </c>
      <c r="F81" s="94">
        <v>5</v>
      </c>
      <c r="G81" s="94">
        <v>4</v>
      </c>
      <c r="H81" s="94">
        <v>19</v>
      </c>
      <c r="I81" s="94">
        <v>0</v>
      </c>
      <c r="J81" s="94">
        <v>1</v>
      </c>
      <c r="K81" s="94">
        <v>128.94</v>
      </c>
      <c r="L81" s="93">
        <f t="shared" si="43"/>
        <v>3739.2599999999998</v>
      </c>
      <c r="M81" s="90">
        <v>31</v>
      </c>
      <c r="N81" s="90">
        <v>7</v>
      </c>
      <c r="O81" s="90">
        <v>1167</v>
      </c>
      <c r="P81" s="90">
        <v>0</v>
      </c>
      <c r="Q81" s="234">
        <f t="shared" si="47"/>
        <v>1</v>
      </c>
      <c r="R81" s="93">
        <f t="shared" si="48"/>
        <v>0.5714285714285714</v>
      </c>
      <c r="S81" s="94">
        <v>4</v>
      </c>
      <c r="T81" s="94">
        <v>0</v>
      </c>
      <c r="U81" s="93">
        <f t="shared" si="49"/>
        <v>4</v>
      </c>
      <c r="V81" s="94">
        <v>3014</v>
      </c>
      <c r="W81" s="94">
        <v>0</v>
      </c>
      <c r="X81" s="93">
        <f t="shared" si="50"/>
        <v>3014</v>
      </c>
      <c r="Y81" s="94">
        <v>4668</v>
      </c>
      <c r="Z81" s="94">
        <v>0</v>
      </c>
      <c r="AA81" s="93">
        <f t="shared" si="51"/>
        <v>4668</v>
      </c>
      <c r="AB81" s="93">
        <f t="shared" si="52"/>
        <v>0</v>
      </c>
      <c r="AC81" s="235">
        <f t="shared" si="53"/>
        <v>1.8006494234245704E-3</v>
      </c>
      <c r="AD81" s="93">
        <f t="shared" si="54"/>
        <v>515.76</v>
      </c>
      <c r="AE81" s="94">
        <v>1779.3999999999996</v>
      </c>
      <c r="AF81" s="235">
        <f t="shared" si="55"/>
        <v>0.38119108826049691</v>
      </c>
      <c r="AG81" s="94">
        <v>829.44999999999993</v>
      </c>
      <c r="AH81" s="94">
        <v>655</v>
      </c>
      <c r="AI81" s="94">
        <v>1169</v>
      </c>
      <c r="AJ81" s="94"/>
      <c r="AK81" s="94"/>
      <c r="AL81" s="123">
        <f t="shared" si="56"/>
        <v>19.064886392866327</v>
      </c>
      <c r="AM81" s="94">
        <v>0</v>
      </c>
      <c r="AN81" s="95">
        <f t="shared" si="57"/>
        <v>172.0994</v>
      </c>
      <c r="AO81" s="96">
        <f t="shared" si="58"/>
        <v>-471.77428639286603</v>
      </c>
      <c r="AP81" s="97"/>
      <c r="AQ81" s="98">
        <f t="shared" si="7"/>
        <v>1167</v>
      </c>
      <c r="AR81" s="99">
        <f t="shared" si="36"/>
        <v>128.94</v>
      </c>
      <c r="AS81" s="99">
        <f t="shared" si="9"/>
        <v>444.84999999999991</v>
      </c>
      <c r="AT81" s="99">
        <f t="shared" si="10"/>
        <v>207.36249999999998</v>
      </c>
      <c r="AU81" s="99">
        <f t="shared" si="59"/>
        <v>456</v>
      </c>
      <c r="AV81" s="99">
        <f t="array" ref="AV81">_xlfn.IFS(U81=0,AO81,U81&lt;0,AO81/-U81,U81&gt;0,AO81/U81)</f>
        <v>-117.94357159821651</v>
      </c>
      <c r="AW81" s="235">
        <f t="shared" si="44"/>
        <v>-0.1010656140515994</v>
      </c>
      <c r="AX81" s="235">
        <f t="shared" si="45"/>
        <v>-0.91471670232834268</v>
      </c>
      <c r="AY81" s="100"/>
      <c r="AZ81" s="95">
        <f t="shared" si="13"/>
        <v>-3420.3635763482789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6"/>
        <v>48</v>
      </c>
      <c r="F82" s="94" t="s">
        <v>100</v>
      </c>
      <c r="G82" s="94">
        <v>1</v>
      </c>
      <c r="H82" s="94">
        <v>46</v>
      </c>
      <c r="I82" s="94">
        <v>0</v>
      </c>
      <c r="J82" s="94">
        <v>1</v>
      </c>
      <c r="K82" s="94">
        <v>128.94</v>
      </c>
      <c r="L82" s="93">
        <f t="shared" si="43"/>
        <v>6189.12</v>
      </c>
      <c r="M82" s="90">
        <v>713</v>
      </c>
      <c r="N82" s="90">
        <v>2</v>
      </c>
      <c r="O82" s="90">
        <v>1174</v>
      </c>
      <c r="P82" s="90">
        <v>50</v>
      </c>
      <c r="Q82" s="234">
        <f t="shared" si="47"/>
        <v>0.2857142857142857</v>
      </c>
      <c r="R82" s="93">
        <f t="shared" si="48"/>
        <v>0.14285714285714285</v>
      </c>
      <c r="S82" s="94">
        <v>1</v>
      </c>
      <c r="T82" s="94">
        <v>0</v>
      </c>
      <c r="U82" s="93">
        <f t="shared" si="49"/>
        <v>1</v>
      </c>
      <c r="V82" s="94">
        <v>739</v>
      </c>
      <c r="W82" s="94">
        <v>0</v>
      </c>
      <c r="X82" s="93">
        <f t="shared" si="50"/>
        <v>739</v>
      </c>
      <c r="Y82" s="94">
        <v>1151</v>
      </c>
      <c r="Z82" s="94">
        <v>0</v>
      </c>
      <c r="AA82" s="93">
        <f t="shared" si="51"/>
        <v>1151</v>
      </c>
      <c r="AB82" s="93">
        <f t="shared" si="52"/>
        <v>1174</v>
      </c>
      <c r="AC82" s="235">
        <f t="shared" si="53"/>
        <v>4.4399046408776367E-4</v>
      </c>
      <c r="AD82" s="93">
        <f t="shared" si="54"/>
        <v>128.94</v>
      </c>
      <c r="AE82" s="94">
        <v>408.67999999999995</v>
      </c>
      <c r="AF82" s="235">
        <f t="shared" si="55"/>
        <v>0.35506516072980016</v>
      </c>
      <c r="AG82" s="94">
        <v>59.16</v>
      </c>
      <c r="AH82" s="94"/>
      <c r="AI82" s="94"/>
      <c r="AJ82" s="94"/>
      <c r="AK82" s="94"/>
      <c r="AL82" s="123">
        <f t="shared" si="56"/>
        <v>46.157093372202695</v>
      </c>
      <c r="AM82" s="94">
        <v>0</v>
      </c>
      <c r="AN82" s="95">
        <f t="shared" si="57"/>
        <v>42.196899999999999</v>
      </c>
      <c r="AO82" s="96">
        <f t="shared" si="58"/>
        <v>465.86600662779733</v>
      </c>
      <c r="AP82" s="97"/>
      <c r="AQ82" s="98">
        <f t="shared" si="7"/>
        <v>1151</v>
      </c>
      <c r="AR82" s="99">
        <f t="shared" si="36"/>
        <v>128.94</v>
      </c>
      <c r="AS82" s="99">
        <f t="shared" si="9"/>
        <v>408.67999999999995</v>
      </c>
      <c r="AT82" s="99">
        <f t="shared" si="10"/>
        <v>59.16</v>
      </c>
      <c r="AU82" s="99">
        <f t="shared" si="59"/>
        <v>0</v>
      </c>
      <c r="AV82" s="99">
        <f t="array" ref="AV82">_xlfn.IFS(U82=0,AO82,U82&lt;0,AO82/-U82,U82&gt;0,AO82/U82)</f>
        <v>465.86600662779733</v>
      </c>
      <c r="AW82" s="235">
        <f t="shared" si="44"/>
        <v>0.40474891974613147</v>
      </c>
      <c r="AX82" s="235">
        <f t="shared" si="45"/>
        <v>3.6130448784535236</v>
      </c>
      <c r="AY82" s="100"/>
      <c r="AZ82" s="95">
        <f t="shared" si="13"/>
        <v>22361.568318134272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6"/>
        <v>48</v>
      </c>
      <c r="F83" s="94" t="s">
        <v>100</v>
      </c>
      <c r="G83" s="94">
        <v>1</v>
      </c>
      <c r="H83" s="94">
        <v>46</v>
      </c>
      <c r="I83" s="94">
        <v>0</v>
      </c>
      <c r="J83" s="94">
        <v>1</v>
      </c>
      <c r="K83" s="94">
        <v>123.09</v>
      </c>
      <c r="L83" s="93">
        <f t="shared" si="43"/>
        <v>5908.32</v>
      </c>
      <c r="M83" s="90">
        <v>226</v>
      </c>
      <c r="N83" s="90">
        <v>1</v>
      </c>
      <c r="O83" s="90">
        <v>1375</v>
      </c>
      <c r="P83" s="90">
        <v>0</v>
      </c>
      <c r="Q83" s="234">
        <f t="shared" si="47"/>
        <v>0.14285714285714285</v>
      </c>
      <c r="R83" s="93">
        <f t="shared" si="48"/>
        <v>0</v>
      </c>
      <c r="S83" s="94">
        <v>0</v>
      </c>
      <c r="T83" s="94">
        <v>0</v>
      </c>
      <c r="U83" s="93">
        <f t="shared" si="49"/>
        <v>0</v>
      </c>
      <c r="V83" s="94">
        <v>0</v>
      </c>
      <c r="W83" s="94">
        <v>0</v>
      </c>
      <c r="X83" s="93">
        <f t="shared" si="50"/>
        <v>0</v>
      </c>
      <c r="Y83" s="94">
        <v>0</v>
      </c>
      <c r="Z83" s="94">
        <v>0</v>
      </c>
      <c r="AA83" s="93">
        <f t="shared" si="51"/>
        <v>0</v>
      </c>
      <c r="AB83" s="93">
        <f t="shared" si="52"/>
        <v>0</v>
      </c>
      <c r="AC83" s="235">
        <f t="shared" si="53"/>
        <v>0</v>
      </c>
      <c r="AD83" s="93">
        <f t="shared" si="54"/>
        <v>0</v>
      </c>
      <c r="AE83" s="94">
        <v>0</v>
      </c>
      <c r="AF83" s="235">
        <f t="shared" si="55"/>
        <v>0</v>
      </c>
      <c r="AG83" s="94">
        <v>492.54999999999995</v>
      </c>
      <c r="AH83" s="94"/>
      <c r="AI83" s="94"/>
      <c r="AJ83" s="94"/>
      <c r="AK83" s="94"/>
      <c r="AL83" s="123">
        <f t="shared" si="56"/>
        <v>46.157093372202695</v>
      </c>
      <c r="AM83" s="94">
        <v>0</v>
      </c>
      <c r="AN83" s="95">
        <f t="shared" si="57"/>
        <v>0</v>
      </c>
      <c r="AO83" s="96">
        <f t="shared" si="58"/>
        <v>-538.70709337220262</v>
      </c>
      <c r="AP83" s="97"/>
      <c r="AQ83" s="98">
        <f t="shared" si="7"/>
        <v>0</v>
      </c>
      <c r="AR83" s="99">
        <f t="shared" si="36"/>
        <v>123.09</v>
      </c>
      <c r="AS83" s="99">
        <f t="shared" si="9"/>
        <v>0</v>
      </c>
      <c r="AT83" s="99">
        <f t="shared" si="10"/>
        <v>492.54999999999995</v>
      </c>
      <c r="AU83" s="99">
        <f t="shared" si="59"/>
        <v>0</v>
      </c>
      <c r="AV83" s="99">
        <f t="array" ref="AV83">_xlfn.IFS(U83=0,AO83,U83&lt;0,AO83/-U83,U83&gt;0,AO83/U83)</f>
        <v>-538.70709337220262</v>
      </c>
      <c r="AW83" s="235">
        <f t="shared" si="44"/>
        <v>0</v>
      </c>
      <c r="AX83" s="235">
        <f t="shared" si="45"/>
        <v>-4.3765301273231181</v>
      </c>
      <c r="AY83" s="100"/>
      <c r="AZ83" s="95">
        <f t="shared" si="13"/>
        <v>-25857.940481865728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6"/>
        <v>49</v>
      </c>
      <c r="F84" s="94" t="s">
        <v>100</v>
      </c>
      <c r="G84" s="94" t="s">
        <v>100</v>
      </c>
      <c r="H84" s="94">
        <v>48</v>
      </c>
      <c r="I84" s="94">
        <v>0</v>
      </c>
      <c r="J84" s="94">
        <v>1</v>
      </c>
      <c r="K84" s="94">
        <v>146.49</v>
      </c>
      <c r="L84" s="93">
        <f t="shared" si="43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7"/>
        <v>0</v>
      </c>
      <c r="R84" s="93">
        <f t="shared" si="48"/>
        <v>0</v>
      </c>
      <c r="S84" s="94">
        <v>0</v>
      </c>
      <c r="T84" s="94">
        <v>0</v>
      </c>
      <c r="U84" s="93">
        <f t="shared" si="49"/>
        <v>0</v>
      </c>
      <c r="V84" s="94">
        <v>0</v>
      </c>
      <c r="W84" s="94">
        <v>0</v>
      </c>
      <c r="X84" s="93">
        <f t="shared" si="50"/>
        <v>0</v>
      </c>
      <c r="Y84" s="94">
        <v>0</v>
      </c>
      <c r="Z84" s="94">
        <v>0</v>
      </c>
      <c r="AA84" s="93">
        <f t="shared" si="51"/>
        <v>0</v>
      </c>
      <c r="AB84" s="93">
        <f t="shared" si="52"/>
        <v>0</v>
      </c>
      <c r="AC84" s="235">
        <f t="shared" si="53"/>
        <v>0</v>
      </c>
      <c r="AD84" s="93">
        <f t="shared" si="54"/>
        <v>0</v>
      </c>
      <c r="AE84" s="94">
        <v>0</v>
      </c>
      <c r="AF84" s="235">
        <f t="shared" si="55"/>
        <v>0</v>
      </c>
      <c r="AG84" s="94">
        <v>0</v>
      </c>
      <c r="AH84" s="94"/>
      <c r="AI84" s="94"/>
      <c r="AJ84" s="94"/>
      <c r="AK84" s="94"/>
      <c r="AL84" s="123">
        <f t="shared" si="56"/>
        <v>48.163923518820198</v>
      </c>
      <c r="AM84" s="94">
        <v>0</v>
      </c>
      <c r="AN84" s="95">
        <f t="shared" si="57"/>
        <v>0</v>
      </c>
      <c r="AO84" s="96">
        <f t="shared" si="58"/>
        <v>-48.163923518820198</v>
      </c>
      <c r="AP84" s="97"/>
      <c r="AQ84" s="98">
        <f t="shared" si="7"/>
        <v>0</v>
      </c>
      <c r="AR84" s="99">
        <f t="shared" si="36"/>
        <v>146.49</v>
      </c>
      <c r="AS84" s="99">
        <f t="shared" si="9"/>
        <v>0</v>
      </c>
      <c r="AT84" s="99">
        <f t="shared" si="10"/>
        <v>0</v>
      </c>
      <c r="AU84" s="99">
        <f t="shared" si="59"/>
        <v>0</v>
      </c>
      <c r="AV84" s="99">
        <f t="array" ref="AV84">_xlfn.IFS(U84=0,AO84,U84&lt;0,AO84/-U84,U84&gt;0,AO84/U84)</f>
        <v>-48.163923518820198</v>
      </c>
      <c r="AW84" s="235">
        <f t="shared" si="44"/>
        <v>0</v>
      </c>
      <c r="AX84" s="235">
        <f t="shared" si="45"/>
        <v>-0.32878642582306095</v>
      </c>
      <c r="AY84" s="100"/>
      <c r="AZ84" s="95">
        <f t="shared" si="13"/>
        <v>-2360.0322524221897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6"/>
        <v>43</v>
      </c>
      <c r="F85" s="94">
        <v>7</v>
      </c>
      <c r="G85" s="94">
        <v>2</v>
      </c>
      <c r="H85" s="94">
        <v>33</v>
      </c>
      <c r="I85" s="94">
        <v>0</v>
      </c>
      <c r="J85" s="94">
        <v>1</v>
      </c>
      <c r="K85" s="94">
        <v>103.2</v>
      </c>
      <c r="L85" s="93">
        <f t="shared" si="43"/>
        <v>4437.6000000000004</v>
      </c>
      <c r="M85" s="90">
        <v>999</v>
      </c>
      <c r="N85" s="90">
        <v>7</v>
      </c>
      <c r="O85" s="90">
        <v>1008</v>
      </c>
      <c r="P85" s="90">
        <v>100</v>
      </c>
      <c r="Q85" s="234">
        <f t="shared" si="47"/>
        <v>1</v>
      </c>
      <c r="R85" s="93">
        <f t="shared" si="48"/>
        <v>0.14285714285714285</v>
      </c>
      <c r="S85" s="94">
        <v>1</v>
      </c>
      <c r="T85" s="94">
        <v>0</v>
      </c>
      <c r="U85" s="93">
        <f t="shared" si="49"/>
        <v>1</v>
      </c>
      <c r="V85" s="94">
        <v>639</v>
      </c>
      <c r="W85" s="94">
        <v>0</v>
      </c>
      <c r="X85" s="93">
        <f t="shared" si="50"/>
        <v>639</v>
      </c>
      <c r="Y85" s="94">
        <v>1008</v>
      </c>
      <c r="Z85" s="94">
        <v>0</v>
      </c>
      <c r="AA85" s="93">
        <f t="shared" si="51"/>
        <v>1008</v>
      </c>
      <c r="AB85" s="93">
        <f t="shared" si="52"/>
        <v>7056</v>
      </c>
      <c r="AC85" s="235">
        <f t="shared" si="53"/>
        <v>3.8882918140787639E-4</v>
      </c>
      <c r="AD85" s="93">
        <f t="shared" si="54"/>
        <v>103.2</v>
      </c>
      <c r="AE85" s="94">
        <v>386.5</v>
      </c>
      <c r="AF85" s="235">
        <f t="shared" si="55"/>
        <v>0.38343253968253971</v>
      </c>
      <c r="AG85" s="94">
        <v>263.58</v>
      </c>
      <c r="AH85" s="94"/>
      <c r="AI85" s="94"/>
      <c r="AJ85" s="94"/>
      <c r="AK85" s="94"/>
      <c r="AL85" s="123">
        <f t="shared" si="56"/>
        <v>33.112697419188891</v>
      </c>
      <c r="AM85" s="94">
        <v>0</v>
      </c>
      <c r="AN85" s="95">
        <f t="shared" si="57"/>
        <v>36.486899999999999</v>
      </c>
      <c r="AO85" s="96">
        <f t="shared" si="58"/>
        <v>185.12040258081109</v>
      </c>
      <c r="AP85" s="97"/>
      <c r="AQ85" s="98">
        <f t="shared" si="7"/>
        <v>1008</v>
      </c>
      <c r="AR85" s="99">
        <f t="shared" si="36"/>
        <v>103.2</v>
      </c>
      <c r="AS85" s="99">
        <f t="shared" si="9"/>
        <v>386.5</v>
      </c>
      <c r="AT85" s="99">
        <f t="shared" si="10"/>
        <v>263.58</v>
      </c>
      <c r="AU85" s="99">
        <f t="shared" si="59"/>
        <v>0</v>
      </c>
      <c r="AV85" s="99">
        <f t="array" ref="AV85">_xlfn.IFS(U85=0,AO85,U85&lt;0,AO85/-U85,U85&gt;0,AO85/U85)</f>
        <v>185.12040258081109</v>
      </c>
      <c r="AW85" s="235">
        <f t="shared" si="44"/>
        <v>0.18365119303651894</v>
      </c>
      <c r="AX85" s="235">
        <f t="shared" si="45"/>
        <v>1.7938023505892546</v>
      </c>
      <c r="AY85" s="100"/>
      <c r="AZ85" s="95">
        <f t="shared" si="13"/>
        <v>7960.1773109748765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6"/>
        <v>47</v>
      </c>
      <c r="F86" s="94">
        <v>2</v>
      </c>
      <c r="G86" s="94" t="s">
        <v>100</v>
      </c>
      <c r="H86" s="94">
        <v>44</v>
      </c>
      <c r="I86" s="94">
        <v>0</v>
      </c>
      <c r="J86" s="94">
        <v>1</v>
      </c>
      <c r="K86" s="94">
        <v>150</v>
      </c>
      <c r="L86" s="93">
        <f t="shared" si="43"/>
        <v>7050</v>
      </c>
      <c r="M86" s="90">
        <v>348</v>
      </c>
      <c r="N86" s="90">
        <v>1</v>
      </c>
      <c r="O86" s="90">
        <v>1392</v>
      </c>
      <c r="P86" s="90">
        <v>0</v>
      </c>
      <c r="Q86" s="234">
        <f t="shared" si="47"/>
        <v>0.14285714285714285</v>
      </c>
      <c r="R86" s="93">
        <f t="shared" si="48"/>
        <v>0</v>
      </c>
      <c r="S86" s="94">
        <v>0</v>
      </c>
      <c r="T86" s="94">
        <v>0</v>
      </c>
      <c r="U86" s="93">
        <f t="shared" si="49"/>
        <v>0</v>
      </c>
      <c r="V86" s="94">
        <v>0</v>
      </c>
      <c r="W86" s="94">
        <v>0</v>
      </c>
      <c r="X86" s="93">
        <f t="shared" si="50"/>
        <v>0</v>
      </c>
      <c r="Y86" s="94">
        <v>0</v>
      </c>
      <c r="Z86" s="94">
        <v>0</v>
      </c>
      <c r="AA86" s="93">
        <f t="shared" si="51"/>
        <v>0</v>
      </c>
      <c r="AB86" s="93">
        <f t="shared" si="52"/>
        <v>0</v>
      </c>
      <c r="AC86" s="235">
        <f t="shared" si="53"/>
        <v>0</v>
      </c>
      <c r="AD86" s="93">
        <f t="shared" si="54"/>
        <v>0</v>
      </c>
      <c r="AE86" s="94">
        <v>0</v>
      </c>
      <c r="AF86" s="235">
        <f t="shared" si="55"/>
        <v>0</v>
      </c>
      <c r="AG86" s="94">
        <v>0</v>
      </c>
      <c r="AH86" s="94"/>
      <c r="AI86" s="94"/>
      <c r="AJ86" s="94"/>
      <c r="AK86" s="94"/>
      <c r="AL86" s="123">
        <f t="shared" si="56"/>
        <v>44.150263225585185</v>
      </c>
      <c r="AM86" s="94">
        <v>0</v>
      </c>
      <c r="AN86" s="95">
        <f t="shared" si="57"/>
        <v>0</v>
      </c>
      <c r="AO86" s="96">
        <f t="shared" si="58"/>
        <v>-44.150263225585185</v>
      </c>
      <c r="AP86" s="97"/>
      <c r="AQ86" s="98">
        <f t="shared" si="7"/>
        <v>0</v>
      </c>
      <c r="AR86" s="99">
        <f t="shared" si="36"/>
        <v>150</v>
      </c>
      <c r="AS86" s="99">
        <f t="shared" si="9"/>
        <v>0</v>
      </c>
      <c r="AT86" s="99">
        <f t="shared" si="10"/>
        <v>0</v>
      </c>
      <c r="AU86" s="99">
        <f t="shared" si="59"/>
        <v>0</v>
      </c>
      <c r="AV86" s="99">
        <f t="array" ref="AV86">_xlfn.IFS(U86=0,AO86,U86&lt;0,AO86/-U86,U86&gt;0,AO86/U86)</f>
        <v>-44.150263225585185</v>
      </c>
      <c r="AW86" s="235">
        <f t="shared" si="44"/>
        <v>0</v>
      </c>
      <c r="AX86" s="235">
        <f t="shared" si="45"/>
        <v>-0.29433508817056792</v>
      </c>
      <c r="AY86" s="100"/>
      <c r="AZ86" s="95">
        <f t="shared" si="13"/>
        <v>-2075.0623716025038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6"/>
        <v>35</v>
      </c>
      <c r="F87" s="94">
        <v>32</v>
      </c>
      <c r="G87" s="94">
        <v>1</v>
      </c>
      <c r="H87" s="94">
        <v>1</v>
      </c>
      <c r="I87" s="94">
        <v>0</v>
      </c>
      <c r="J87" s="94">
        <v>1</v>
      </c>
      <c r="K87" s="94">
        <v>150</v>
      </c>
      <c r="L87" s="93">
        <f t="shared" si="43"/>
        <v>5250</v>
      </c>
      <c r="M87" s="90">
        <v>24</v>
      </c>
      <c r="N87" s="90">
        <v>42</v>
      </c>
      <c r="O87" s="90">
        <v>1056</v>
      </c>
      <c r="P87" s="90">
        <v>39</v>
      </c>
      <c r="Q87" s="234">
        <f t="shared" si="47"/>
        <v>6</v>
      </c>
      <c r="R87" s="93">
        <f t="shared" si="48"/>
        <v>1.1428571428571428</v>
      </c>
      <c r="S87" s="94">
        <v>8</v>
      </c>
      <c r="T87" s="94">
        <v>0</v>
      </c>
      <c r="U87" s="93">
        <f t="shared" si="49"/>
        <v>8</v>
      </c>
      <c r="V87" s="94">
        <v>6084.2900000000009</v>
      </c>
      <c r="W87" s="94">
        <v>0</v>
      </c>
      <c r="X87" s="93">
        <f t="shared" si="50"/>
        <v>6084.2900000000009</v>
      </c>
      <c r="Y87" s="94">
        <v>8416.23</v>
      </c>
      <c r="Z87" s="94">
        <v>0</v>
      </c>
      <c r="AA87" s="93">
        <f t="shared" si="51"/>
        <v>8416.23</v>
      </c>
      <c r="AB87" s="93">
        <f t="shared" si="52"/>
        <v>17297.28</v>
      </c>
      <c r="AC87" s="235">
        <f t="shared" si="53"/>
        <v>3.2465037911115196E-3</v>
      </c>
      <c r="AD87" s="93">
        <f t="shared" si="54"/>
        <v>1200</v>
      </c>
      <c r="AE87" s="94">
        <v>3192.66</v>
      </c>
      <c r="AF87" s="235">
        <f t="shared" si="55"/>
        <v>0.3793456214956103</v>
      </c>
      <c r="AG87" s="94">
        <v>2257.9900000000002</v>
      </c>
      <c r="AH87" s="94">
        <v>60</v>
      </c>
      <c r="AI87" s="94">
        <v>6000</v>
      </c>
      <c r="AJ87" s="94"/>
      <c r="AK87" s="94"/>
      <c r="AL87" s="123">
        <f t="shared" si="56"/>
        <v>1.0034150733087541</v>
      </c>
      <c r="AM87" s="94">
        <v>0</v>
      </c>
      <c r="AN87" s="95">
        <f t="shared" si="57"/>
        <v>347.41295900000006</v>
      </c>
      <c r="AO87" s="96">
        <f t="shared" si="58"/>
        <v>-4642.8363740733093</v>
      </c>
      <c r="AP87" s="97"/>
      <c r="AQ87" s="98">
        <f t="shared" si="7"/>
        <v>1052.0287499999999</v>
      </c>
      <c r="AR87" s="99">
        <f t="shared" si="36"/>
        <v>150</v>
      </c>
      <c r="AS87" s="99">
        <f t="shared" si="9"/>
        <v>399.08249999999998</v>
      </c>
      <c r="AT87" s="99">
        <f t="shared" si="10"/>
        <v>282.24875000000003</v>
      </c>
      <c r="AU87" s="99">
        <f t="shared" si="59"/>
        <v>757.5</v>
      </c>
      <c r="AV87" s="99">
        <f t="array" ref="AV87">_xlfn.IFS(U87=0,AO87,U87&lt;0,AO87/-U87,U87&gt;0,AO87/U87)</f>
        <v>-580.35454675916367</v>
      </c>
      <c r="AW87" s="235">
        <f t="shared" si="44"/>
        <v>-0.55165274405206488</v>
      </c>
      <c r="AX87" s="235">
        <f t="shared" si="45"/>
        <v>-3.8690303117277578</v>
      </c>
      <c r="AY87" s="100"/>
      <c r="AZ87" s="95">
        <f t="shared" si="13"/>
        <v>-20312.409136570728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6"/>
        <v>11</v>
      </c>
      <c r="F88" s="94">
        <v>9</v>
      </c>
      <c r="G88" s="94">
        <v>1</v>
      </c>
      <c r="H88" s="94" t="s">
        <v>100</v>
      </c>
      <c r="I88" s="94">
        <v>0</v>
      </c>
      <c r="J88" s="94">
        <v>1</v>
      </c>
      <c r="K88" s="94">
        <v>150</v>
      </c>
      <c r="L88" s="93">
        <f t="shared" si="43"/>
        <v>1650</v>
      </c>
      <c r="M88" s="90">
        <v>40</v>
      </c>
      <c r="N88" s="90">
        <v>9</v>
      </c>
      <c r="O88" s="90">
        <v>1257</v>
      </c>
      <c r="P88" s="90">
        <v>67</v>
      </c>
      <c r="Q88" s="234">
        <f t="shared" si="47"/>
        <v>1.2857142857142858</v>
      </c>
      <c r="R88" s="93">
        <f t="shared" si="48"/>
        <v>0.2857142857142857</v>
      </c>
      <c r="S88" s="94">
        <v>3</v>
      </c>
      <c r="T88" s="94">
        <v>-1</v>
      </c>
      <c r="U88" s="93">
        <f t="shared" si="49"/>
        <v>2</v>
      </c>
      <c r="V88" s="94">
        <v>2264</v>
      </c>
      <c r="W88" s="94">
        <v>-693</v>
      </c>
      <c r="X88" s="93">
        <f t="shared" si="50"/>
        <v>1571</v>
      </c>
      <c r="Y88" s="94">
        <v>3771</v>
      </c>
      <c r="Z88" s="94">
        <v>-1257</v>
      </c>
      <c r="AA88" s="93">
        <f t="shared" si="51"/>
        <v>2514</v>
      </c>
      <c r="AB88" s="93">
        <f t="shared" si="52"/>
        <v>7579.71</v>
      </c>
      <c r="AC88" s="235">
        <f t="shared" si="53"/>
        <v>9.697584941065489E-4</v>
      </c>
      <c r="AD88" s="93">
        <f t="shared" si="54"/>
        <v>300</v>
      </c>
      <c r="AE88" s="94">
        <v>956.14999999999975</v>
      </c>
      <c r="AF88" s="235">
        <f t="shared" si="55"/>
        <v>0.38033015115354007</v>
      </c>
      <c r="AG88" s="94">
        <v>760.48</v>
      </c>
      <c r="AH88" s="94"/>
      <c r="AI88" s="94"/>
      <c r="AJ88" s="94"/>
      <c r="AK88" s="94"/>
      <c r="AL88" s="123">
        <f t="shared" si="56"/>
        <v>0</v>
      </c>
      <c r="AM88" s="94">
        <v>0</v>
      </c>
      <c r="AN88" s="95">
        <f t="shared" si="57"/>
        <v>89.704099999999997</v>
      </c>
      <c r="AO88" s="96">
        <f t="shared" si="58"/>
        <v>407.66590000000036</v>
      </c>
      <c r="AP88" s="97"/>
      <c r="AQ88" s="98">
        <f t="shared" si="7"/>
        <v>1257</v>
      </c>
      <c r="AR88" s="99">
        <f t="shared" si="36"/>
        <v>150</v>
      </c>
      <c r="AS88" s="99">
        <f t="shared" si="9"/>
        <v>478.07499999999987</v>
      </c>
      <c r="AT88" s="99">
        <f t="shared" si="10"/>
        <v>253.49333333333334</v>
      </c>
      <c r="AU88" s="99">
        <f t="shared" si="59"/>
        <v>0</v>
      </c>
      <c r="AV88" s="99">
        <f t="array" ref="AV88">_xlfn.IFS(U88=0,AO88,U88&lt;0,AO88/-U88,U88&gt;0,AO88/U88)</f>
        <v>203.83295000000018</v>
      </c>
      <c r="AW88" s="235">
        <f t="shared" si="44"/>
        <v>0.16215827366746235</v>
      </c>
      <c r="AX88" s="235">
        <f t="shared" si="45"/>
        <v>1.3588863333333345</v>
      </c>
      <c r="AY88" s="100"/>
      <c r="AZ88" s="95">
        <f t="shared" si="13"/>
        <v>2242.1624500000021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6"/>
        <v>39</v>
      </c>
      <c r="F89" s="94">
        <v>2</v>
      </c>
      <c r="G89" s="94">
        <v>1</v>
      </c>
      <c r="H89" s="94">
        <v>35</v>
      </c>
      <c r="I89" s="94">
        <v>0</v>
      </c>
      <c r="J89" s="94">
        <v>1</v>
      </c>
      <c r="K89" s="94">
        <v>169.89</v>
      </c>
      <c r="L89" s="93">
        <f t="shared" si="43"/>
        <v>6625.7099999999991</v>
      </c>
      <c r="M89" s="90">
        <v>130</v>
      </c>
      <c r="N89" s="90">
        <v>3</v>
      </c>
      <c r="O89" s="90">
        <v>1504</v>
      </c>
      <c r="P89" s="90">
        <v>0</v>
      </c>
      <c r="Q89" s="234">
        <f t="shared" si="47"/>
        <v>0.42857142857142855</v>
      </c>
      <c r="R89" s="93">
        <f t="shared" si="48"/>
        <v>0</v>
      </c>
      <c r="S89" s="94">
        <v>0</v>
      </c>
      <c r="T89" s="94">
        <v>0</v>
      </c>
      <c r="U89" s="93">
        <f t="shared" si="49"/>
        <v>0</v>
      </c>
      <c r="V89" s="94">
        <v>0</v>
      </c>
      <c r="W89" s="94">
        <v>0</v>
      </c>
      <c r="X89" s="93">
        <f t="shared" si="50"/>
        <v>0</v>
      </c>
      <c r="Y89" s="94">
        <v>0</v>
      </c>
      <c r="Z89" s="94">
        <v>0</v>
      </c>
      <c r="AA89" s="93">
        <f t="shared" si="51"/>
        <v>0</v>
      </c>
      <c r="AB89" s="93">
        <f t="shared" si="52"/>
        <v>0</v>
      </c>
      <c r="AC89" s="235">
        <f t="shared" si="53"/>
        <v>0</v>
      </c>
      <c r="AD89" s="93">
        <f t="shared" si="54"/>
        <v>0</v>
      </c>
      <c r="AE89" s="94">
        <v>0</v>
      </c>
      <c r="AF89" s="235">
        <f t="shared" si="55"/>
        <v>0</v>
      </c>
      <c r="AG89" s="94">
        <v>0</v>
      </c>
      <c r="AH89" s="94"/>
      <c r="AI89" s="94"/>
      <c r="AJ89" s="94"/>
      <c r="AK89" s="94"/>
      <c r="AL89" s="123">
        <f t="shared" si="56"/>
        <v>35.119527565806393</v>
      </c>
      <c r="AM89" s="94">
        <v>0</v>
      </c>
      <c r="AN89" s="95">
        <f t="shared" si="57"/>
        <v>0</v>
      </c>
      <c r="AO89" s="96">
        <f t="shared" si="58"/>
        <v>-35.119527565806393</v>
      </c>
      <c r="AP89" s="97"/>
      <c r="AQ89" s="98">
        <f t="shared" si="7"/>
        <v>0</v>
      </c>
      <c r="AR89" s="99">
        <f t="shared" si="36"/>
        <v>169.89</v>
      </c>
      <c r="AS89" s="99">
        <f t="shared" si="9"/>
        <v>0</v>
      </c>
      <c r="AT89" s="99">
        <f t="shared" si="10"/>
        <v>0</v>
      </c>
      <c r="AU89" s="99">
        <f t="shared" si="59"/>
        <v>0</v>
      </c>
      <c r="AV89" s="99">
        <f t="array" ref="AV89">_xlfn.IFS(U89=0,AO89,U89&lt;0,AO89/-U89,U89&gt;0,AO89/U89)</f>
        <v>-35.119527565806393</v>
      </c>
      <c r="AW89" s="235">
        <f t="shared" si="44"/>
        <v>0</v>
      </c>
      <c r="AX89" s="235">
        <f t="shared" si="45"/>
        <v>-0.20671921576200128</v>
      </c>
      <c r="AY89" s="100"/>
      <c r="AZ89" s="95">
        <f t="shared" si="13"/>
        <v>-1369.6615750664494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6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3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7"/>
        <v>0</v>
      </c>
      <c r="R90" s="93">
        <f t="shared" si="48"/>
        <v>0</v>
      </c>
      <c r="S90" s="94">
        <v>0</v>
      </c>
      <c r="T90" s="94">
        <v>0</v>
      </c>
      <c r="U90" s="93">
        <f t="shared" si="49"/>
        <v>0</v>
      </c>
      <c r="V90" s="94">
        <v>0</v>
      </c>
      <c r="W90" s="94">
        <v>0</v>
      </c>
      <c r="X90" s="93">
        <f t="shared" si="50"/>
        <v>0</v>
      </c>
      <c r="Y90" s="94">
        <v>0</v>
      </c>
      <c r="Z90" s="94">
        <v>0</v>
      </c>
      <c r="AA90" s="93">
        <f t="shared" si="51"/>
        <v>0</v>
      </c>
      <c r="AB90" s="93">
        <f t="shared" si="52"/>
        <v>0</v>
      </c>
      <c r="AC90" s="235">
        <f t="shared" si="53"/>
        <v>0</v>
      </c>
      <c r="AD90" s="93">
        <f t="shared" si="54"/>
        <v>0</v>
      </c>
      <c r="AE90" s="94">
        <v>0</v>
      </c>
      <c r="AF90" s="235">
        <f t="shared" si="55"/>
        <v>0</v>
      </c>
      <c r="AG90" s="94">
        <v>0</v>
      </c>
      <c r="AH90" s="94"/>
      <c r="AI90" s="94"/>
      <c r="AJ90" s="94"/>
      <c r="AK90" s="94"/>
      <c r="AL90" s="123">
        <f t="shared" si="56"/>
        <v>50.170753665437708</v>
      </c>
      <c r="AM90" s="94">
        <v>0</v>
      </c>
      <c r="AN90" s="95">
        <f t="shared" si="57"/>
        <v>0</v>
      </c>
      <c r="AO90" s="96">
        <f t="shared" si="58"/>
        <v>-50.170753665437708</v>
      </c>
      <c r="AP90" s="97"/>
      <c r="AQ90" s="98">
        <f t="shared" si="7"/>
        <v>0</v>
      </c>
      <c r="AR90" s="99">
        <f t="shared" si="36"/>
        <v>107.88</v>
      </c>
      <c r="AS90" s="99">
        <f t="shared" si="9"/>
        <v>0</v>
      </c>
      <c r="AT90" s="99">
        <f t="shared" si="10"/>
        <v>0</v>
      </c>
      <c r="AU90" s="99">
        <f t="shared" si="59"/>
        <v>0</v>
      </c>
      <c r="AV90" s="99">
        <f t="array" ref="AV90">_xlfn.IFS(U90=0,AO90,U90&lt;0,AO90/-U90,U90&gt;0,AO90/U90)</f>
        <v>-50.170753665437708</v>
      </c>
      <c r="AW90" s="235">
        <f t="shared" si="44"/>
        <v>0</v>
      </c>
      <c r="AX90" s="235">
        <f t="shared" si="45"/>
        <v>-0.46506074958692722</v>
      </c>
      <c r="AY90" s="100"/>
      <c r="AZ90" s="95">
        <f t="shared" si="13"/>
        <v>-2558.7084369373233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6"/>
        <v>41</v>
      </c>
      <c r="F91" s="94">
        <v>1</v>
      </c>
      <c r="G91" s="94">
        <v>4</v>
      </c>
      <c r="H91" s="94">
        <v>30</v>
      </c>
      <c r="I91" s="94">
        <v>0</v>
      </c>
      <c r="J91" s="94">
        <v>6</v>
      </c>
      <c r="K91" s="94">
        <v>93.84</v>
      </c>
      <c r="L91" s="93">
        <f t="shared" si="43"/>
        <v>3847.44</v>
      </c>
      <c r="M91" s="90">
        <v>288</v>
      </c>
      <c r="N91" s="90">
        <v>3</v>
      </c>
      <c r="O91" s="90">
        <v>1075</v>
      </c>
      <c r="P91" s="90">
        <v>0</v>
      </c>
      <c r="Q91" s="234">
        <f t="shared" si="47"/>
        <v>0.42857142857142855</v>
      </c>
      <c r="R91" s="93">
        <f t="shared" si="48"/>
        <v>0</v>
      </c>
      <c r="S91" s="94">
        <v>0</v>
      </c>
      <c r="T91" s="94">
        <v>0</v>
      </c>
      <c r="U91" s="93">
        <f t="shared" si="49"/>
        <v>0</v>
      </c>
      <c r="V91" s="94">
        <v>0</v>
      </c>
      <c r="W91" s="94">
        <v>0</v>
      </c>
      <c r="X91" s="93">
        <f t="shared" si="50"/>
        <v>0</v>
      </c>
      <c r="Y91" s="94">
        <v>0</v>
      </c>
      <c r="Z91" s="94">
        <v>0</v>
      </c>
      <c r="AA91" s="93">
        <f t="shared" si="51"/>
        <v>0</v>
      </c>
      <c r="AB91" s="93">
        <f t="shared" si="52"/>
        <v>0</v>
      </c>
      <c r="AC91" s="235">
        <f t="shared" si="53"/>
        <v>0</v>
      </c>
      <c r="AD91" s="93">
        <f t="shared" si="54"/>
        <v>0</v>
      </c>
      <c r="AE91" s="94">
        <v>0</v>
      </c>
      <c r="AF91" s="235">
        <f t="shared" si="55"/>
        <v>0</v>
      </c>
      <c r="AG91" s="94">
        <v>465.93</v>
      </c>
      <c r="AH91" s="94"/>
      <c r="AI91" s="94"/>
      <c r="AJ91" s="94"/>
      <c r="AK91" s="94"/>
      <c r="AL91" s="123">
        <f t="shared" si="56"/>
        <v>30.102452199262629</v>
      </c>
      <c r="AM91" s="94">
        <v>0</v>
      </c>
      <c r="AN91" s="95">
        <f t="shared" si="57"/>
        <v>0</v>
      </c>
      <c r="AO91" s="96">
        <f t="shared" si="58"/>
        <v>-496.03245219926265</v>
      </c>
      <c r="AP91" s="97"/>
      <c r="AQ91" s="98">
        <f t="shared" si="7"/>
        <v>0</v>
      </c>
      <c r="AR91" s="99">
        <f t="shared" si="36"/>
        <v>93.84</v>
      </c>
      <c r="AS91" s="99">
        <f t="shared" si="9"/>
        <v>0</v>
      </c>
      <c r="AT91" s="99">
        <f t="shared" si="10"/>
        <v>465.93</v>
      </c>
      <c r="AU91" s="99">
        <f t="shared" si="59"/>
        <v>0</v>
      </c>
      <c r="AV91" s="99">
        <f t="array" ref="AV91">_xlfn.IFS(U91=0,AO91,U91&lt;0,AO91/-U91,U91&gt;0,AO91/U91)</f>
        <v>-496.03245219926265</v>
      </c>
      <c r="AW91" s="235">
        <f t="shared" si="44"/>
        <v>0</v>
      </c>
      <c r="AX91" s="235">
        <f t="shared" si="45"/>
        <v>-5.2859383226690388</v>
      </c>
      <c r="AY91" s="100"/>
      <c r="AZ91" s="95">
        <f t="shared" si="13"/>
        <v>-20337.330540169769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6"/>
        <v>50</v>
      </c>
      <c r="F92" s="94" t="s">
        <v>100</v>
      </c>
      <c r="G92" s="94" t="s">
        <v>100</v>
      </c>
      <c r="H92" s="94">
        <v>49</v>
      </c>
      <c r="I92" s="94">
        <v>0</v>
      </c>
      <c r="J92" s="94">
        <v>1</v>
      </c>
      <c r="K92" s="94">
        <v>139.47</v>
      </c>
      <c r="L92" s="93">
        <f t="shared" si="43"/>
        <v>6973.5</v>
      </c>
      <c r="M92" s="90">
        <v>999</v>
      </c>
      <c r="N92" s="90">
        <v>1</v>
      </c>
      <c r="O92" s="90">
        <v>1350</v>
      </c>
      <c r="P92" s="90">
        <v>0</v>
      </c>
      <c r="Q92" s="234">
        <f t="shared" si="47"/>
        <v>0.14285714285714285</v>
      </c>
      <c r="R92" s="93">
        <f t="shared" si="48"/>
        <v>0</v>
      </c>
      <c r="S92" s="94">
        <v>0</v>
      </c>
      <c r="T92" s="94">
        <v>0</v>
      </c>
      <c r="U92" s="93">
        <f t="shared" si="49"/>
        <v>0</v>
      </c>
      <c r="V92" s="94">
        <v>0</v>
      </c>
      <c r="W92" s="94">
        <v>0</v>
      </c>
      <c r="X92" s="93">
        <f t="shared" si="50"/>
        <v>0</v>
      </c>
      <c r="Y92" s="94">
        <v>0</v>
      </c>
      <c r="Z92" s="94">
        <v>0</v>
      </c>
      <c r="AA92" s="93">
        <f t="shared" si="51"/>
        <v>0</v>
      </c>
      <c r="AB92" s="93">
        <f t="shared" si="52"/>
        <v>0</v>
      </c>
      <c r="AC92" s="235">
        <f t="shared" si="53"/>
        <v>0</v>
      </c>
      <c r="AD92" s="93">
        <f t="shared" si="54"/>
        <v>0</v>
      </c>
      <c r="AE92" s="94">
        <v>0</v>
      </c>
      <c r="AF92" s="235">
        <f t="shared" si="55"/>
        <v>0</v>
      </c>
      <c r="AG92" s="94">
        <v>212.39</v>
      </c>
      <c r="AH92" s="94"/>
      <c r="AI92" s="94"/>
      <c r="AJ92" s="94"/>
      <c r="AK92" s="94"/>
      <c r="AL92" s="123">
        <f t="shared" si="56"/>
        <v>49.167338592128957</v>
      </c>
      <c r="AM92" s="94">
        <v>0</v>
      </c>
      <c r="AN92" s="95">
        <f t="shared" si="57"/>
        <v>0</v>
      </c>
      <c r="AO92" s="96">
        <f t="shared" si="58"/>
        <v>-261.55733859212893</v>
      </c>
      <c r="AP92" s="97"/>
      <c r="AQ92" s="98">
        <f t="shared" si="7"/>
        <v>0</v>
      </c>
      <c r="AR92" s="99">
        <f t="shared" si="36"/>
        <v>139.47</v>
      </c>
      <c r="AS92" s="99">
        <f t="shared" si="9"/>
        <v>0</v>
      </c>
      <c r="AT92" s="99">
        <f t="shared" si="10"/>
        <v>212.39</v>
      </c>
      <c r="AU92" s="99">
        <f t="shared" si="59"/>
        <v>0</v>
      </c>
      <c r="AV92" s="99">
        <f t="array" ref="AV92">_xlfn.IFS(U92=0,AO92,U92&lt;0,AO92/-U92,U92&gt;0,AO92/U92)</f>
        <v>-261.55733859212893</v>
      </c>
      <c r="AW92" s="235">
        <f t="shared" si="44"/>
        <v>0</v>
      </c>
      <c r="AX92" s="235">
        <f t="shared" si="45"/>
        <v>-1.8753663052421949</v>
      </c>
      <c r="AY92" s="100"/>
      <c r="AZ92" s="95">
        <f t="shared" si="13"/>
        <v>-13077.866929606447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6"/>
        <v>48</v>
      </c>
      <c r="F93" s="94">
        <v>3</v>
      </c>
      <c r="G93" s="94" t="s">
        <v>100</v>
      </c>
      <c r="H93" s="94">
        <v>44</v>
      </c>
      <c r="I93" s="94">
        <v>0</v>
      </c>
      <c r="J93" s="94">
        <v>1</v>
      </c>
      <c r="K93" s="94">
        <v>139.47</v>
      </c>
      <c r="L93" s="93">
        <f t="shared" si="43"/>
        <v>6694.5599999999995</v>
      </c>
      <c r="M93" s="90">
        <v>471</v>
      </c>
      <c r="N93" s="90">
        <v>0</v>
      </c>
      <c r="O93" s="90">
        <v>0</v>
      </c>
      <c r="P93" s="90">
        <v>0</v>
      </c>
      <c r="Q93" s="234">
        <f t="shared" si="47"/>
        <v>0</v>
      </c>
      <c r="R93" s="93">
        <f t="shared" si="48"/>
        <v>0.14285714285714285</v>
      </c>
      <c r="S93" s="94">
        <v>1</v>
      </c>
      <c r="T93" s="94">
        <v>0</v>
      </c>
      <c r="U93" s="93">
        <f t="shared" si="49"/>
        <v>1</v>
      </c>
      <c r="V93" s="94">
        <v>829</v>
      </c>
      <c r="W93" s="94">
        <v>0</v>
      </c>
      <c r="X93" s="93">
        <f t="shared" si="50"/>
        <v>829</v>
      </c>
      <c r="Y93" s="94">
        <v>1296</v>
      </c>
      <c r="Z93" s="94">
        <v>0</v>
      </c>
      <c r="AA93" s="93">
        <f t="shared" si="51"/>
        <v>1296</v>
      </c>
      <c r="AB93" s="93">
        <f t="shared" si="52"/>
        <v>0</v>
      </c>
      <c r="AC93" s="235">
        <f t="shared" si="53"/>
        <v>4.999232332386982E-4</v>
      </c>
      <c r="AD93" s="93">
        <f t="shared" si="54"/>
        <v>139.47</v>
      </c>
      <c r="AE93" s="94">
        <v>497.29999999999995</v>
      </c>
      <c r="AF93" s="235">
        <f t="shared" si="55"/>
        <v>0.38371913580246908</v>
      </c>
      <c r="AG93" s="94">
        <v>59.16</v>
      </c>
      <c r="AH93" s="94"/>
      <c r="AI93" s="94"/>
      <c r="AJ93" s="94"/>
      <c r="AK93" s="94"/>
      <c r="AL93" s="123">
        <f t="shared" si="56"/>
        <v>44.150263225585185</v>
      </c>
      <c r="AM93" s="94">
        <v>0</v>
      </c>
      <c r="AN93" s="95">
        <f t="shared" si="57"/>
        <v>47.335899999999995</v>
      </c>
      <c r="AO93" s="96">
        <f t="shared" si="58"/>
        <v>508.58383677441492</v>
      </c>
      <c r="AP93" s="97"/>
      <c r="AQ93" s="98">
        <f t="shared" si="7"/>
        <v>1296</v>
      </c>
      <c r="AR93" s="99">
        <f t="shared" si="36"/>
        <v>139.47</v>
      </c>
      <c r="AS93" s="99">
        <f t="shared" si="9"/>
        <v>497.29999999999995</v>
      </c>
      <c r="AT93" s="99">
        <f t="shared" si="10"/>
        <v>59.16</v>
      </c>
      <c r="AU93" s="99">
        <f t="shared" si="59"/>
        <v>0</v>
      </c>
      <c r="AV93" s="99">
        <f t="array" ref="AV93">_xlfn.IFS(U93=0,AO93,U93&lt;0,AO93/-U93,U93&gt;0,AO93/U93)</f>
        <v>508.58383677441492</v>
      </c>
      <c r="AW93" s="235">
        <f t="shared" si="44"/>
        <v>0.39242579998025845</v>
      </c>
      <c r="AX93" s="235">
        <f t="shared" si="45"/>
        <v>3.6465464743272022</v>
      </c>
      <c r="AY93" s="100"/>
      <c r="AZ93" s="95">
        <f t="shared" si="13"/>
        <v>24412.024165171915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6"/>
        <v>1</v>
      </c>
      <c r="F94" s="94">
        <v>1</v>
      </c>
      <c r="G94" s="94" t="s">
        <v>100</v>
      </c>
      <c r="H94" s="94" t="s">
        <v>100</v>
      </c>
      <c r="I94" s="94">
        <v>0</v>
      </c>
      <c r="J94" s="94">
        <v>0</v>
      </c>
      <c r="K94" s="94">
        <v>400.08</v>
      </c>
      <c r="L94" s="93">
        <f t="shared" si="43"/>
        <v>400.08</v>
      </c>
      <c r="M94" s="90">
        <v>19</v>
      </c>
      <c r="N94" s="90">
        <v>0</v>
      </c>
      <c r="O94" s="90">
        <v>0</v>
      </c>
      <c r="P94" s="90">
        <v>0</v>
      </c>
      <c r="Q94" s="234">
        <f t="shared" si="47"/>
        <v>0</v>
      </c>
      <c r="R94" s="93">
        <f t="shared" si="48"/>
        <v>0</v>
      </c>
      <c r="S94" s="94">
        <v>0</v>
      </c>
      <c r="T94" s="94">
        <v>0</v>
      </c>
      <c r="U94" s="93">
        <f t="shared" si="49"/>
        <v>0</v>
      </c>
      <c r="V94" s="94">
        <v>0</v>
      </c>
      <c r="W94" s="94">
        <v>0</v>
      </c>
      <c r="X94" s="93">
        <f t="shared" si="50"/>
        <v>0</v>
      </c>
      <c r="Y94" s="94">
        <v>0</v>
      </c>
      <c r="Z94" s="94">
        <v>0</v>
      </c>
      <c r="AA94" s="93">
        <f t="shared" si="51"/>
        <v>0</v>
      </c>
      <c r="AB94" s="93">
        <f t="shared" si="52"/>
        <v>0</v>
      </c>
      <c r="AC94" s="235">
        <f t="shared" si="53"/>
        <v>0</v>
      </c>
      <c r="AD94" s="93">
        <f t="shared" si="54"/>
        <v>0</v>
      </c>
      <c r="AE94" s="94">
        <v>0</v>
      </c>
      <c r="AF94" s="235">
        <f t="shared" si="55"/>
        <v>0</v>
      </c>
      <c r="AG94" s="94">
        <v>0</v>
      </c>
      <c r="AH94" s="94"/>
      <c r="AI94" s="94"/>
      <c r="AJ94" s="94"/>
      <c r="AK94" s="94"/>
      <c r="AL94" s="123">
        <f t="shared" si="56"/>
        <v>0</v>
      </c>
      <c r="AM94" s="94">
        <v>0</v>
      </c>
      <c r="AN94" s="95">
        <f t="shared" si="57"/>
        <v>0</v>
      </c>
      <c r="AO94" s="96">
        <f t="shared" si="58"/>
        <v>0</v>
      </c>
      <c r="AP94" s="97"/>
      <c r="AQ94" s="98">
        <f t="shared" si="7"/>
        <v>0</v>
      </c>
      <c r="AR94" s="99">
        <f t="shared" si="36"/>
        <v>400.08</v>
      </c>
      <c r="AS94" s="99">
        <f t="shared" si="9"/>
        <v>0</v>
      </c>
      <c r="AT94" s="99">
        <f t="shared" si="10"/>
        <v>0</v>
      </c>
      <c r="AU94" s="99">
        <f t="shared" si="59"/>
        <v>0</v>
      </c>
      <c r="AV94" s="99">
        <f t="array" ref="AV94">_xlfn.IFS(U94=0,AO94,U94&lt;0,AO94/-U94,U94&gt;0,AO94/U94)</f>
        <v>0</v>
      </c>
      <c r="AW94" s="235">
        <f t="shared" si="44"/>
        <v>0</v>
      </c>
      <c r="AX94" s="235">
        <f t="shared" si="45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6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3"/>
        <v>0</v>
      </c>
      <c r="M95" s="90">
        <v>1</v>
      </c>
      <c r="N95" s="90">
        <v>0</v>
      </c>
      <c r="O95" s="90">
        <v>0</v>
      </c>
      <c r="P95" s="90">
        <v>0</v>
      </c>
      <c r="Q95" s="234">
        <f t="shared" si="47"/>
        <v>0</v>
      </c>
      <c r="R95" s="93">
        <f t="shared" si="48"/>
        <v>0</v>
      </c>
      <c r="S95" s="94">
        <v>0</v>
      </c>
      <c r="T95" s="94">
        <v>0</v>
      </c>
      <c r="U95" s="93">
        <f t="shared" si="49"/>
        <v>0</v>
      </c>
      <c r="V95" s="94">
        <v>0</v>
      </c>
      <c r="W95" s="94">
        <v>0</v>
      </c>
      <c r="X95" s="93">
        <f t="shared" si="50"/>
        <v>0</v>
      </c>
      <c r="Y95" s="94">
        <v>0</v>
      </c>
      <c r="Z95" s="94">
        <v>0</v>
      </c>
      <c r="AA95" s="93">
        <f t="shared" si="51"/>
        <v>0</v>
      </c>
      <c r="AB95" s="93">
        <f t="shared" si="52"/>
        <v>0</v>
      </c>
      <c r="AC95" s="235">
        <f t="shared" si="53"/>
        <v>0</v>
      </c>
      <c r="AD95" s="93">
        <f t="shared" si="54"/>
        <v>0</v>
      </c>
      <c r="AE95" s="94">
        <v>0</v>
      </c>
      <c r="AF95" s="235">
        <f t="shared" si="55"/>
        <v>0</v>
      </c>
      <c r="AG95" s="94">
        <v>0</v>
      </c>
      <c r="AH95" s="94"/>
      <c r="AI95" s="94"/>
      <c r="AJ95" s="94"/>
      <c r="AK95" s="94"/>
      <c r="AL95" s="123">
        <f t="shared" si="56"/>
        <v>0</v>
      </c>
      <c r="AM95" s="94">
        <v>0</v>
      </c>
      <c r="AN95" s="95">
        <f t="shared" si="57"/>
        <v>0</v>
      </c>
      <c r="AO95" s="96">
        <f t="shared" si="58"/>
        <v>0</v>
      </c>
      <c r="AP95" s="97"/>
      <c r="AQ95" s="98">
        <f t="shared" si="7"/>
        <v>0</v>
      </c>
      <c r="AR95" s="99">
        <f t="shared" si="36"/>
        <v>400.08</v>
      </c>
      <c r="AS95" s="99">
        <f t="shared" si="9"/>
        <v>0</v>
      </c>
      <c r="AT95" s="99">
        <f t="shared" si="10"/>
        <v>0</v>
      </c>
      <c r="AU95" s="99">
        <f t="shared" si="59"/>
        <v>0</v>
      </c>
      <c r="AV95" s="99">
        <f t="array" ref="AV95">_xlfn.IFS(U95=0,AO95,U95&lt;0,AO95/-U95,U95&gt;0,AO95/U95)</f>
        <v>0</v>
      </c>
      <c r="AW95" s="235">
        <f t="shared" si="44"/>
        <v>0</v>
      </c>
      <c r="AX95" s="235">
        <f t="shared" si="45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6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3"/>
        <v>0</v>
      </c>
      <c r="M96" s="90">
        <v>1</v>
      </c>
      <c r="N96" s="90">
        <v>0</v>
      </c>
      <c r="O96" s="90">
        <v>0</v>
      </c>
      <c r="P96" s="90">
        <v>0</v>
      </c>
      <c r="Q96" s="234">
        <f t="shared" si="47"/>
        <v>0</v>
      </c>
      <c r="R96" s="93">
        <f t="shared" si="48"/>
        <v>0</v>
      </c>
      <c r="S96" s="94">
        <v>0</v>
      </c>
      <c r="T96" s="94">
        <v>0</v>
      </c>
      <c r="U96" s="93">
        <f t="shared" si="49"/>
        <v>0</v>
      </c>
      <c r="V96" s="94">
        <v>0</v>
      </c>
      <c r="W96" s="94">
        <v>0</v>
      </c>
      <c r="X96" s="93">
        <f t="shared" si="50"/>
        <v>0</v>
      </c>
      <c r="Y96" s="94">
        <v>0</v>
      </c>
      <c r="Z96" s="94">
        <v>0</v>
      </c>
      <c r="AA96" s="93">
        <f t="shared" si="51"/>
        <v>0</v>
      </c>
      <c r="AB96" s="93">
        <f t="shared" si="52"/>
        <v>0</v>
      </c>
      <c r="AC96" s="235">
        <f t="shared" si="53"/>
        <v>0</v>
      </c>
      <c r="AD96" s="93">
        <f t="shared" si="54"/>
        <v>0</v>
      </c>
      <c r="AE96" s="94">
        <v>0</v>
      </c>
      <c r="AF96" s="235">
        <f t="shared" si="55"/>
        <v>0</v>
      </c>
      <c r="AG96" s="94">
        <v>0</v>
      </c>
      <c r="AH96" s="94"/>
      <c r="AI96" s="94"/>
      <c r="AJ96" s="94"/>
      <c r="AK96" s="94"/>
      <c r="AL96" s="123">
        <f t="shared" si="56"/>
        <v>0</v>
      </c>
      <c r="AM96" s="94">
        <v>0</v>
      </c>
      <c r="AN96" s="95">
        <f t="shared" si="57"/>
        <v>0</v>
      </c>
      <c r="AO96" s="96">
        <f t="shared" si="58"/>
        <v>0</v>
      </c>
      <c r="AP96" s="97"/>
      <c r="AQ96" s="98">
        <f t="shared" si="7"/>
        <v>0</v>
      </c>
      <c r="AR96" s="99">
        <f t="shared" si="36"/>
        <v>300.08</v>
      </c>
      <c r="AS96" s="99">
        <f t="shared" si="9"/>
        <v>0</v>
      </c>
      <c r="AT96" s="99">
        <f t="shared" si="10"/>
        <v>0</v>
      </c>
      <c r="AU96" s="99">
        <f t="shared" si="59"/>
        <v>0</v>
      </c>
      <c r="AV96" s="99">
        <f t="array" ref="AV96">_xlfn.IFS(U96=0,AO96,U96&lt;0,AO96/-U96,U96&gt;0,AO96/U96)</f>
        <v>0</v>
      </c>
      <c r="AW96" s="235">
        <f t="shared" si="44"/>
        <v>0</v>
      </c>
      <c r="AX96" s="235">
        <f t="shared" si="45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6"/>
        <v>4</v>
      </c>
      <c r="F97" s="94">
        <v>1</v>
      </c>
      <c r="G97" s="94" t="s">
        <v>100</v>
      </c>
      <c r="H97" s="94">
        <v>3</v>
      </c>
      <c r="I97" s="94">
        <v>0</v>
      </c>
      <c r="J97" s="94">
        <v>0</v>
      </c>
      <c r="K97" s="94">
        <v>400.08</v>
      </c>
      <c r="L97" s="93">
        <f t="shared" si="43"/>
        <v>1600.32</v>
      </c>
      <c r="M97" s="90">
        <v>106</v>
      </c>
      <c r="N97" s="90">
        <v>0</v>
      </c>
      <c r="O97" s="90">
        <v>0</v>
      </c>
      <c r="P97" s="90">
        <v>0</v>
      </c>
      <c r="Q97" s="234">
        <f t="shared" si="47"/>
        <v>0</v>
      </c>
      <c r="R97" s="93">
        <f t="shared" si="48"/>
        <v>0</v>
      </c>
      <c r="S97" s="94">
        <v>0</v>
      </c>
      <c r="T97" s="94">
        <v>0</v>
      </c>
      <c r="U97" s="93">
        <f t="shared" si="49"/>
        <v>0</v>
      </c>
      <c r="V97" s="94">
        <v>0</v>
      </c>
      <c r="W97" s="94">
        <v>0</v>
      </c>
      <c r="X97" s="93">
        <f t="shared" si="50"/>
        <v>0</v>
      </c>
      <c r="Y97" s="94">
        <v>0</v>
      </c>
      <c r="Z97" s="94">
        <v>0</v>
      </c>
      <c r="AA97" s="93">
        <f t="shared" si="51"/>
        <v>0</v>
      </c>
      <c r="AB97" s="93">
        <f t="shared" si="52"/>
        <v>0</v>
      </c>
      <c r="AC97" s="235">
        <f t="shared" si="53"/>
        <v>0</v>
      </c>
      <c r="AD97" s="93">
        <f t="shared" si="54"/>
        <v>0</v>
      </c>
      <c r="AE97" s="94">
        <v>0</v>
      </c>
      <c r="AF97" s="235">
        <f t="shared" si="55"/>
        <v>0</v>
      </c>
      <c r="AG97" s="94">
        <v>0</v>
      </c>
      <c r="AH97" s="94"/>
      <c r="AI97" s="94"/>
      <c r="AJ97" s="94"/>
      <c r="AK97" s="94"/>
      <c r="AL97" s="123">
        <f t="shared" si="56"/>
        <v>3.0102452199262624</v>
      </c>
      <c r="AM97" s="94">
        <v>0</v>
      </c>
      <c r="AN97" s="95">
        <f t="shared" si="57"/>
        <v>0</v>
      </c>
      <c r="AO97" s="96">
        <f t="shared" si="58"/>
        <v>-3.0102452199262624</v>
      </c>
      <c r="AP97" s="97"/>
      <c r="AQ97" s="98">
        <f t="shared" si="7"/>
        <v>0</v>
      </c>
      <c r="AR97" s="99">
        <f t="shared" si="36"/>
        <v>400.08</v>
      </c>
      <c r="AS97" s="99">
        <f t="shared" si="9"/>
        <v>0</v>
      </c>
      <c r="AT97" s="99">
        <f t="shared" si="10"/>
        <v>0</v>
      </c>
      <c r="AU97" s="99">
        <f t="shared" si="59"/>
        <v>0</v>
      </c>
      <c r="AV97" s="99">
        <f t="array" ref="AV97">_xlfn.IFS(U97=0,AO97,U97&lt;0,AO97/-U97,U97&gt;0,AO97/U97)</f>
        <v>-3.0102452199262624</v>
      </c>
      <c r="AW97" s="235">
        <f t="shared" si="44"/>
        <v>0</v>
      </c>
      <c r="AX97" s="235">
        <f t="shared" si="45"/>
        <v>-7.5241082281700226E-3</v>
      </c>
      <c r="AY97" s="100"/>
      <c r="AZ97" s="95">
        <f t="shared" si="13"/>
        <v>-12.040980879705049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6"/>
        <v>13</v>
      </c>
      <c r="F98" s="94">
        <v>1</v>
      </c>
      <c r="G98" s="94" t="s">
        <v>100</v>
      </c>
      <c r="H98" s="94">
        <v>12</v>
      </c>
      <c r="I98" s="94">
        <v>0</v>
      </c>
      <c r="J98" s="94">
        <v>0</v>
      </c>
      <c r="K98" s="94">
        <v>300.08</v>
      </c>
      <c r="L98" s="93">
        <f t="shared" si="43"/>
        <v>3901.04</v>
      </c>
      <c r="M98" s="90">
        <v>100</v>
      </c>
      <c r="N98" s="90">
        <v>0</v>
      </c>
      <c r="O98" s="90">
        <v>0</v>
      </c>
      <c r="P98" s="90">
        <v>0</v>
      </c>
      <c r="Q98" s="234">
        <f t="shared" si="47"/>
        <v>0</v>
      </c>
      <c r="R98" s="93">
        <f t="shared" si="48"/>
        <v>0</v>
      </c>
      <c r="S98" s="94">
        <v>0</v>
      </c>
      <c r="T98" s="94">
        <v>0</v>
      </c>
      <c r="U98" s="93">
        <f t="shared" si="49"/>
        <v>0</v>
      </c>
      <c r="V98" s="94">
        <v>0</v>
      </c>
      <c r="W98" s="94">
        <v>0</v>
      </c>
      <c r="X98" s="93">
        <f t="shared" si="50"/>
        <v>0</v>
      </c>
      <c r="Y98" s="94">
        <v>0</v>
      </c>
      <c r="Z98" s="94">
        <v>0</v>
      </c>
      <c r="AA98" s="93">
        <f t="shared" si="51"/>
        <v>0</v>
      </c>
      <c r="AB98" s="93">
        <f t="shared" si="52"/>
        <v>0</v>
      </c>
      <c r="AC98" s="235">
        <f t="shared" si="53"/>
        <v>0</v>
      </c>
      <c r="AD98" s="93">
        <f t="shared" si="54"/>
        <v>0</v>
      </c>
      <c r="AE98" s="94">
        <v>0</v>
      </c>
      <c r="AF98" s="235">
        <f t="shared" si="55"/>
        <v>0</v>
      </c>
      <c r="AG98" s="94">
        <v>115.07</v>
      </c>
      <c r="AH98" s="94"/>
      <c r="AI98" s="94"/>
      <c r="AJ98" s="94"/>
      <c r="AK98" s="94"/>
      <c r="AL98" s="123">
        <f t="shared" si="56"/>
        <v>12.040980879705049</v>
      </c>
      <c r="AM98" s="94">
        <v>0</v>
      </c>
      <c r="AN98" s="95">
        <f t="shared" si="57"/>
        <v>0</v>
      </c>
      <c r="AO98" s="96">
        <f t="shared" si="58"/>
        <v>-127.11098087970504</v>
      </c>
      <c r="AP98" s="97"/>
      <c r="AQ98" s="98">
        <f t="shared" ref="AQ98:AQ103" si="60">IF(U98=0,0,AA98/U98)</f>
        <v>0</v>
      </c>
      <c r="AR98" s="99">
        <f t="shared" si="36"/>
        <v>300.08</v>
      </c>
      <c r="AS98" s="99">
        <f t="shared" ref="AS98:AS103" si="61">IF(U98=0,0,AE98/U98)</f>
        <v>0</v>
      </c>
      <c r="AT98" s="99">
        <f t="shared" ref="AT98:AT103" si="62">IF(S98=0,AG98/1,AG98/S98)</f>
        <v>115.07</v>
      </c>
      <c r="AU98" s="99">
        <f t="shared" si="59"/>
        <v>0</v>
      </c>
      <c r="AV98" s="99">
        <f t="array" ref="AV98">_xlfn.IFS(U98=0,AO98,U98&lt;0,AO98/-U98,U98&gt;0,AO98/U98)</f>
        <v>-127.11098087970504</v>
      </c>
      <c r="AW98" s="235">
        <f t="shared" si="44"/>
        <v>0</v>
      </c>
      <c r="AX98" s="235">
        <f t="shared" si="45"/>
        <v>-0.42359031218243481</v>
      </c>
      <c r="AY98" s="100"/>
      <c r="AZ98" s="95">
        <f t="shared" ref="AZ98:AZ103" si="63">AV98*E98</f>
        <v>-1652.4427514361655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6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ref="L99:L103" si="64">E99*K99</f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7"/>
        <v>0</v>
      </c>
      <c r="R99" s="93">
        <f t="shared" si="48"/>
        <v>0</v>
      </c>
      <c r="S99" s="94">
        <v>0</v>
      </c>
      <c r="T99" s="94">
        <v>0</v>
      </c>
      <c r="U99" s="93">
        <f t="shared" si="49"/>
        <v>0</v>
      </c>
      <c r="V99" s="94">
        <v>0</v>
      </c>
      <c r="W99" s="94">
        <v>0</v>
      </c>
      <c r="X99" s="93">
        <f t="shared" si="50"/>
        <v>0</v>
      </c>
      <c r="Y99" s="94">
        <v>0</v>
      </c>
      <c r="Z99" s="94">
        <v>0</v>
      </c>
      <c r="AA99" s="93">
        <f t="shared" si="51"/>
        <v>0</v>
      </c>
      <c r="AB99" s="93">
        <f t="shared" si="52"/>
        <v>0</v>
      </c>
      <c r="AC99" s="235">
        <f t="shared" si="53"/>
        <v>0</v>
      </c>
      <c r="AD99" s="93">
        <f t="shared" si="54"/>
        <v>0</v>
      </c>
      <c r="AE99" s="94">
        <v>0</v>
      </c>
      <c r="AF99" s="235">
        <f t="shared" si="55"/>
        <v>0</v>
      </c>
      <c r="AG99" s="94">
        <v>0</v>
      </c>
      <c r="AH99" s="94"/>
      <c r="AI99" s="94"/>
      <c r="AJ99" s="94"/>
      <c r="AK99" s="94"/>
      <c r="AL99" s="123">
        <f t="shared" si="56"/>
        <v>0</v>
      </c>
      <c r="AM99" s="94">
        <v>0</v>
      </c>
      <c r="AN99" s="95">
        <f t="shared" si="57"/>
        <v>0</v>
      </c>
      <c r="AO99" s="96">
        <f t="shared" si="58"/>
        <v>0</v>
      </c>
      <c r="AP99" s="97"/>
      <c r="AQ99" s="98">
        <f t="shared" si="60"/>
        <v>0</v>
      </c>
      <c r="AR99" s="99">
        <f t="shared" ref="AR99:AR103" si="65">K99</f>
        <v>142.97999999999999</v>
      </c>
      <c r="AS99" s="99">
        <f t="shared" si="61"/>
        <v>0</v>
      </c>
      <c r="AT99" s="99">
        <f t="shared" si="62"/>
        <v>0</v>
      </c>
      <c r="AU99" s="99">
        <f t="shared" si="59"/>
        <v>0</v>
      </c>
      <c r="AV99" s="99">
        <f t="array" ref="AV99">_xlfn.IFS(U99=0,AO99,U99&lt;0,AO99/-U99,U99&gt;0,AO99/U99)</f>
        <v>0</v>
      </c>
      <c r="AW99" s="235">
        <f t="shared" ref="AW99:AW103" si="66">IF(AQ99=0,0,AV99/AQ99)</f>
        <v>0</v>
      </c>
      <c r="AX99" s="235">
        <f t="shared" ref="AX99:AX103" si="67">IF(AR99=0,0,AV99/AR99)</f>
        <v>0</v>
      </c>
      <c r="AY99" s="100"/>
      <c r="AZ99" s="95">
        <f t="shared" si="63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6"/>
        <v>50</v>
      </c>
      <c r="F100" s="94">
        <v>5</v>
      </c>
      <c r="G100" s="94" t="s">
        <v>100</v>
      </c>
      <c r="H100" s="94">
        <v>45</v>
      </c>
      <c r="I100" s="94">
        <v>0</v>
      </c>
      <c r="J100" s="94">
        <v>0</v>
      </c>
      <c r="K100" s="94">
        <v>142.97999999999999</v>
      </c>
      <c r="L100" s="93">
        <f t="shared" si="64"/>
        <v>7148.9999999999991</v>
      </c>
      <c r="M100" s="90">
        <v>109</v>
      </c>
      <c r="N100" s="90">
        <v>4</v>
      </c>
      <c r="O100" s="90">
        <v>1700</v>
      </c>
      <c r="P100" s="90">
        <v>0</v>
      </c>
      <c r="Q100" s="234">
        <f t="shared" si="47"/>
        <v>0.5714285714285714</v>
      </c>
      <c r="R100" s="93">
        <f t="shared" si="48"/>
        <v>0</v>
      </c>
      <c r="S100" s="94">
        <v>0</v>
      </c>
      <c r="T100" s="94">
        <v>0</v>
      </c>
      <c r="U100" s="93">
        <f t="shared" si="49"/>
        <v>0</v>
      </c>
      <c r="V100" s="94">
        <v>0</v>
      </c>
      <c r="W100" s="94">
        <v>0</v>
      </c>
      <c r="X100" s="93">
        <f t="shared" si="50"/>
        <v>0</v>
      </c>
      <c r="Y100" s="94">
        <v>0</v>
      </c>
      <c r="Z100" s="94">
        <v>0</v>
      </c>
      <c r="AA100" s="93">
        <f t="shared" si="51"/>
        <v>0</v>
      </c>
      <c r="AB100" s="93">
        <f t="shared" si="52"/>
        <v>0</v>
      </c>
      <c r="AC100" s="235">
        <f t="shared" si="53"/>
        <v>0</v>
      </c>
      <c r="AD100" s="93">
        <f t="shared" si="54"/>
        <v>0</v>
      </c>
      <c r="AE100" s="94">
        <v>0</v>
      </c>
      <c r="AF100" s="235">
        <f t="shared" si="55"/>
        <v>0</v>
      </c>
      <c r="AG100" s="94">
        <v>0</v>
      </c>
      <c r="AH100" s="94">
        <v>1000</v>
      </c>
      <c r="AI100" s="94">
        <v>2322</v>
      </c>
      <c r="AJ100" s="94"/>
      <c r="AK100" s="94"/>
      <c r="AL100" s="123">
        <f t="shared" si="56"/>
        <v>45.153678298893936</v>
      </c>
      <c r="AM100" s="94">
        <v>0</v>
      </c>
      <c r="AN100" s="95">
        <f t="shared" si="57"/>
        <v>0</v>
      </c>
      <c r="AO100" s="96">
        <f t="shared" si="58"/>
        <v>-3367.1536782988937</v>
      </c>
      <c r="AP100" s="97"/>
      <c r="AQ100" s="98">
        <f t="shared" si="60"/>
        <v>0</v>
      </c>
      <c r="AR100" s="99">
        <f t="shared" si="65"/>
        <v>142.97999999999999</v>
      </c>
      <c r="AS100" s="99">
        <f t="shared" si="61"/>
        <v>0</v>
      </c>
      <c r="AT100" s="99">
        <f t="shared" si="62"/>
        <v>0</v>
      </c>
      <c r="AU100" s="99">
        <f t="shared" si="59"/>
        <v>0</v>
      </c>
      <c r="AV100" s="99">
        <f t="array" ref="AV100">_xlfn.IFS(U100=0,AO100,U100&lt;0,AO100/-U100,U100&gt;0,AO100/U100)</f>
        <v>-3367.1536782988937</v>
      </c>
      <c r="AW100" s="235">
        <f t="shared" si="66"/>
        <v>0</v>
      </c>
      <c r="AX100" s="235">
        <f t="shared" si="67"/>
        <v>-23.549822900397917</v>
      </c>
      <c r="AY100" s="100"/>
      <c r="AZ100" s="95">
        <f t="shared" si="63"/>
        <v>-168357.68391494468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6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64"/>
        <v>0</v>
      </c>
      <c r="M101" s="90" t="s">
        <v>100</v>
      </c>
      <c r="N101" s="90">
        <v>0</v>
      </c>
      <c r="O101" s="90">
        <v>0</v>
      </c>
      <c r="P101" s="90">
        <v>0</v>
      </c>
      <c r="Q101" s="234">
        <f t="shared" si="47"/>
        <v>0</v>
      </c>
      <c r="R101" s="93">
        <f t="shared" si="48"/>
        <v>0</v>
      </c>
      <c r="S101" s="94">
        <v>0</v>
      </c>
      <c r="T101" s="94">
        <v>0</v>
      </c>
      <c r="U101" s="93">
        <f t="shared" si="49"/>
        <v>0</v>
      </c>
      <c r="V101" s="94">
        <v>0</v>
      </c>
      <c r="W101" s="94">
        <v>0</v>
      </c>
      <c r="X101" s="93">
        <f t="shared" si="50"/>
        <v>0</v>
      </c>
      <c r="Y101" s="94">
        <v>0</v>
      </c>
      <c r="Z101" s="94">
        <v>0</v>
      </c>
      <c r="AA101" s="93">
        <f t="shared" si="51"/>
        <v>0</v>
      </c>
      <c r="AB101" s="93">
        <f t="shared" si="52"/>
        <v>0</v>
      </c>
      <c r="AC101" s="235">
        <f t="shared" si="53"/>
        <v>0</v>
      </c>
      <c r="AD101" s="93">
        <f t="shared" si="54"/>
        <v>0</v>
      </c>
      <c r="AE101" s="94">
        <v>0</v>
      </c>
      <c r="AF101" s="235">
        <f t="shared" si="55"/>
        <v>0</v>
      </c>
      <c r="AG101" s="94">
        <v>0</v>
      </c>
      <c r="AH101" s="94"/>
      <c r="AI101" s="94"/>
      <c r="AJ101" s="94"/>
      <c r="AK101" s="94"/>
      <c r="AL101" s="123">
        <f t="shared" si="56"/>
        <v>0</v>
      </c>
      <c r="AM101" s="94">
        <v>0</v>
      </c>
      <c r="AN101" s="95">
        <f t="shared" si="57"/>
        <v>0</v>
      </c>
      <c r="AO101" s="96">
        <f t="shared" si="58"/>
        <v>0</v>
      </c>
      <c r="AP101" s="97"/>
      <c r="AQ101" s="98">
        <f t="shared" si="60"/>
        <v>0</v>
      </c>
      <c r="AR101" s="99">
        <f t="shared" si="65"/>
        <v>123.09</v>
      </c>
      <c r="AS101" s="99">
        <f t="shared" si="61"/>
        <v>0</v>
      </c>
      <c r="AT101" s="99">
        <f t="shared" si="62"/>
        <v>0</v>
      </c>
      <c r="AU101" s="99">
        <f t="shared" si="59"/>
        <v>0</v>
      </c>
      <c r="AV101" s="99">
        <f t="array" ref="AV101">_xlfn.IFS(U101=0,AO101,U101&lt;0,AO101/-U101,U101&gt;0,AO101/U101)</f>
        <v>0</v>
      </c>
      <c r="AW101" s="235">
        <f t="shared" si="66"/>
        <v>0</v>
      </c>
      <c r="AX101" s="235">
        <f t="shared" si="67"/>
        <v>0</v>
      </c>
      <c r="AY101" s="100"/>
      <c r="AZ101" s="95">
        <f t="shared" si="63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6"/>
        <v>45</v>
      </c>
      <c r="F102" s="94">
        <v>26</v>
      </c>
      <c r="G102" s="94">
        <v>2</v>
      </c>
      <c r="H102" s="94">
        <v>17</v>
      </c>
      <c r="I102" s="94">
        <v>0</v>
      </c>
      <c r="J102" s="94">
        <v>0</v>
      </c>
      <c r="K102" s="93">
        <v>123.09</v>
      </c>
      <c r="L102" s="93">
        <f t="shared" si="64"/>
        <v>5539.05</v>
      </c>
      <c r="M102" s="90">
        <v>15</v>
      </c>
      <c r="N102" s="90">
        <v>26</v>
      </c>
      <c r="O102" s="90">
        <v>1300</v>
      </c>
      <c r="P102" s="90">
        <v>71</v>
      </c>
      <c r="Q102" s="234">
        <f t="shared" si="47"/>
        <v>3.7142857142857144</v>
      </c>
      <c r="R102" s="93">
        <f t="shared" si="48"/>
        <v>0.5714285714285714</v>
      </c>
      <c r="S102" s="94">
        <v>4</v>
      </c>
      <c r="T102" s="94">
        <v>0</v>
      </c>
      <c r="U102" s="93">
        <f t="shared" si="49"/>
        <v>4</v>
      </c>
      <c r="V102" s="94">
        <v>3645.12</v>
      </c>
      <c r="W102" s="94">
        <v>0</v>
      </c>
      <c r="X102" s="93">
        <f t="shared" si="50"/>
        <v>3645.12</v>
      </c>
      <c r="Y102" s="94">
        <v>5199.9299999999994</v>
      </c>
      <c r="Z102" s="94">
        <v>0</v>
      </c>
      <c r="AA102" s="93">
        <f t="shared" si="51"/>
        <v>5199.9299999999994</v>
      </c>
      <c r="AB102" s="93">
        <f t="shared" si="52"/>
        <v>23998</v>
      </c>
      <c r="AC102" s="235">
        <f t="shared" si="53"/>
        <v>2.005837822696685E-3</v>
      </c>
      <c r="AD102" s="93">
        <f t="shared" si="54"/>
        <v>492.36</v>
      </c>
      <c r="AE102" s="94">
        <v>1949.4499999999994</v>
      </c>
      <c r="AF102" s="235">
        <f t="shared" si="55"/>
        <v>0.37489927749027385</v>
      </c>
      <c r="AG102" s="94">
        <v>383.91999999999996</v>
      </c>
      <c r="AH102" s="94">
        <v>4000</v>
      </c>
      <c r="AI102" s="94">
        <v>2500</v>
      </c>
      <c r="AJ102" s="94"/>
      <c r="AK102" s="94"/>
      <c r="AL102" s="123">
        <f t="shared" si="56"/>
        <v>17.058056246248821</v>
      </c>
      <c r="AM102" s="94">
        <v>0</v>
      </c>
      <c r="AN102" s="95">
        <f t="shared" si="57"/>
        <v>208.13635199999999</v>
      </c>
      <c r="AO102" s="96">
        <f t="shared" si="58"/>
        <v>-4350.994408246248</v>
      </c>
      <c r="AP102" s="97"/>
      <c r="AQ102" s="98">
        <f t="shared" si="60"/>
        <v>1299.9824999999998</v>
      </c>
      <c r="AR102" s="99">
        <f t="shared" si="65"/>
        <v>123.09</v>
      </c>
      <c r="AS102" s="99">
        <f t="shared" si="61"/>
        <v>487.36249999999984</v>
      </c>
      <c r="AT102" s="99">
        <f t="shared" si="62"/>
        <v>95.97999999999999</v>
      </c>
      <c r="AU102" s="99">
        <f t="shared" si="59"/>
        <v>1625</v>
      </c>
      <c r="AV102" s="99">
        <f t="array" ref="AV102">_xlfn.IFS(U102=0,AO102,U102&lt;0,AO102/-U102,U102&gt;0,AO102/U102)</f>
        <v>-1087.748602061562</v>
      </c>
      <c r="AW102" s="235">
        <f t="shared" si="66"/>
        <v>-0.83674095771409396</v>
      </c>
      <c r="AX102" s="235">
        <f t="shared" si="67"/>
        <v>-8.8370184585389708</v>
      </c>
      <c r="AY102" s="100"/>
      <c r="AZ102" s="95">
        <f t="shared" si="63"/>
        <v>-48948.687092770291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6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64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47"/>
        <v>0</v>
      </c>
      <c r="R103" s="93">
        <f t="shared" si="48"/>
        <v>0</v>
      </c>
      <c r="S103" s="94">
        <v>0</v>
      </c>
      <c r="T103" s="94">
        <v>0</v>
      </c>
      <c r="U103" s="93">
        <f t="shared" si="49"/>
        <v>0</v>
      </c>
      <c r="V103" s="94">
        <v>0</v>
      </c>
      <c r="W103" s="94">
        <v>0</v>
      </c>
      <c r="X103" s="93">
        <f t="shared" si="50"/>
        <v>0</v>
      </c>
      <c r="Y103" s="94">
        <v>0</v>
      </c>
      <c r="Z103" s="94">
        <v>0</v>
      </c>
      <c r="AA103" s="93">
        <f t="shared" si="51"/>
        <v>0</v>
      </c>
      <c r="AB103" s="93">
        <f t="shared" si="52"/>
        <v>0</v>
      </c>
      <c r="AC103" s="235">
        <f t="shared" si="53"/>
        <v>0</v>
      </c>
      <c r="AD103" s="93">
        <f t="shared" si="54"/>
        <v>0</v>
      </c>
      <c r="AE103" s="94">
        <v>0</v>
      </c>
      <c r="AF103" s="235">
        <f t="shared" si="55"/>
        <v>0</v>
      </c>
      <c r="AG103" s="94">
        <v>0</v>
      </c>
      <c r="AH103" s="94"/>
      <c r="AI103" s="94"/>
      <c r="AJ103" s="94"/>
      <c r="AK103" s="94"/>
      <c r="AL103" s="123">
        <f t="shared" si="56"/>
        <v>0</v>
      </c>
      <c r="AM103" s="94">
        <v>0</v>
      </c>
      <c r="AN103" s="95">
        <f t="shared" si="57"/>
        <v>0</v>
      </c>
      <c r="AO103" s="96">
        <f t="shared" si="58"/>
        <v>0</v>
      </c>
      <c r="AP103" s="97"/>
      <c r="AQ103" s="98">
        <f t="shared" si="60"/>
        <v>0</v>
      </c>
      <c r="AR103" s="99">
        <f t="shared" si="65"/>
        <v>107.88</v>
      </c>
      <c r="AS103" s="99">
        <f t="shared" si="61"/>
        <v>0</v>
      </c>
      <c r="AT103" s="99">
        <f t="shared" si="62"/>
        <v>0</v>
      </c>
      <c r="AU103" s="99">
        <f t="shared" si="59"/>
        <v>0</v>
      </c>
      <c r="AV103" s="99">
        <f t="array" ref="AV103">_xlfn.IFS(U103=0,AO103,U103&lt;0,AO103/-U103,U103&gt;0,AO103/U103)</f>
        <v>0</v>
      </c>
      <c r="AW103" s="235">
        <f t="shared" si="66"/>
        <v>0</v>
      </c>
      <c r="AX103" s="235">
        <f t="shared" si="67"/>
        <v>0</v>
      </c>
      <c r="AY103" s="100"/>
      <c r="AZ103" s="95">
        <f t="shared" si="63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8">AVERAGE(AQ7:AQ98)</f>
        <v>573.13847644355781</v>
      </c>
      <c r="AR104" s="112">
        <f t="shared" si="68"/>
        <v>141.22217391304349</v>
      </c>
      <c r="AS104" s="112">
        <f t="shared" si="68"/>
        <v>214.72872195664777</v>
      </c>
      <c r="AT104" s="112">
        <f t="shared" si="68"/>
        <v>123.80420785246017</v>
      </c>
      <c r="AU104" s="112">
        <f t="shared" si="68"/>
        <v>91.588588673244445</v>
      </c>
      <c r="AV104" s="112">
        <f t="shared" si="68"/>
        <v>29.744087996419772</v>
      </c>
      <c r="AW104" s="113">
        <f t="shared" si="68"/>
        <v>5.9593706361673555E-2</v>
      </c>
      <c r="AX104" s="113">
        <f t="shared" si="68"/>
        <v>0.25271450483153579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9">SUM(E3:E103)</f>
        <v>88063</v>
      </c>
      <c r="F105" s="117">
        <f t="shared" si="69"/>
        <v>2978</v>
      </c>
      <c r="G105" s="117">
        <f t="shared" si="69"/>
        <v>760</v>
      </c>
      <c r="H105" s="117">
        <f t="shared" si="69"/>
        <v>11663</v>
      </c>
      <c r="I105" s="117">
        <f t="shared" si="69"/>
        <v>1456</v>
      </c>
      <c r="J105" s="117">
        <f t="shared" si="69"/>
        <v>71206</v>
      </c>
      <c r="K105" s="117"/>
      <c r="L105" s="117">
        <f>SUM(L3:L103)</f>
        <v>10864398.260000007</v>
      </c>
      <c r="M105" s="117"/>
      <c r="N105" s="117">
        <f>SUM(N3:N103)</f>
        <v>3795</v>
      </c>
      <c r="O105" s="117"/>
      <c r="P105" s="117"/>
      <c r="Q105" s="213"/>
      <c r="R105" s="117"/>
      <c r="S105" s="117">
        <f t="shared" ref="S105:AE105" si="70">SUM(S3:S103)</f>
        <v>2096</v>
      </c>
      <c r="T105" s="117">
        <f t="shared" si="70"/>
        <v>-53</v>
      </c>
      <c r="U105" s="117">
        <f t="shared" si="70"/>
        <v>2043</v>
      </c>
      <c r="V105" s="117">
        <f t="shared" si="70"/>
        <v>1702514.8200000003</v>
      </c>
      <c r="W105" s="117">
        <f t="shared" si="70"/>
        <v>-41251</v>
      </c>
      <c r="X105" s="117">
        <f t="shared" si="70"/>
        <v>1661263.8200000003</v>
      </c>
      <c r="Y105" s="117">
        <f t="shared" si="70"/>
        <v>2657773.4200000004</v>
      </c>
      <c r="Z105" s="117">
        <f t="shared" si="70"/>
        <v>-65375.4</v>
      </c>
      <c r="AA105" s="117">
        <f t="shared" si="70"/>
        <v>2592398.0200000009</v>
      </c>
      <c r="AB105" s="117">
        <f t="shared" si="70"/>
        <v>2970422.7899999996</v>
      </c>
      <c r="AC105" s="240">
        <f t="shared" si="70"/>
        <v>0.99999999999999967</v>
      </c>
      <c r="AD105" s="118">
        <f t="shared" si="70"/>
        <v>254974.67999999991</v>
      </c>
      <c r="AE105" s="117">
        <f t="shared" si="70"/>
        <v>972977.24999999977</v>
      </c>
      <c r="AF105" s="240">
        <f>AE105/AA105</f>
        <v>0.3753193925059391</v>
      </c>
      <c r="AG105" s="117">
        <f t="shared" ref="AG105:AO105" si="71">SUM(AG3:AG103)</f>
        <v>270558.83999999985</v>
      </c>
      <c r="AH105" s="118">
        <f t="shared" si="71"/>
        <v>74484</v>
      </c>
      <c r="AI105" s="118">
        <f t="shared" si="71"/>
        <v>252853</v>
      </c>
      <c r="AJ105" s="118">
        <f t="shared" si="71"/>
        <v>0</v>
      </c>
      <c r="AK105" s="118">
        <f t="shared" si="71"/>
        <v>0</v>
      </c>
      <c r="AL105" s="118">
        <f t="shared" si="71"/>
        <v>11702.830000000002</v>
      </c>
      <c r="AM105" s="117">
        <f t="shared" si="71"/>
        <v>0</v>
      </c>
      <c r="AN105" s="118">
        <f t="shared" si="71"/>
        <v>94858.164121999958</v>
      </c>
      <c r="AO105" s="118">
        <f t="shared" si="71"/>
        <v>659989.25587800099</v>
      </c>
      <c r="AP105" s="119"/>
      <c r="AQ105" s="117"/>
      <c r="AR105" s="117"/>
      <c r="AS105" s="117"/>
      <c r="AT105" s="117"/>
      <c r="AU105" s="241">
        <f>(AH105+AI105+AJ105)/S105</f>
        <v>156.17223282442748</v>
      </c>
      <c r="AV105" s="117"/>
      <c r="AW105" s="117"/>
      <c r="AX105" s="117"/>
      <c r="AY105" s="120"/>
      <c r="AZ105" s="117">
        <f>SUM(AZ3:AZ103)</f>
        <v>27411560.409218922</v>
      </c>
    </row>
    <row r="106" spans="1:52" hidden="1" outlineLevel="1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357"/>
      <c r="AK106" s="35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 hidden="1" outlineLevel="1">
      <c r="A107" s="90"/>
      <c r="B107" s="91"/>
      <c r="C107" s="91"/>
      <c r="D107" s="122"/>
      <c r="E107" s="233"/>
      <c r="F107" s="94"/>
      <c r="G107" s="94"/>
      <c r="H107" s="94"/>
      <c r="I107" s="94"/>
      <c r="J107" s="94"/>
      <c r="K107" s="94"/>
      <c r="L107" s="93"/>
      <c r="M107" s="90"/>
      <c r="N107" s="90"/>
      <c r="O107" s="90"/>
      <c r="P107" s="90"/>
      <c r="Q107" s="234"/>
      <c r="R107" s="93"/>
      <c r="S107" s="94"/>
      <c r="T107" s="94"/>
      <c r="U107" s="93"/>
      <c r="V107" s="94"/>
      <c r="W107" s="94"/>
      <c r="X107" s="93"/>
      <c r="Y107" s="94"/>
      <c r="Z107" s="94"/>
      <c r="AA107" s="93"/>
      <c r="AB107" s="93"/>
      <c r="AC107" s="235"/>
      <c r="AD107" s="93"/>
      <c r="AE107" s="94"/>
      <c r="AF107" s="235"/>
      <c r="AG107" s="94"/>
      <c r="AH107" s="94"/>
      <c r="AI107" s="94"/>
      <c r="AJ107" s="94"/>
      <c r="AK107" s="94"/>
      <c r="AL107" s="123"/>
      <c r="AM107" s="94"/>
      <c r="AN107" s="95"/>
      <c r="AO107" s="96"/>
      <c r="AP107" s="97"/>
      <c r="AQ107" s="98"/>
      <c r="AR107" s="99"/>
      <c r="AS107" s="99"/>
      <c r="AT107" s="99"/>
      <c r="AU107" s="99"/>
      <c r="AV107" s="99"/>
      <c r="AW107" s="235"/>
      <c r="AX107" s="235"/>
      <c r="AY107" s="100"/>
      <c r="AZ107" s="95"/>
    </row>
    <row r="108" spans="1:52" hidden="1" outlineLevel="1">
      <c r="A108" s="90"/>
      <c r="B108" s="91"/>
      <c r="C108" s="91"/>
      <c r="D108" s="122"/>
      <c r="E108" s="233"/>
      <c r="F108" s="94"/>
      <c r="G108" s="94"/>
      <c r="H108" s="94"/>
      <c r="I108" s="94"/>
      <c r="J108" s="94"/>
      <c r="K108" s="94"/>
      <c r="L108" s="93"/>
      <c r="M108" s="90"/>
      <c r="N108" s="90"/>
      <c r="O108" s="90"/>
      <c r="P108" s="90"/>
      <c r="Q108" s="234"/>
      <c r="R108" s="93"/>
      <c r="S108" s="94"/>
      <c r="T108" s="94"/>
      <c r="U108" s="93"/>
      <c r="V108" s="94"/>
      <c r="W108" s="94"/>
      <c r="X108" s="93"/>
      <c r="Y108" s="94"/>
      <c r="Z108" s="94"/>
      <c r="AA108" s="93"/>
      <c r="AB108" s="93"/>
      <c r="AC108" s="235"/>
      <c r="AD108" s="93"/>
      <c r="AE108" s="94"/>
      <c r="AF108" s="235"/>
      <c r="AG108" s="94"/>
      <c r="AH108" s="94"/>
      <c r="AI108" s="94"/>
      <c r="AJ108" s="94"/>
      <c r="AK108" s="94"/>
      <c r="AL108" s="123"/>
      <c r="AM108" s="94"/>
      <c r="AN108" s="95"/>
      <c r="AO108" s="96"/>
      <c r="AP108" s="97"/>
      <c r="AQ108" s="98"/>
      <c r="AR108" s="99"/>
      <c r="AS108" s="99"/>
      <c r="AT108" s="99"/>
      <c r="AU108" s="99"/>
      <c r="AV108" s="99"/>
      <c r="AW108" s="235"/>
      <c r="AX108" s="235"/>
      <c r="AY108" s="100"/>
      <c r="AZ108" s="95"/>
    </row>
    <row r="109" spans="1:52" hidden="1" outlineLevel="1">
      <c r="A109" s="90"/>
      <c r="B109" s="91"/>
      <c r="C109" s="91"/>
      <c r="D109" s="122"/>
      <c r="E109" s="233"/>
      <c r="F109" s="94"/>
      <c r="G109" s="94"/>
      <c r="H109" s="94"/>
      <c r="I109" s="94"/>
      <c r="J109" s="94"/>
      <c r="K109" s="94"/>
      <c r="L109" s="93"/>
      <c r="M109" s="90"/>
      <c r="N109" s="90"/>
      <c r="O109" s="90"/>
      <c r="P109" s="90"/>
      <c r="Q109" s="234"/>
      <c r="R109" s="93"/>
      <c r="S109" s="94"/>
      <c r="T109" s="94"/>
      <c r="U109" s="93"/>
      <c r="V109" s="94"/>
      <c r="W109" s="94"/>
      <c r="X109" s="93"/>
      <c r="Y109" s="94"/>
      <c r="Z109" s="94"/>
      <c r="AA109" s="93"/>
      <c r="AB109" s="93"/>
      <c r="AC109" s="235"/>
      <c r="AD109" s="93"/>
      <c r="AE109" s="94"/>
      <c r="AF109" s="235"/>
      <c r="AG109" s="94"/>
      <c r="AH109" s="94"/>
      <c r="AI109" s="94"/>
      <c r="AJ109" s="94"/>
      <c r="AK109" s="94"/>
      <c r="AL109" s="123"/>
      <c r="AM109" s="94"/>
      <c r="AN109" s="95"/>
      <c r="AO109" s="96"/>
      <c r="AP109" s="97"/>
      <c r="AQ109" s="98"/>
      <c r="AR109" s="99"/>
      <c r="AS109" s="99"/>
      <c r="AT109" s="99"/>
      <c r="AU109" s="99"/>
      <c r="AV109" s="99"/>
      <c r="AW109" s="235"/>
      <c r="AX109" s="235"/>
      <c r="AY109" s="100"/>
      <c r="AZ109" s="95"/>
    </row>
    <row r="110" spans="1:52" hidden="1" outlineLevel="1">
      <c r="A110" s="90"/>
      <c r="B110" s="91"/>
      <c r="C110" s="91"/>
      <c r="D110" s="122"/>
      <c r="E110" s="233"/>
      <c r="F110" s="94"/>
      <c r="G110" s="94"/>
      <c r="H110" s="94"/>
      <c r="I110" s="94"/>
      <c r="J110" s="94"/>
      <c r="K110" s="94"/>
      <c r="L110" s="93"/>
      <c r="M110" s="90"/>
      <c r="N110" s="90"/>
      <c r="O110" s="90"/>
      <c r="P110" s="90"/>
      <c r="Q110" s="234"/>
      <c r="R110" s="93"/>
      <c r="S110" s="94"/>
      <c r="T110" s="94"/>
      <c r="U110" s="93"/>
      <c r="V110" s="94"/>
      <c r="W110" s="94"/>
      <c r="X110" s="93"/>
      <c r="Y110" s="94"/>
      <c r="Z110" s="94"/>
      <c r="AA110" s="93"/>
      <c r="AB110" s="93"/>
      <c r="AC110" s="235"/>
      <c r="AD110" s="93"/>
      <c r="AE110" s="94"/>
      <c r="AF110" s="235"/>
      <c r="AG110" s="94"/>
      <c r="AH110" s="94"/>
      <c r="AI110" s="94"/>
      <c r="AJ110" s="94"/>
      <c r="AK110" s="94"/>
      <c r="AL110" s="123"/>
      <c r="AM110" s="94"/>
      <c r="AN110" s="95"/>
      <c r="AO110" s="96"/>
      <c r="AP110" s="97"/>
      <c r="AQ110" s="98"/>
      <c r="AR110" s="99"/>
      <c r="AS110" s="99"/>
      <c r="AT110" s="99"/>
      <c r="AU110" s="99"/>
      <c r="AV110" s="99"/>
      <c r="AW110" s="235"/>
      <c r="AX110" s="235"/>
      <c r="AY110" s="100"/>
      <c r="AZ110" s="95"/>
    </row>
    <row r="111" spans="1:52" hidden="1" outlineLevel="1">
      <c r="A111" s="90"/>
      <c r="B111" s="91"/>
      <c r="C111" s="91"/>
      <c r="D111" s="122"/>
      <c r="E111" s="233"/>
      <c r="F111" s="94"/>
      <c r="G111" s="94"/>
      <c r="H111" s="94"/>
      <c r="I111" s="94"/>
      <c r="J111" s="94"/>
      <c r="K111" s="94"/>
      <c r="L111" s="93"/>
      <c r="M111" s="90"/>
      <c r="N111" s="90"/>
      <c r="O111" s="90"/>
      <c r="P111" s="90"/>
      <c r="Q111" s="234"/>
      <c r="R111" s="93"/>
      <c r="S111" s="94"/>
      <c r="T111" s="94"/>
      <c r="U111" s="93"/>
      <c r="V111" s="94"/>
      <c r="W111" s="94"/>
      <c r="X111" s="93"/>
      <c r="Y111" s="94"/>
      <c r="Z111" s="94"/>
      <c r="AA111" s="93"/>
      <c r="AB111" s="93"/>
      <c r="AC111" s="235"/>
      <c r="AD111" s="93"/>
      <c r="AE111" s="94"/>
      <c r="AF111" s="235"/>
      <c r="AG111" s="94"/>
      <c r="AH111" s="94"/>
      <c r="AI111" s="94"/>
      <c r="AJ111" s="94"/>
      <c r="AK111" s="94"/>
      <c r="AL111" s="123"/>
      <c r="AM111" s="94"/>
      <c r="AN111" s="95"/>
      <c r="AO111" s="96"/>
      <c r="AP111" s="97"/>
      <c r="AQ111" s="98"/>
      <c r="AR111" s="99"/>
      <c r="AS111" s="99"/>
      <c r="AT111" s="99"/>
      <c r="AU111" s="99"/>
      <c r="AV111" s="99"/>
      <c r="AW111" s="235"/>
      <c r="AX111" s="235"/>
      <c r="AY111" s="100"/>
      <c r="AZ111" s="95"/>
    </row>
    <row r="112" spans="1:52" hidden="1" outlineLevel="1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357"/>
      <c r="AI112" s="357"/>
      <c r="AJ112" s="357"/>
      <c r="AK112" s="357"/>
      <c r="AL112" s="123"/>
      <c r="AM112" s="94"/>
      <c r="AN112" s="124"/>
      <c r="AO112" s="125"/>
      <c r="AP112" s="97"/>
      <c r="AQ112" s="246" t="e">
        <f>AVERAGE(AQ107:AQ111)</f>
        <v>#DIV/0!</v>
      </c>
      <c r="AR112" s="246" t="e">
        <f>AVERAGE(AR107:AR111)</f>
        <v>#DIV/0!</v>
      </c>
      <c r="AS112" s="246" t="e">
        <f t="shared" ref="AS112:AX112" si="72">AVERAGE(AS107:AS111)</f>
        <v>#DIV/0!</v>
      </c>
      <c r="AT112" s="246" t="e">
        <f t="shared" si="72"/>
        <v>#DIV/0!</v>
      </c>
      <c r="AU112" s="246" t="e">
        <f t="shared" si="72"/>
        <v>#DIV/0!</v>
      </c>
      <c r="AV112" s="246" t="e">
        <f t="shared" si="72"/>
        <v>#DIV/0!</v>
      </c>
      <c r="AW112" s="247" t="e">
        <f t="shared" si="72"/>
        <v>#DIV/0!</v>
      </c>
      <c r="AX112" s="247" t="e">
        <f t="shared" si="72"/>
        <v>#DIV/0!</v>
      </c>
      <c r="AY112" s="100"/>
      <c r="AZ112" s="124"/>
    </row>
    <row r="113" spans="1:52" s="121" customFormat="1" hidden="1" outlineLevel="1">
      <c r="A113" s="248" t="s">
        <v>226</v>
      </c>
      <c r="B113" s="249"/>
      <c r="C113" s="250"/>
      <c r="D113" s="250"/>
      <c r="E113" s="251">
        <f t="shared" ref="E113:J113" si="73">SUM(E107:E111)</f>
        <v>0</v>
      </c>
      <c r="F113" s="250">
        <f t="shared" si="73"/>
        <v>0</v>
      </c>
      <c r="G113" s="250">
        <f t="shared" si="73"/>
        <v>0</v>
      </c>
      <c r="H113" s="250">
        <f t="shared" si="73"/>
        <v>0</v>
      </c>
      <c r="I113" s="250">
        <f t="shared" si="73"/>
        <v>0</v>
      </c>
      <c r="J113" s="250">
        <f t="shared" si="73"/>
        <v>0</v>
      </c>
      <c r="K113" s="250"/>
      <c r="L113" s="250">
        <f>SUM(L107:L111)</f>
        <v>0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74">SUM(S107:S111)</f>
        <v>0</v>
      </c>
      <c r="T113" s="250">
        <f t="shared" si="74"/>
        <v>0</v>
      </c>
      <c r="U113" s="250">
        <f t="shared" si="74"/>
        <v>0</v>
      </c>
      <c r="V113" s="250">
        <f t="shared" si="74"/>
        <v>0</v>
      </c>
      <c r="W113" s="250">
        <f t="shared" si="74"/>
        <v>0</v>
      </c>
      <c r="X113" s="250">
        <f t="shared" si="74"/>
        <v>0</v>
      </c>
      <c r="Y113" s="250">
        <f t="shared" si="74"/>
        <v>0</v>
      </c>
      <c r="Z113" s="250">
        <f t="shared" si="74"/>
        <v>0</v>
      </c>
      <c r="AA113" s="250">
        <f t="shared" si="74"/>
        <v>0</v>
      </c>
      <c r="AB113" s="250">
        <f t="shared" si="74"/>
        <v>0</v>
      </c>
      <c r="AC113" s="253">
        <f t="shared" si="74"/>
        <v>0</v>
      </c>
      <c r="AD113" s="254">
        <f t="shared" si="74"/>
        <v>0</v>
      </c>
      <c r="AE113" s="250">
        <f t="shared" si="74"/>
        <v>0</v>
      </c>
      <c r="AF113" s="253" t="e">
        <f>AE113/AA113</f>
        <v>#DIV/0!</v>
      </c>
      <c r="AG113" s="250">
        <f t="shared" ref="AG113:AO113" si="75">SUM(AG107:AG111)</f>
        <v>0</v>
      </c>
      <c r="AH113" s="254">
        <f t="shared" si="75"/>
        <v>0</v>
      </c>
      <c r="AI113" s="254">
        <f t="shared" si="75"/>
        <v>0</v>
      </c>
      <c r="AJ113" s="254">
        <f t="shared" si="75"/>
        <v>0</v>
      </c>
      <c r="AK113" s="254">
        <f t="shared" si="75"/>
        <v>0</v>
      </c>
      <c r="AL113" s="254">
        <f t="shared" si="75"/>
        <v>0</v>
      </c>
      <c r="AM113" s="250">
        <f t="shared" si="75"/>
        <v>0</v>
      </c>
      <c r="AN113" s="254">
        <f t="shared" si="75"/>
        <v>0</v>
      </c>
      <c r="AO113" s="254">
        <f t="shared" si="75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 hidden="1" outlineLevel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58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hidden="1" outlineLevel="1">
      <c r="A115" s="90"/>
      <c r="B115" s="91"/>
      <c r="C115" s="91"/>
      <c r="D115" s="92"/>
      <c r="E115" s="233"/>
      <c r="F115" s="94"/>
      <c r="G115" s="94"/>
      <c r="H115" s="94"/>
      <c r="I115" s="94"/>
      <c r="J115" s="94"/>
      <c r="K115" s="93"/>
      <c r="L115" s="93"/>
      <c r="M115" s="90"/>
      <c r="N115" s="90"/>
      <c r="O115" s="90"/>
      <c r="P115" s="90"/>
      <c r="Q115" s="234"/>
      <c r="R115" s="93"/>
      <c r="S115" s="94"/>
      <c r="T115" s="94"/>
      <c r="U115" s="93"/>
      <c r="V115" s="94"/>
      <c r="W115" s="94"/>
      <c r="X115" s="93"/>
      <c r="Y115" s="94"/>
      <c r="Z115" s="94"/>
      <c r="AA115" s="93"/>
      <c r="AB115" s="93"/>
      <c r="AC115" s="235"/>
      <c r="AD115" s="93"/>
      <c r="AE115" s="94"/>
      <c r="AF115" s="235"/>
      <c r="AG115" s="94"/>
      <c r="AH115" s="94"/>
      <c r="AI115" s="94"/>
      <c r="AJ115" s="94"/>
      <c r="AK115" s="94"/>
      <c r="AL115" s="123"/>
      <c r="AM115" s="94"/>
      <c r="AN115" s="95"/>
      <c r="AO115" s="96"/>
      <c r="AP115" s="97"/>
      <c r="AQ115" s="98"/>
      <c r="AR115" s="99"/>
      <c r="AS115" s="99"/>
      <c r="AT115" s="99"/>
      <c r="AU115" s="99"/>
      <c r="AV115" s="99"/>
      <c r="AW115" s="235"/>
      <c r="AX115" s="235"/>
      <c r="AY115" s="100"/>
      <c r="AZ115" s="95"/>
    </row>
    <row r="116" spans="1:52" hidden="1" outlineLevel="1">
      <c r="A116" s="90"/>
      <c r="B116" s="91"/>
      <c r="C116" s="91"/>
      <c r="D116" s="92"/>
      <c r="E116" s="233"/>
      <c r="F116" s="94"/>
      <c r="G116" s="94"/>
      <c r="H116" s="94"/>
      <c r="I116" s="94"/>
      <c r="J116" s="94"/>
      <c r="K116" s="93"/>
      <c r="L116" s="93"/>
      <c r="M116" s="90"/>
      <c r="N116" s="90"/>
      <c r="O116" s="90"/>
      <c r="P116" s="90"/>
      <c r="Q116" s="234"/>
      <c r="R116" s="93"/>
      <c r="S116" s="94"/>
      <c r="T116" s="94"/>
      <c r="U116" s="93"/>
      <c r="V116" s="94"/>
      <c r="W116" s="94"/>
      <c r="X116" s="93"/>
      <c r="Y116" s="94"/>
      <c r="Z116" s="94"/>
      <c r="AA116" s="93"/>
      <c r="AB116" s="93"/>
      <c r="AC116" s="235"/>
      <c r="AD116" s="93"/>
      <c r="AE116" s="94"/>
      <c r="AF116" s="235"/>
      <c r="AG116" s="94"/>
      <c r="AH116" s="94"/>
      <c r="AI116" s="94"/>
      <c r="AJ116" s="94"/>
      <c r="AK116" s="94"/>
      <c r="AL116" s="123"/>
      <c r="AM116" s="94"/>
      <c r="AN116" s="95"/>
      <c r="AO116" s="96"/>
      <c r="AP116" s="97"/>
      <c r="AQ116" s="98"/>
      <c r="AR116" s="99"/>
      <c r="AS116" s="99"/>
      <c r="AT116" s="99"/>
      <c r="AU116" s="99"/>
      <c r="AV116" s="99"/>
      <c r="AW116" s="235"/>
      <c r="AX116" s="235"/>
      <c r="AY116" s="100"/>
      <c r="AZ116" s="95"/>
    </row>
    <row r="117" spans="1:52" hidden="1" outlineLevel="1">
      <c r="A117" s="90"/>
      <c r="B117" s="91"/>
      <c r="C117" s="91"/>
      <c r="D117" s="92"/>
      <c r="E117" s="233"/>
      <c r="F117" s="94"/>
      <c r="G117" s="94"/>
      <c r="H117" s="94"/>
      <c r="I117" s="94"/>
      <c r="J117" s="94"/>
      <c r="K117" s="93"/>
      <c r="L117" s="93"/>
      <c r="M117" s="90"/>
      <c r="N117" s="90"/>
      <c r="O117" s="90"/>
      <c r="P117" s="90"/>
      <c r="Q117" s="234"/>
      <c r="R117" s="93"/>
      <c r="S117" s="94"/>
      <c r="T117" s="94"/>
      <c r="U117" s="93"/>
      <c r="V117" s="94"/>
      <c r="W117" s="94"/>
      <c r="X117" s="93"/>
      <c r="Y117" s="94"/>
      <c r="Z117" s="94"/>
      <c r="AA117" s="93"/>
      <c r="AB117" s="93"/>
      <c r="AC117" s="235"/>
      <c r="AD117" s="93"/>
      <c r="AE117" s="94"/>
      <c r="AF117" s="235"/>
      <c r="AG117" s="94"/>
      <c r="AH117" s="94"/>
      <c r="AI117" s="94"/>
      <c r="AJ117" s="94"/>
      <c r="AK117" s="94"/>
      <c r="AL117" s="123"/>
      <c r="AM117" s="94"/>
      <c r="AN117" s="95"/>
      <c r="AO117" s="96"/>
      <c r="AP117" s="97"/>
      <c r="AQ117" s="98"/>
      <c r="AR117" s="99"/>
      <c r="AS117" s="99"/>
      <c r="AT117" s="99"/>
      <c r="AU117" s="99"/>
      <c r="AV117" s="99"/>
      <c r="AW117" s="235"/>
      <c r="AX117" s="235"/>
      <c r="AY117" s="100"/>
      <c r="AZ117" s="95"/>
    </row>
    <row r="118" spans="1:52" hidden="1" outlineLevel="1">
      <c r="A118" s="90"/>
      <c r="B118" s="91"/>
      <c r="C118" s="91"/>
      <c r="D118" s="92"/>
      <c r="E118" s="233"/>
      <c r="F118" s="94"/>
      <c r="G118" s="94"/>
      <c r="H118" s="94"/>
      <c r="I118" s="94"/>
      <c r="J118" s="94"/>
      <c r="K118" s="93"/>
      <c r="L118" s="93"/>
      <c r="M118" s="90"/>
      <c r="N118" s="90"/>
      <c r="O118" s="90"/>
      <c r="P118" s="90"/>
      <c r="Q118" s="234"/>
      <c r="R118" s="93"/>
      <c r="S118" s="94"/>
      <c r="T118" s="94"/>
      <c r="U118" s="93"/>
      <c r="V118" s="94"/>
      <c r="W118" s="94"/>
      <c r="X118" s="93"/>
      <c r="Y118" s="94"/>
      <c r="Z118" s="94"/>
      <c r="AA118" s="93"/>
      <c r="AB118" s="93"/>
      <c r="AC118" s="235"/>
      <c r="AD118" s="93"/>
      <c r="AE118" s="94"/>
      <c r="AF118" s="235"/>
      <c r="AG118" s="94"/>
      <c r="AH118" s="94"/>
      <c r="AI118" s="94"/>
      <c r="AJ118" s="94"/>
      <c r="AK118" s="94"/>
      <c r="AL118" s="123"/>
      <c r="AM118" s="94"/>
      <c r="AN118" s="95"/>
      <c r="AO118" s="96"/>
      <c r="AP118" s="97"/>
      <c r="AQ118" s="98"/>
      <c r="AR118" s="99"/>
      <c r="AS118" s="99"/>
      <c r="AT118" s="99"/>
      <c r="AU118" s="99"/>
      <c r="AV118" s="99"/>
      <c r="AW118" s="235"/>
      <c r="AX118" s="235"/>
      <c r="AY118" s="100"/>
      <c r="AZ118" s="95"/>
    </row>
    <row r="119" spans="1:52" hidden="1" outlineLevel="1">
      <c r="A119" s="90"/>
      <c r="B119" s="91"/>
      <c r="C119" s="91"/>
      <c r="D119" s="92"/>
      <c r="E119" s="233"/>
      <c r="F119" s="94"/>
      <c r="G119" s="94"/>
      <c r="H119" s="94"/>
      <c r="I119" s="94"/>
      <c r="J119" s="94"/>
      <c r="K119" s="93"/>
      <c r="L119" s="93"/>
      <c r="M119" s="90"/>
      <c r="N119" s="90"/>
      <c r="O119" s="90"/>
      <c r="P119" s="90"/>
      <c r="Q119" s="234"/>
      <c r="R119" s="93"/>
      <c r="S119" s="94"/>
      <c r="T119" s="94"/>
      <c r="U119" s="93"/>
      <c r="V119" s="94"/>
      <c r="W119" s="94"/>
      <c r="X119" s="93"/>
      <c r="Y119" s="94"/>
      <c r="Z119" s="94"/>
      <c r="AA119" s="93"/>
      <c r="AB119" s="93"/>
      <c r="AC119" s="235"/>
      <c r="AD119" s="93"/>
      <c r="AE119" s="94"/>
      <c r="AF119" s="235"/>
      <c r="AG119" s="94"/>
      <c r="AH119" s="94"/>
      <c r="AI119" s="94"/>
      <c r="AJ119" s="94"/>
      <c r="AK119" s="94"/>
      <c r="AL119" s="123"/>
      <c r="AM119" s="94"/>
      <c r="AN119" s="95"/>
      <c r="AO119" s="96"/>
      <c r="AP119" s="97"/>
      <c r="AQ119" s="98"/>
      <c r="AR119" s="99"/>
      <c r="AS119" s="99"/>
      <c r="AT119" s="99"/>
      <c r="AU119" s="99"/>
      <c r="AV119" s="99"/>
      <c r="AW119" s="235"/>
      <c r="AX119" s="235"/>
      <c r="AY119" s="100"/>
      <c r="AZ119" s="95"/>
    </row>
    <row r="120" spans="1:52" hidden="1" outlineLevel="1">
      <c r="A120" s="90"/>
      <c r="B120" s="91"/>
      <c r="C120" s="91"/>
      <c r="D120" s="92"/>
      <c r="E120" s="233"/>
      <c r="F120" s="94"/>
      <c r="G120" s="94"/>
      <c r="H120" s="94"/>
      <c r="I120" s="94"/>
      <c r="J120" s="94"/>
      <c r="K120" s="93"/>
      <c r="L120" s="93"/>
      <c r="M120" s="90"/>
      <c r="N120" s="90"/>
      <c r="O120" s="90"/>
      <c r="P120" s="90"/>
      <c r="Q120" s="234"/>
      <c r="R120" s="93"/>
      <c r="S120" s="94"/>
      <c r="T120" s="94"/>
      <c r="U120" s="93"/>
      <c r="V120" s="94"/>
      <c r="W120" s="94"/>
      <c r="X120" s="93"/>
      <c r="Y120" s="94"/>
      <c r="Z120" s="94"/>
      <c r="AA120" s="93"/>
      <c r="AB120" s="93"/>
      <c r="AC120" s="235"/>
      <c r="AD120" s="93"/>
      <c r="AE120" s="94"/>
      <c r="AF120" s="235"/>
      <c r="AG120" s="94"/>
      <c r="AH120" s="94"/>
      <c r="AI120" s="94"/>
      <c r="AJ120" s="94"/>
      <c r="AK120" s="94"/>
      <c r="AL120" s="123"/>
      <c r="AM120" s="94"/>
      <c r="AN120" s="95"/>
      <c r="AO120" s="96"/>
      <c r="AP120" s="97"/>
      <c r="AQ120" s="98"/>
      <c r="AR120" s="99"/>
      <c r="AS120" s="99"/>
      <c r="AT120" s="99"/>
      <c r="AU120" s="99"/>
      <c r="AV120" s="99"/>
      <c r="AW120" s="235"/>
      <c r="AX120" s="235"/>
      <c r="AY120" s="100"/>
      <c r="AZ120" s="95"/>
    </row>
    <row r="121" spans="1:52" hidden="1" outlineLevel="1">
      <c r="A121" s="90"/>
      <c r="B121" s="91"/>
      <c r="C121" s="91"/>
      <c r="D121" s="92"/>
      <c r="E121" s="233"/>
      <c r="F121" s="94"/>
      <c r="G121" s="94"/>
      <c r="H121" s="94"/>
      <c r="I121" s="94"/>
      <c r="J121" s="94"/>
      <c r="K121" s="93"/>
      <c r="L121" s="93"/>
      <c r="M121" s="90"/>
      <c r="N121" s="90"/>
      <c r="O121" s="90"/>
      <c r="P121" s="90"/>
      <c r="Q121" s="234"/>
      <c r="R121" s="93"/>
      <c r="S121" s="94"/>
      <c r="T121" s="94"/>
      <c r="U121" s="93"/>
      <c r="V121" s="94"/>
      <c r="W121" s="94"/>
      <c r="X121" s="93"/>
      <c r="Y121" s="94"/>
      <c r="Z121" s="94"/>
      <c r="AA121" s="93"/>
      <c r="AB121" s="93"/>
      <c r="AC121" s="235"/>
      <c r="AD121" s="93"/>
      <c r="AE121" s="94"/>
      <c r="AF121" s="235"/>
      <c r="AG121" s="94"/>
      <c r="AH121" s="94"/>
      <c r="AI121" s="94"/>
      <c r="AJ121" s="94"/>
      <c r="AK121" s="94"/>
      <c r="AL121" s="123"/>
      <c r="AM121" s="94"/>
      <c r="AN121" s="95"/>
      <c r="AO121" s="96"/>
      <c r="AP121" s="97"/>
      <c r="AQ121" s="98"/>
      <c r="AR121" s="99"/>
      <c r="AS121" s="99"/>
      <c r="AT121" s="99"/>
      <c r="AU121" s="99"/>
      <c r="AV121" s="99"/>
      <c r="AW121" s="235"/>
      <c r="AX121" s="235"/>
      <c r="AY121" s="100"/>
      <c r="AZ121" s="95"/>
    </row>
    <row r="122" spans="1:52" hidden="1" outlineLevel="1">
      <c r="A122" s="90"/>
      <c r="B122" s="91"/>
      <c r="C122" s="91"/>
      <c r="D122" s="122"/>
      <c r="E122" s="242"/>
      <c r="F122" s="94"/>
      <c r="G122" s="94"/>
      <c r="H122" s="94"/>
      <c r="I122" s="94"/>
      <c r="J122" s="94"/>
      <c r="K122" s="93"/>
      <c r="L122" s="93"/>
      <c r="M122" s="90"/>
      <c r="N122" s="90"/>
      <c r="O122" s="90"/>
      <c r="P122" s="90"/>
      <c r="Q122" s="234"/>
      <c r="R122" s="93"/>
      <c r="S122" s="94"/>
      <c r="T122" s="94"/>
      <c r="U122" s="93"/>
      <c r="V122" s="94"/>
      <c r="W122" s="94"/>
      <c r="X122" s="93"/>
      <c r="Y122" s="94"/>
      <c r="Z122" s="94"/>
      <c r="AA122" s="93"/>
      <c r="AB122" s="93"/>
      <c r="AC122" s="235"/>
      <c r="AD122" s="93"/>
      <c r="AE122" s="94"/>
      <c r="AF122" s="235"/>
      <c r="AG122" s="94"/>
      <c r="AH122" s="94"/>
      <c r="AI122" s="94"/>
      <c r="AJ122" s="94"/>
      <c r="AK122" s="94"/>
      <c r="AL122" s="123"/>
      <c r="AM122" s="94"/>
      <c r="AN122" s="95"/>
      <c r="AO122" s="96"/>
      <c r="AP122" s="97"/>
      <c r="AQ122" s="98"/>
      <c r="AR122" s="99"/>
      <c r="AS122" s="99"/>
      <c r="AT122" s="99"/>
      <c r="AU122" s="99"/>
      <c r="AV122" s="99"/>
      <c r="AW122" s="235"/>
      <c r="AX122" s="235"/>
      <c r="AY122" s="100"/>
      <c r="AZ122" s="95"/>
    </row>
    <row r="123" spans="1:52" hidden="1" outlineLevel="1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 t="e">
        <f t="shared" ref="AQ123:AX123" si="76">AVERAGE(AQ115:AQ122)</f>
        <v>#DIV/0!</v>
      </c>
      <c r="AR123" s="131" t="e">
        <f t="shared" si="76"/>
        <v>#DIV/0!</v>
      </c>
      <c r="AS123" s="131" t="e">
        <f t="shared" si="76"/>
        <v>#DIV/0!</v>
      </c>
      <c r="AT123" s="131" t="e">
        <f t="shared" si="76"/>
        <v>#DIV/0!</v>
      </c>
      <c r="AU123" s="131" t="e">
        <f t="shared" si="76"/>
        <v>#DIV/0!</v>
      </c>
      <c r="AV123" s="131" t="e">
        <f t="shared" si="76"/>
        <v>#DIV/0!</v>
      </c>
      <c r="AW123" s="132" t="e">
        <f t="shared" si="76"/>
        <v>#DIV/0!</v>
      </c>
      <c r="AX123" s="132" t="e">
        <f t="shared" si="76"/>
        <v>#DIV/0!</v>
      </c>
      <c r="AY123" s="100"/>
      <c r="AZ123" s="95"/>
    </row>
    <row r="124" spans="1:52" s="140" customFormat="1" ht="15" hidden="1" customHeight="1" outlineLevel="1">
      <c r="A124" s="133" t="s">
        <v>235</v>
      </c>
      <c r="B124" s="134"/>
      <c r="C124" s="135"/>
      <c r="D124" s="135"/>
      <c r="E124" s="265">
        <f t="shared" ref="E124:J124" si="77">SUM(E115:E122)</f>
        <v>0</v>
      </c>
      <c r="F124" s="135">
        <f t="shared" si="77"/>
        <v>0</v>
      </c>
      <c r="G124" s="135">
        <f t="shared" si="77"/>
        <v>0</v>
      </c>
      <c r="H124" s="135">
        <f t="shared" si="77"/>
        <v>0</v>
      </c>
      <c r="I124" s="135">
        <f t="shared" si="77"/>
        <v>0</v>
      </c>
      <c r="J124" s="135">
        <f t="shared" si="77"/>
        <v>0</v>
      </c>
      <c r="K124" s="135"/>
      <c r="L124" s="135">
        <f>SUM(L115:L122)</f>
        <v>0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78">SUM(S115:S122)</f>
        <v>0</v>
      </c>
      <c r="T124" s="135">
        <f t="shared" si="78"/>
        <v>0</v>
      </c>
      <c r="U124" s="135">
        <f t="shared" si="78"/>
        <v>0</v>
      </c>
      <c r="V124" s="135">
        <f t="shared" si="78"/>
        <v>0</v>
      </c>
      <c r="W124" s="135">
        <f t="shared" si="78"/>
        <v>0</v>
      </c>
      <c r="X124" s="135">
        <f t="shared" si="78"/>
        <v>0</v>
      </c>
      <c r="Y124" s="135">
        <f t="shared" si="78"/>
        <v>0</v>
      </c>
      <c r="Z124" s="135">
        <f t="shared" si="78"/>
        <v>0</v>
      </c>
      <c r="AA124" s="135">
        <f t="shared" si="78"/>
        <v>0</v>
      </c>
      <c r="AB124" s="135">
        <f t="shared" si="78"/>
        <v>0</v>
      </c>
      <c r="AC124" s="266">
        <f t="shared" si="78"/>
        <v>0</v>
      </c>
      <c r="AD124" s="136">
        <f t="shared" si="78"/>
        <v>0</v>
      </c>
      <c r="AE124" s="135">
        <f t="shared" si="78"/>
        <v>0</v>
      </c>
      <c r="AF124" s="266" t="e">
        <f>AE124/AA124</f>
        <v>#DIV/0!</v>
      </c>
      <c r="AG124" s="135">
        <f t="shared" ref="AG124:AO124" si="79">SUM(AG115:AG122)</f>
        <v>0</v>
      </c>
      <c r="AH124" s="135">
        <f t="shared" si="79"/>
        <v>0</v>
      </c>
      <c r="AI124" s="135">
        <f t="shared" si="79"/>
        <v>0</v>
      </c>
      <c r="AJ124" s="135">
        <f t="shared" si="79"/>
        <v>0</v>
      </c>
      <c r="AK124" s="135">
        <f t="shared" si="79"/>
        <v>0</v>
      </c>
      <c r="AL124" s="137">
        <f t="shared" si="79"/>
        <v>0</v>
      </c>
      <c r="AM124" s="135">
        <f t="shared" si="79"/>
        <v>0</v>
      </c>
      <c r="AN124" s="135">
        <f t="shared" si="79"/>
        <v>0</v>
      </c>
      <c r="AO124" s="135">
        <f t="shared" si="79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 collapsed="1">
      <c r="A125" s="141"/>
      <c r="B125" s="142"/>
      <c r="C125" s="141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>
        <v>170</v>
      </c>
      <c r="AH125" s="432"/>
      <c r="AI125" s="432"/>
      <c r="AJ125" s="359"/>
      <c r="AK125" s="359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80">E105+E113+E124</f>
        <v>88063</v>
      </c>
      <c r="F126" s="268">
        <f t="shared" si="80"/>
        <v>2978</v>
      </c>
      <c r="G126" s="268">
        <f t="shared" si="80"/>
        <v>760</v>
      </c>
      <c r="H126" s="268">
        <f t="shared" si="80"/>
        <v>11663</v>
      </c>
      <c r="I126" s="268">
        <f t="shared" si="80"/>
        <v>1456</v>
      </c>
      <c r="J126" s="268">
        <f t="shared" si="80"/>
        <v>71206</v>
      </c>
      <c r="K126" s="268">
        <f t="shared" si="80"/>
        <v>0</v>
      </c>
      <c r="L126" s="268">
        <f t="shared" si="80"/>
        <v>10864398.260000007</v>
      </c>
      <c r="M126" s="268">
        <f t="shared" si="80"/>
        <v>0</v>
      </c>
      <c r="N126" s="268">
        <f t="shared" si="80"/>
        <v>3795</v>
      </c>
      <c r="O126" s="268">
        <f t="shared" si="80"/>
        <v>0</v>
      </c>
      <c r="P126" s="268">
        <f t="shared" si="80"/>
        <v>0</v>
      </c>
      <c r="Q126" s="216">
        <f t="shared" si="80"/>
        <v>0</v>
      </c>
      <c r="R126" s="268">
        <f t="shared" si="80"/>
        <v>0</v>
      </c>
      <c r="S126" s="268">
        <f t="shared" si="80"/>
        <v>2096</v>
      </c>
      <c r="T126" s="268">
        <f t="shared" si="80"/>
        <v>-53</v>
      </c>
      <c r="U126" s="268">
        <f t="shared" si="80"/>
        <v>2043</v>
      </c>
      <c r="V126" s="268">
        <f t="shared" si="80"/>
        <v>1702514.8200000003</v>
      </c>
      <c r="W126" s="268">
        <f t="shared" si="80"/>
        <v>-41251</v>
      </c>
      <c r="X126" s="268">
        <f t="shared" si="80"/>
        <v>1661263.8200000003</v>
      </c>
      <c r="Y126" s="268">
        <f t="shared" si="80"/>
        <v>2657773.4200000004</v>
      </c>
      <c r="Z126" s="268">
        <f t="shared" si="80"/>
        <v>-65375.4</v>
      </c>
      <c r="AA126" s="268">
        <f t="shared" si="80"/>
        <v>2592398.0200000009</v>
      </c>
      <c r="AB126" s="268">
        <f t="shared" si="80"/>
        <v>2970422.7899999996</v>
      </c>
      <c r="AC126" s="268">
        <f t="shared" si="80"/>
        <v>0.99999999999999967</v>
      </c>
      <c r="AD126" s="268">
        <f t="shared" si="80"/>
        <v>254974.67999999991</v>
      </c>
      <c r="AE126" s="268">
        <f t="shared" si="80"/>
        <v>972977.24999999977</v>
      </c>
      <c r="AF126" s="269">
        <f>AE126/AA126</f>
        <v>0.3753193925059391</v>
      </c>
      <c r="AG126" s="268">
        <f>AG105+AG113+AG124+AG125</f>
        <v>270728.83999999985</v>
      </c>
      <c r="AH126" s="268">
        <f>AH105+AH113+AH124</f>
        <v>74484</v>
      </c>
      <c r="AI126" s="268">
        <f>AI105+AI113+AI124</f>
        <v>252853</v>
      </c>
      <c r="AJ126" s="268">
        <f>AJ105+AJ113+AJ124</f>
        <v>0</v>
      </c>
      <c r="AK126" s="268">
        <f>AK105+AK113+AK124</f>
        <v>0</v>
      </c>
      <c r="AL126" s="157">
        <v>11702.83</v>
      </c>
      <c r="AM126" s="268">
        <f>AM105+AM113+AM124</f>
        <v>0</v>
      </c>
      <c r="AN126" s="268">
        <f>AN105+AN113+AN124</f>
        <v>94858.164121999958</v>
      </c>
      <c r="AO126" s="268">
        <f>AO105+AO113+AO124</f>
        <v>659989.25587800099</v>
      </c>
      <c r="AP126" s="156"/>
      <c r="AQ126" s="156"/>
      <c r="AR126" s="156"/>
      <c r="AS126" s="156"/>
      <c r="AT126" s="156"/>
      <c r="AU126" s="156">
        <f>(AH126+AI126)/S126</f>
        <v>156.17223282442748</v>
      </c>
      <c r="AV126" s="156"/>
      <c r="AW126" s="156"/>
      <c r="AX126" s="156"/>
      <c r="AY126" s="158"/>
      <c r="AZ126" s="156">
        <f>AZ105+AZ124</f>
        <v>27411560.409218922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32">
        <f>AH106+AH114+AH125</f>
        <v>0</v>
      </c>
      <c r="AI127" s="432"/>
      <c r="AJ127" s="359"/>
      <c r="AK127" s="359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AQ1:AX1"/>
    <mergeCell ref="AH106:AI106"/>
    <mergeCell ref="AH114:AI114"/>
    <mergeCell ref="AH125:AI125"/>
    <mergeCell ref="AH127:AI127"/>
    <mergeCell ref="F1:H1"/>
    <mergeCell ref="I1:J1"/>
    <mergeCell ref="N1:P1"/>
    <mergeCell ref="S1:T1"/>
    <mergeCell ref="V1:W1"/>
    <mergeCell ref="Y1:Z1"/>
    <mergeCell ref="AH1:AI1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D104" activePane="bottomRight" state="frozen"/>
      <selection pane="topRight" activeCell="D1" sqref="D1"/>
      <selection pane="bottomLeft" activeCell="A3" sqref="A3"/>
      <selection pane="bottomRight" activeCell="G112" sqref="G112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307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266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02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304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98"/>
      <c r="AL1" s="303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285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305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0</v>
      </c>
      <c r="F3" s="94"/>
      <c r="G3" s="94"/>
      <c r="H3" s="94"/>
      <c r="I3" s="94"/>
      <c r="J3" s="94"/>
      <c r="K3" s="93">
        <v>142.97999999999999</v>
      </c>
      <c r="L3" s="93">
        <f t="shared" ref="L3" si="0">E3*K3</f>
        <v>0</v>
      </c>
      <c r="M3" s="90"/>
      <c r="N3" s="94">
        <f>'Юнит 6'!N3+'Юнит 7'!N3+'Юнит 8'!N3+'Юнит 9'!N3</f>
        <v>555</v>
      </c>
      <c r="O3" s="90">
        <v>1386</v>
      </c>
      <c r="P3" s="90">
        <v>62</v>
      </c>
      <c r="Q3" s="234">
        <f>N3/32</f>
        <v>17.34375</v>
      </c>
      <c r="R3" s="93">
        <f>U3/32</f>
        <v>10.0625</v>
      </c>
      <c r="S3" s="94">
        <f>'Юнит 6'!S3+'Юнит 7'!S3+'Юнит 8'!S3+'Юнит 9'!S3</f>
        <v>330</v>
      </c>
      <c r="T3" s="94">
        <f>'Юнит 6'!T3+'Юнит 7'!T3+'Юнит 8'!T3+'Юнит 9'!T3</f>
        <v>-8</v>
      </c>
      <c r="U3" s="93">
        <f t="shared" ref="U3:U66" si="1">S3+T3</f>
        <v>322</v>
      </c>
      <c r="V3" s="94">
        <f>'Юнит 6'!V3+'Юнит 7'!V3+'Юнит 8'!V3+'Юнит 9'!V3</f>
        <v>282890.19000000006</v>
      </c>
      <c r="W3" s="94">
        <f>'Юнит 6'!W3+'Юнит 7'!W3+'Юнит 8'!W3+'Юнит 9'!W3</f>
        <v>-6727</v>
      </c>
      <c r="X3" s="93">
        <f t="shared" ref="X3:X66" si="2">V3+W3</f>
        <v>276163.19000000006</v>
      </c>
      <c r="Y3" s="94">
        <f>'Юнит 6'!Y3+'Юнит 7'!Y3+'Юнит 8'!Y3+'Юнит 9'!Y3</f>
        <v>447198.35</v>
      </c>
      <c r="Z3" s="94">
        <f>'Юнит 6'!Z3+'Юнит 7'!Z3+'Юнит 8'!Z3+'Юнит 9'!Z3</f>
        <v>-10849.34</v>
      </c>
      <c r="AA3" s="233">
        <f t="shared" ref="AA3:AA66" si="3">Y3+Z3</f>
        <v>436349.00999999995</v>
      </c>
      <c r="AB3" s="93">
        <f>N3*O3*P3/100</f>
        <v>476922.6</v>
      </c>
      <c r="AC3" s="235">
        <f t="shared" ref="AC3:AC34" si="4">AA3/$AA$126</f>
        <v>5.1495569200121806E-2</v>
      </c>
      <c r="AD3" s="93">
        <f t="shared" ref="AD3:AD66" si="5">U3*K3</f>
        <v>46039.56</v>
      </c>
      <c r="AE3" s="94">
        <f>'Юнит 6'!AE3+'Юнит 7'!AE3+'Юнит 8'!AE3+'Юнит 9'!AE3</f>
        <v>162479.29999999999</v>
      </c>
      <c r="AF3" s="235">
        <f t="shared" ref="AF3:AF66" si="6">IF(AA3=0,0,AE3/AA3)</f>
        <v>0.37236087690447611</v>
      </c>
      <c r="AG3" s="94">
        <f>'Юнит 6'!AG3+'Юнит 7'!AG3+'Юнит 8'!AG3+'Юнит 9'!AG3</f>
        <v>37227.539999999994</v>
      </c>
      <c r="AH3" s="94">
        <f>'Юнит 6'!AH3+'Юнит 7'!AH3+'Юнит 8'!AH3+'Юнит 9'!AH3</f>
        <v>59900</v>
      </c>
      <c r="AI3" s="94">
        <f>'Юнит 6'!AI3+'Юнит 7'!AI3+'Юнит 8'!AI3+'Юнит 9'!AI3</f>
        <v>61048</v>
      </c>
      <c r="AJ3" s="94">
        <f>'Юнит 6'!AJ3+'Юнит 7'!AJ3+'Юнит 8'!AJ3+'Юнит 9'!AJ3</f>
        <v>0</v>
      </c>
      <c r="AK3" s="94">
        <f>'Юнит 6'!AK3+'Юнит 7'!AK3+'Юнит 8'!AK3+'Юнит 9'!AK3</f>
        <v>0</v>
      </c>
      <c r="AL3" s="123">
        <f t="shared" ref="AL3:AL34" si="7">IFERROR($AL$126*H3/$H$126,0)</f>
        <v>0</v>
      </c>
      <c r="AM3" s="94">
        <f>'Юнит 6'!AM3+'Юнит 7'!AM3+'Юнит 8'!AM3+'Юнит 9'!AM3</f>
        <v>0</v>
      </c>
      <c r="AN3" s="95">
        <f>X3*5.71%</f>
        <v>15768.918149000003</v>
      </c>
      <c r="AO3" s="96">
        <f>AA3-AD3-AE3-AG3-AH3-AI3-AK3-AL3-AN3-AM3</f>
        <v>53885.691850999981</v>
      </c>
      <c r="AP3" s="97"/>
      <c r="AQ3" s="98">
        <f t="shared" ref="AQ3:AQ97" si="8">IF(U3=0,0,AA3/U3)</f>
        <v>1355.1211490683229</v>
      </c>
      <c r="AR3" s="99">
        <f t="shared" ref="AR3:AR19" si="9">K3</f>
        <v>142.97999999999999</v>
      </c>
      <c r="AS3" s="99">
        <f t="shared" ref="AS3:AS97" si="10">IF(U3=0,0,AE3/U3)</f>
        <v>504.59409937888194</v>
      </c>
      <c r="AT3" s="99">
        <f t="shared" ref="AT3:AT97" si="11">IF(S3=0,AG3/1,AG3/S3)</f>
        <v>112.81072727272725</v>
      </c>
      <c r="AU3" s="99">
        <f>IF(S3=0,0,(AH3+AI3+AJ3)/S3)</f>
        <v>366.5090909090909</v>
      </c>
      <c r="AV3" s="99">
        <f>_xlfn.IFS(U3=0,AO3,U3&lt;0,AO3/-U3,U3&gt;0,AO3/U3)</f>
        <v>167.34686910248442</v>
      </c>
      <c r="AW3" s="235">
        <f t="shared" ref="AW3" si="12">IF(AQ3=0,0,AV3/AQ3)</f>
        <v>0.12349218312882156</v>
      </c>
      <c r="AX3" s="235">
        <f t="shared" ref="AX3" si="13">IF(AR3=0,0,AV3/AR3)</f>
        <v>1.1704215212091511</v>
      </c>
      <c r="AY3" s="100"/>
      <c r="AZ3" s="95">
        <f t="shared" ref="AZ3:AZ97" si="14">AV3*E3</f>
        <v>0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0</v>
      </c>
      <c r="F4" s="94"/>
      <c r="G4" s="94"/>
      <c r="H4" s="94"/>
      <c r="I4" s="94"/>
      <c r="J4" s="94"/>
      <c r="K4" s="93">
        <v>123.09</v>
      </c>
      <c r="L4" s="93">
        <f>E4*K4</f>
        <v>0</v>
      </c>
      <c r="M4" s="90"/>
      <c r="N4" s="94">
        <f>'Юнит 6'!N4+'Юнит 7'!N4+'Юнит 8'!N4+'Юнит 9'!N4</f>
        <v>2922</v>
      </c>
      <c r="O4" s="90">
        <v>988</v>
      </c>
      <c r="P4" s="90">
        <v>72</v>
      </c>
      <c r="Q4" s="234">
        <f t="shared" ref="Q4:Q67" si="15">N4/32</f>
        <v>91.3125</v>
      </c>
      <c r="R4" s="93">
        <f t="shared" ref="R4:R67" si="16">U4/32</f>
        <v>60.59375</v>
      </c>
      <c r="S4" s="94">
        <f>'Юнит 6'!S4+'Юнит 7'!S4+'Юнит 8'!S4+'Юнит 9'!S4</f>
        <v>1966</v>
      </c>
      <c r="T4" s="94">
        <f>'Юнит 6'!T4+'Юнит 7'!T4+'Юнит 8'!T4+'Юнит 9'!T4</f>
        <v>-27</v>
      </c>
      <c r="U4" s="93">
        <f t="shared" si="1"/>
        <v>1939</v>
      </c>
      <c r="V4" s="94">
        <f>'Юнит 6'!V4+'Юнит 7'!V4+'Юнит 8'!V4+'Юнит 9'!V4</f>
        <v>1208099.8700000001</v>
      </c>
      <c r="W4" s="94">
        <f>'Юнит 6'!W4+'Юнит 7'!W4+'Юнит 8'!W4+'Юнит 9'!W4</f>
        <v>-16674.170000000002</v>
      </c>
      <c r="X4" s="93">
        <f t="shared" si="2"/>
        <v>1191425.7000000002</v>
      </c>
      <c r="Y4" s="94">
        <f>'Юнит 6'!Y4+'Юнит 7'!Y4+'Юнит 8'!Y4+'Юнит 9'!Y4</f>
        <v>1843087.9400000004</v>
      </c>
      <c r="Z4" s="94">
        <f>'Юнит 6'!Z4+'Юнит 7'!Z4+'Юнит 8'!Z4+'Юнит 9'!Z4</f>
        <v>-24705.9</v>
      </c>
      <c r="AA4" s="233">
        <f t="shared" si="3"/>
        <v>1818382.0400000005</v>
      </c>
      <c r="AB4" s="93">
        <f t="shared" ref="AB4:AB67" si="17">N4*O4*P4/100</f>
        <v>2078593.92</v>
      </c>
      <c r="AC4" s="235">
        <f t="shared" si="4"/>
        <v>0.21459569295935538</v>
      </c>
      <c r="AD4" s="93">
        <f t="shared" si="5"/>
        <v>238671.51</v>
      </c>
      <c r="AE4" s="94">
        <f>'Юнит 6'!AE4+'Юнит 7'!AE4+'Юнит 8'!AE4+'Юнит 9'!AE4</f>
        <v>679793.99000000057</v>
      </c>
      <c r="AF4" s="235">
        <f t="shared" si="6"/>
        <v>0.37384552588299891</v>
      </c>
      <c r="AG4" s="94">
        <f>'Юнит 6'!AG4+'Юнит 7'!AG4+'Юнит 8'!AG4+'Юнит 9'!AG4</f>
        <v>172971.17000000045</v>
      </c>
      <c r="AH4" s="94">
        <f>'Юнит 6'!AH4+'Юнит 7'!AH4+'Юнит 8'!AH4+'Юнит 9'!AH4</f>
        <v>8016</v>
      </c>
      <c r="AI4" s="94">
        <f>'Юнит 6'!AI4+'Юнит 7'!AI4+'Юнит 8'!AI4+'Юнит 9'!AI4</f>
        <v>8500</v>
      </c>
      <c r="AJ4" s="94">
        <f>'Юнит 6'!AJ4+'Юнит 7'!AJ4+'Юнит 8'!AJ4+'Юнит 9'!AJ4</f>
        <v>0</v>
      </c>
      <c r="AK4" s="94">
        <f>'Юнит 6'!AK4+'Юнит 7'!AK4+'Юнит 8'!AK4+'Юнит 9'!AK4</f>
        <v>0</v>
      </c>
      <c r="AL4" s="123">
        <f t="shared" si="7"/>
        <v>0</v>
      </c>
      <c r="AM4" s="94">
        <f>'Юнит 6'!AM4+'Юнит 7'!AM4+'Юнит 8'!AM4+'Юнит 9'!AM4</f>
        <v>30</v>
      </c>
      <c r="AN4" s="95">
        <f t="shared" ref="AN4:AN67" si="18">X4*5.71%</f>
        <v>68030.407470000006</v>
      </c>
      <c r="AO4" s="96">
        <f>AA4-AD4-AE4-AG4-AH4-AI4-AK4-AL4-AN4-AM4</f>
        <v>642368.96252999944</v>
      </c>
      <c r="AP4" s="97"/>
      <c r="AQ4" s="98">
        <f t="shared" si="8"/>
        <v>937.79372872614772</v>
      </c>
      <c r="AR4" s="99">
        <f t="shared" si="9"/>
        <v>123.09</v>
      </c>
      <c r="AS4" s="99">
        <f t="shared" si="10"/>
        <v>350.58998968540516</v>
      </c>
      <c r="AT4" s="99">
        <f t="shared" si="11"/>
        <v>87.9812665310277</v>
      </c>
      <c r="AU4" s="99">
        <f t="shared" ref="AU4:AU70" si="19">IF(S4=0,0,(AH4+AI4+AJ4)/S4)</f>
        <v>8.4008138351983721</v>
      </c>
      <c r="AV4" s="99">
        <f t="array" ref="AV4">_xlfn.IFS(U4=0,AO4,U4&lt;0,AO4/-U4,U4&gt;0,AO4/U4)</f>
        <v>331.28878933986562</v>
      </c>
      <c r="AW4" s="235">
        <f>IF(AQ4=0,0,AV4/AQ4)</f>
        <v>0.35326402725029077</v>
      </c>
      <c r="AX4" s="235">
        <f>IF(AR4=0,0,AV4/AR4)</f>
        <v>2.6914354483700187</v>
      </c>
      <c r="AY4" s="100"/>
      <c r="AZ4" s="95">
        <f t="shared" si="14"/>
        <v>0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0</v>
      </c>
      <c r="F5" s="94"/>
      <c r="G5" s="94"/>
      <c r="H5" s="94"/>
      <c r="I5" s="94"/>
      <c r="J5" s="94"/>
      <c r="K5" s="93">
        <v>123.09</v>
      </c>
      <c r="L5" s="93">
        <f>E5*K5</f>
        <v>0</v>
      </c>
      <c r="M5" s="90"/>
      <c r="N5" s="94">
        <f>'Юнит 6'!N5+'Юнит 7'!N5+'Юнит 8'!N5+'Юнит 9'!N5</f>
        <v>760</v>
      </c>
      <c r="O5" s="90">
        <v>1104</v>
      </c>
      <c r="P5" s="90">
        <v>75</v>
      </c>
      <c r="Q5" s="234">
        <f t="shared" si="15"/>
        <v>23.75</v>
      </c>
      <c r="R5" s="93">
        <f t="shared" si="16"/>
        <v>16.1875</v>
      </c>
      <c r="S5" s="94">
        <f>'Юнит 6'!S5+'Юнит 7'!S5+'Юнит 8'!S5+'Юнит 9'!S5</f>
        <v>524</v>
      </c>
      <c r="T5" s="94">
        <f>'Юнит 6'!T5+'Юнит 7'!T5+'Юнит 8'!T5+'Юнит 9'!T5</f>
        <v>-6</v>
      </c>
      <c r="U5" s="93">
        <f t="shared" si="1"/>
        <v>518</v>
      </c>
      <c r="V5" s="94">
        <f>'Юнит 6'!V5+'Юнит 7'!V5+'Юнит 8'!V5+'Юнит 9'!V5</f>
        <v>355749.4</v>
      </c>
      <c r="W5" s="94">
        <f>'Юнит 6'!W5+'Юнит 7'!W5+'Юнит 8'!W5+'Юнит 9'!W5</f>
        <v>-3287</v>
      </c>
      <c r="X5" s="93">
        <f t="shared" si="2"/>
        <v>352462.4</v>
      </c>
      <c r="Y5" s="94">
        <f>'Юнит 6'!Y5+'Юнит 7'!Y5+'Юнит 8'!Y5+'Юнит 9'!Y5</f>
        <v>565463.94000000006</v>
      </c>
      <c r="Z5" s="94">
        <f>'Юнит 6'!Z5+'Юнит 7'!Z5+'Юнит 8'!Z5+'Юнит 9'!Z5</f>
        <v>-5456.92</v>
      </c>
      <c r="AA5" s="233">
        <f t="shared" si="3"/>
        <v>560007.02</v>
      </c>
      <c r="AB5" s="93">
        <f t="shared" si="17"/>
        <v>629280</v>
      </c>
      <c r="AC5" s="235">
        <f t="shared" si="4"/>
        <v>6.6089024129936724E-2</v>
      </c>
      <c r="AD5" s="93">
        <f t="shared" si="5"/>
        <v>63760.62</v>
      </c>
      <c r="AE5" s="94">
        <f>'Юнит 6'!AE5+'Юнит 7'!AE5+'Юнит 8'!AE5+'Юнит 9'!AE5</f>
        <v>208461.44000000003</v>
      </c>
      <c r="AF5" s="235">
        <f t="shared" si="6"/>
        <v>0.37224790503519051</v>
      </c>
      <c r="AG5" s="94">
        <f>'Юнит 6'!AG5+'Юнит 7'!AG5+'Юнит 8'!AG5+'Юнит 9'!AG5</f>
        <v>45510.839999999953</v>
      </c>
      <c r="AH5" s="94">
        <f>'Юнит 6'!AH5+'Юнит 7'!AH5+'Юнит 8'!AH5+'Юнит 9'!AH5</f>
        <v>24241</v>
      </c>
      <c r="AI5" s="94">
        <f>'Юнит 6'!AI5+'Юнит 7'!AI5+'Юнит 8'!AI5+'Юнит 9'!AI5</f>
        <v>38331</v>
      </c>
      <c r="AJ5" s="94">
        <f>'Юнит 6'!AJ5+'Юнит 7'!AJ5+'Юнит 8'!AJ5+'Юнит 9'!AJ5</f>
        <v>0</v>
      </c>
      <c r="AK5" s="94">
        <f>'Юнит 6'!AK5+'Юнит 7'!AK5+'Юнит 8'!AK5+'Юнит 9'!AK5</f>
        <v>0</v>
      </c>
      <c r="AL5" s="123">
        <f t="shared" si="7"/>
        <v>0</v>
      </c>
      <c r="AM5" s="94">
        <f>'Юнит 6'!AM5+'Юнит 7'!AM5+'Юнит 8'!AM5+'Юнит 9'!AM5</f>
        <v>50</v>
      </c>
      <c r="AN5" s="95">
        <f t="shared" si="18"/>
        <v>20125.603040000002</v>
      </c>
      <c r="AO5" s="96">
        <f t="shared" ref="AO5:AO68" si="20">AA5-AD5-AE5-AG5-AH5-AI5-AK5-AL5-AN5-AM5</f>
        <v>159526.51695999998</v>
      </c>
      <c r="AP5" s="97"/>
      <c r="AQ5" s="98">
        <f t="shared" si="8"/>
        <v>1081.0946332046333</v>
      </c>
      <c r="AR5" s="99">
        <f t="shared" si="9"/>
        <v>123.09</v>
      </c>
      <c r="AS5" s="99">
        <f t="shared" si="10"/>
        <v>402.4352123552124</v>
      </c>
      <c r="AT5" s="99">
        <f t="shared" si="11"/>
        <v>86.852748091602962</v>
      </c>
      <c r="AU5" s="99">
        <f t="shared" si="19"/>
        <v>119.41221374045801</v>
      </c>
      <c r="AV5" s="99">
        <f t="array" ref="AV5">_xlfn.IFS(U5=0,AO5,U5&lt;0,AO5/-U5,U5&gt;0,AO5/U5)</f>
        <v>307.96624895752893</v>
      </c>
      <c r="AW5" s="235">
        <f>IF(AQ5=0,0,AV5/AQ5)</f>
        <v>0.28486520929684056</v>
      </c>
      <c r="AX5" s="235">
        <f>IF(AR5=0,0,AV5/AR5)</f>
        <v>2.5019599395363468</v>
      </c>
      <c r="AY5" s="100"/>
      <c r="AZ5" s="95">
        <f t="shared" si="14"/>
        <v>0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1">SUM(F6:J6)</f>
        <v>0</v>
      </c>
      <c r="F6" s="94"/>
      <c r="G6" s="94"/>
      <c r="H6" s="94"/>
      <c r="I6" s="94"/>
      <c r="J6" s="94"/>
      <c r="K6" s="93">
        <v>123.09</v>
      </c>
      <c r="L6" s="93">
        <f t="shared" ref="L6" si="22">E6*K6</f>
        <v>0</v>
      </c>
      <c r="M6" s="90"/>
      <c r="N6" s="94">
        <f>'Юнит 6'!N6+'Юнит 7'!N6+'Юнит 8'!N6+'Юнит 9'!N6</f>
        <v>612</v>
      </c>
      <c r="O6" s="90">
        <v>1012</v>
      </c>
      <c r="P6" s="90">
        <v>76</v>
      </c>
      <c r="Q6" s="234">
        <f t="shared" si="15"/>
        <v>19.125</v>
      </c>
      <c r="R6" s="93">
        <f t="shared" si="16"/>
        <v>13.78125</v>
      </c>
      <c r="S6" s="94">
        <f>'Юнит 6'!S6+'Юнит 7'!S6+'Юнит 8'!S6+'Юнит 9'!S6</f>
        <v>452</v>
      </c>
      <c r="T6" s="94">
        <f>'Юнит 6'!T6+'Юнит 7'!T6+'Юнит 8'!T6+'Юнит 9'!T6</f>
        <v>-11</v>
      </c>
      <c r="U6" s="93">
        <f t="shared" si="1"/>
        <v>441</v>
      </c>
      <c r="V6" s="94">
        <f>'Юнит 6'!V6+'Юнит 7'!V6+'Юнит 8'!V6+'Юнит 9'!V6</f>
        <v>289450.68</v>
      </c>
      <c r="W6" s="94">
        <f>'Юнит 6'!W6+'Юнит 7'!W6+'Юнит 8'!W6+'Юнит 9'!W6</f>
        <v>-6951</v>
      </c>
      <c r="X6" s="93">
        <f t="shared" si="2"/>
        <v>282499.68</v>
      </c>
      <c r="Y6" s="94">
        <f>'Юнит 6'!Y6+'Юнит 7'!Y6+'Юнит 8'!Y6+'Юнит 9'!Y6</f>
        <v>445827.14</v>
      </c>
      <c r="Z6" s="94">
        <f>'Юнит 6'!Z6+'Юнит 7'!Z6+'Юнит 8'!Z6+'Юнит 9'!Z6</f>
        <v>-10877</v>
      </c>
      <c r="AA6" s="233">
        <f t="shared" si="3"/>
        <v>434950.14</v>
      </c>
      <c r="AB6" s="93">
        <f t="shared" si="17"/>
        <v>470701.44</v>
      </c>
      <c r="AC6" s="235">
        <f t="shared" si="4"/>
        <v>5.1330482067491502E-2</v>
      </c>
      <c r="AD6" s="93">
        <f t="shared" si="5"/>
        <v>54282.69</v>
      </c>
      <c r="AE6" s="94">
        <f>'Юнит 6'!AE6+'Юнит 7'!AE6+'Юнит 8'!AE6+'Юнит 9'!AE6</f>
        <v>162636.58999999997</v>
      </c>
      <c r="AF6" s="235">
        <f t="shared" si="6"/>
        <v>0.37392007736794836</v>
      </c>
      <c r="AG6" s="94">
        <f>'Юнит 6'!AG6+'Юнит 7'!AG6+'Юнит 8'!AG6+'Юнит 9'!AG6</f>
        <v>39585.979999999974</v>
      </c>
      <c r="AH6" s="94">
        <f>'Юнит 6'!AH6+'Юнит 7'!AH6+'Юнит 8'!AH6+'Юнит 9'!AH6</f>
        <v>19893</v>
      </c>
      <c r="AI6" s="94">
        <f>'Юнит 6'!AI6+'Юнит 7'!AI6+'Юнит 8'!AI6+'Юнит 9'!AI6</f>
        <v>23625</v>
      </c>
      <c r="AJ6" s="94">
        <f>'Юнит 6'!AJ6+'Юнит 7'!AJ6+'Юнит 8'!AJ6+'Юнит 9'!AJ6</f>
        <v>0</v>
      </c>
      <c r="AK6" s="94">
        <f>'Юнит 6'!AK6+'Юнит 7'!AK6+'Юнит 8'!AK6+'Юнит 9'!AK6</f>
        <v>0</v>
      </c>
      <c r="AL6" s="123">
        <f t="shared" si="7"/>
        <v>0</v>
      </c>
      <c r="AM6" s="94">
        <f>'Юнит 6'!AM6+'Юнит 7'!AM6+'Юнит 8'!AM6+'Юнит 9'!AM6</f>
        <v>20</v>
      </c>
      <c r="AN6" s="95">
        <f t="shared" si="18"/>
        <v>16130.731727999999</v>
      </c>
      <c r="AO6" s="96">
        <f t="shared" si="20"/>
        <v>118776.14827200006</v>
      </c>
      <c r="AP6" s="97"/>
      <c r="AQ6" s="98">
        <f t="shared" si="8"/>
        <v>986.28149659863948</v>
      </c>
      <c r="AR6" s="99">
        <f t="shared" si="9"/>
        <v>123.09</v>
      </c>
      <c r="AS6" s="99">
        <f t="shared" si="10"/>
        <v>368.79045351473917</v>
      </c>
      <c r="AT6" s="99">
        <f t="shared" si="11"/>
        <v>87.579601769911449</v>
      </c>
      <c r="AU6" s="99">
        <f t="shared" si="19"/>
        <v>96.278761061946909</v>
      </c>
      <c r="AV6" s="99">
        <f t="array" ref="AV6">_xlfn.IFS(U6=0,AO6,U6&lt;0,AO6/-U6,U6&gt;0,AO6/U6)</f>
        <v>269.33366955102053</v>
      </c>
      <c r="AW6" s="235">
        <f t="shared" ref="AW6" si="23">IF(AQ6=0,0,AV6/AQ6)</f>
        <v>0.27307991732569636</v>
      </c>
      <c r="AX6" s="235">
        <f t="shared" ref="AX6" si="24">IF(AR6=0,0,AV6/AR6)</f>
        <v>2.1881035790967629</v>
      </c>
      <c r="AY6" s="100"/>
      <c r="AZ6" s="95">
        <f t="shared" si="14"/>
        <v>0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0</v>
      </c>
      <c r="F7" s="94"/>
      <c r="G7" s="94"/>
      <c r="H7" s="94"/>
      <c r="I7" s="94"/>
      <c r="J7" s="94"/>
      <c r="K7" s="93">
        <v>117.24</v>
      </c>
      <c r="L7" s="93">
        <f>E7*K7</f>
        <v>0</v>
      </c>
      <c r="M7" s="90"/>
      <c r="N7" s="94">
        <f>'Юнит 6'!N7+'Юнит 7'!N7+'Юнит 8'!N7+'Юнит 9'!N7</f>
        <v>1009</v>
      </c>
      <c r="O7" s="90">
        <v>1165</v>
      </c>
      <c r="P7" s="90">
        <v>68</v>
      </c>
      <c r="Q7" s="234">
        <f t="shared" si="15"/>
        <v>31.53125</v>
      </c>
      <c r="R7" s="93">
        <f t="shared" si="16"/>
        <v>19.5</v>
      </c>
      <c r="S7" s="94">
        <f>'Юнит 6'!S7+'Юнит 7'!S7+'Юнит 8'!S7+'Юнит 9'!S7</f>
        <v>640</v>
      </c>
      <c r="T7" s="94">
        <f>'Юнит 6'!T7+'Юнит 7'!T7+'Юнит 8'!T7+'Юнит 9'!T7</f>
        <v>-16</v>
      </c>
      <c r="U7" s="93">
        <f t="shared" si="1"/>
        <v>624</v>
      </c>
      <c r="V7" s="94">
        <f>'Юнит 6'!V7+'Юнит 7'!V7+'Юнит 8'!V7+'Юнит 9'!V7</f>
        <v>456099.30000000005</v>
      </c>
      <c r="W7" s="94">
        <f>'Юнит 6'!W7+'Юнит 7'!W7+'Юнит 8'!W7+'Юнит 9'!W7</f>
        <v>-10710</v>
      </c>
      <c r="X7" s="93">
        <f t="shared" si="2"/>
        <v>445389.30000000005</v>
      </c>
      <c r="Y7" s="94">
        <f>'Юнит 6'!Y7+'Юнит 7'!Y7+'Юнит 8'!Y7+'Юнит 9'!Y7</f>
        <v>714452.75</v>
      </c>
      <c r="Z7" s="94">
        <f>'Юнит 6'!Z7+'Юнит 7'!Z7+'Юнит 8'!Z7+'Юнит 9'!Z7</f>
        <v>-16909.509999999998</v>
      </c>
      <c r="AA7" s="233">
        <f t="shared" si="3"/>
        <v>697543.24</v>
      </c>
      <c r="AB7" s="93">
        <f t="shared" si="17"/>
        <v>799329.8</v>
      </c>
      <c r="AC7" s="235">
        <f t="shared" si="4"/>
        <v>8.2320310949020314E-2</v>
      </c>
      <c r="AD7" s="93">
        <f t="shared" si="5"/>
        <v>73157.759999999995</v>
      </c>
      <c r="AE7" s="94">
        <f>'Юнит 6'!AE7+'Юнит 7'!AE7+'Юнит 8'!AE7+'Юнит 9'!AE7</f>
        <v>260031.88</v>
      </c>
      <c r="AF7" s="235">
        <f t="shared" si="6"/>
        <v>0.37278245288421119</v>
      </c>
      <c r="AG7" s="94">
        <f>'Юнит 6'!AG7+'Юнит 7'!AG7+'Юнит 8'!AG7+'Юнит 9'!AG7</f>
        <v>61348.589999999967</v>
      </c>
      <c r="AH7" s="94">
        <f>'Юнит 6'!AH7+'Юнит 7'!AH7+'Юнит 8'!AH7+'Юнит 9'!AH7</f>
        <v>36500</v>
      </c>
      <c r="AI7" s="94">
        <f>'Юнит 6'!AI7+'Юнит 7'!AI7+'Юнит 8'!AI7+'Юнит 9'!AI7</f>
        <v>50440</v>
      </c>
      <c r="AJ7" s="94">
        <f>'Юнит 6'!AJ7+'Юнит 7'!AJ7+'Юнит 8'!AJ7+'Юнит 9'!AJ7</f>
        <v>0</v>
      </c>
      <c r="AK7" s="94">
        <f>'Юнит 6'!AK7+'Юнит 7'!AK7+'Юнит 8'!AK7+'Юнит 9'!AK7</f>
        <v>0</v>
      </c>
      <c r="AL7" s="123">
        <f t="shared" si="7"/>
        <v>0</v>
      </c>
      <c r="AM7" s="94">
        <f>'Юнит 6'!AM7+'Юнит 7'!AM7+'Юнит 8'!AM7+'Юнит 9'!AM7</f>
        <v>0</v>
      </c>
      <c r="AN7" s="95">
        <f t="shared" si="18"/>
        <v>25431.729030000002</v>
      </c>
      <c r="AO7" s="96">
        <f t="shared" si="20"/>
        <v>190633.28097000002</v>
      </c>
      <c r="AP7" s="97"/>
      <c r="AQ7" s="98">
        <f t="shared" si="8"/>
        <v>1117.8577564102563</v>
      </c>
      <c r="AR7" s="99">
        <f t="shared" si="9"/>
        <v>117.24</v>
      </c>
      <c r="AS7" s="99">
        <f t="shared" si="10"/>
        <v>416.71775641025641</v>
      </c>
      <c r="AT7" s="99">
        <f t="shared" si="11"/>
        <v>95.857171874999949</v>
      </c>
      <c r="AU7" s="99">
        <f t="shared" si="19"/>
        <v>135.84375</v>
      </c>
      <c r="AV7" s="99">
        <f t="array" ref="AV7">_xlfn.IFS(U7=0,AO7,U7&lt;0,AO7/-U7,U7&gt;0,AO7/U7)</f>
        <v>305.5020528365385</v>
      </c>
      <c r="AW7" s="235">
        <f>IF(AQ7=0,0,AV7/AQ7)</f>
        <v>0.2732924212268189</v>
      </c>
      <c r="AX7" s="235">
        <f>IF(AR7=0,0,AV7/AR7)</f>
        <v>2.6057834598817684</v>
      </c>
      <c r="AY7" s="100"/>
      <c r="AZ7" s="95">
        <f t="shared" si="14"/>
        <v>0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0</v>
      </c>
      <c r="F8" s="94"/>
      <c r="G8" s="94"/>
      <c r="H8" s="94"/>
      <c r="I8" s="94"/>
      <c r="J8" s="94"/>
      <c r="K8" s="93">
        <v>169.89</v>
      </c>
      <c r="L8" s="93">
        <f>E8*K8</f>
        <v>0</v>
      </c>
      <c r="M8" s="90"/>
      <c r="N8" s="94">
        <f>'Юнит 6'!N8+'Юнит 7'!N8+'Юнит 8'!N8+'Юнит 9'!N8</f>
        <v>466</v>
      </c>
      <c r="O8" s="90">
        <v>1325</v>
      </c>
      <c r="P8" s="90">
        <v>53</v>
      </c>
      <c r="Q8" s="234">
        <f t="shared" si="15"/>
        <v>14.5625</v>
      </c>
      <c r="R8" s="93">
        <f t="shared" si="16"/>
        <v>7.46875</v>
      </c>
      <c r="S8" s="94">
        <f>'Юнит 6'!S8+'Юнит 7'!S8+'Юнит 8'!S8+'Юнит 9'!S8</f>
        <v>243</v>
      </c>
      <c r="T8" s="94">
        <f>'Юнит 6'!T8+'Юнит 7'!T8+'Юнит 8'!T8+'Юнит 9'!T8</f>
        <v>-4</v>
      </c>
      <c r="U8" s="93">
        <f t="shared" si="1"/>
        <v>239</v>
      </c>
      <c r="V8" s="94">
        <f>'Юнит 6'!V8+'Юнит 7'!V8+'Юнит 8'!V8+'Юнит 9'!V8</f>
        <v>199773.21000000002</v>
      </c>
      <c r="W8" s="94">
        <f>'Юнит 6'!W8+'Юнит 7'!W8+'Юнит 8'!W8+'Юнит 9'!W8</f>
        <v>-3176</v>
      </c>
      <c r="X8" s="93">
        <f t="shared" si="2"/>
        <v>196597.21000000002</v>
      </c>
      <c r="Y8" s="94">
        <f>'Юнит 6'!Y8+'Юнит 7'!Y8+'Юнит 8'!Y8+'Юнит 9'!Y8</f>
        <v>316450.57999999996</v>
      </c>
      <c r="Z8" s="94">
        <f>'Юнит 6'!Z8+'Юнит 7'!Z8+'Юнит 8'!Z8+'Юнит 9'!Z8</f>
        <v>-5174</v>
      </c>
      <c r="AA8" s="233">
        <f t="shared" si="3"/>
        <v>311276.57999999996</v>
      </c>
      <c r="AB8" s="93">
        <f t="shared" si="17"/>
        <v>327248.5</v>
      </c>
      <c r="AC8" s="235">
        <f t="shared" si="4"/>
        <v>3.6735192010100469E-2</v>
      </c>
      <c r="AD8" s="93">
        <f t="shared" si="5"/>
        <v>40603.71</v>
      </c>
      <c r="AE8" s="94">
        <f>'Юнит 6'!AE8+'Юнит 7'!AE8+'Юнит 8'!AE8+'Юнит 9'!AE8</f>
        <v>115901.58</v>
      </c>
      <c r="AF8" s="235">
        <f t="shared" si="6"/>
        <v>0.37234275704262754</v>
      </c>
      <c r="AG8" s="94">
        <f>'Юнит 6'!AG8+'Юнит 7'!AG8+'Юнит 8'!AG8+'Юнит 9'!AG8</f>
        <v>35348.049999999988</v>
      </c>
      <c r="AH8" s="94">
        <f>'Юнит 6'!AH8+'Юнит 7'!AH8+'Юнит 8'!AH8+'Юнит 9'!AH8</f>
        <v>28010</v>
      </c>
      <c r="AI8" s="94">
        <f>'Юнит 6'!AI8+'Юнит 7'!AI8+'Юнит 8'!AI8+'Юнит 9'!AI8</f>
        <v>24579</v>
      </c>
      <c r="AJ8" s="94">
        <f>'Юнит 6'!AJ8+'Юнит 7'!AJ8+'Юнит 8'!AJ8+'Юнит 9'!AJ8</f>
        <v>0</v>
      </c>
      <c r="AK8" s="94">
        <f>'Юнит 6'!AK8+'Юнит 7'!AK8+'Юнит 8'!AK8+'Юнит 9'!AK8</f>
        <v>0</v>
      </c>
      <c r="AL8" s="123">
        <f t="shared" si="7"/>
        <v>0</v>
      </c>
      <c r="AM8" s="94">
        <f>'Юнит 6'!AM8+'Юнит 7'!AM8+'Юнит 8'!AM8+'Юнит 9'!AM8</f>
        <v>0</v>
      </c>
      <c r="AN8" s="95">
        <f t="shared" si="18"/>
        <v>11225.700691</v>
      </c>
      <c r="AO8" s="96">
        <f t="shared" si="20"/>
        <v>55608.539308999934</v>
      </c>
      <c r="AP8" s="97"/>
      <c r="AQ8" s="98">
        <f t="shared" si="8"/>
        <v>1302.4124686192467</v>
      </c>
      <c r="AR8" s="99">
        <f t="shared" si="9"/>
        <v>169.89</v>
      </c>
      <c r="AS8" s="99">
        <f t="shared" si="10"/>
        <v>484.94384937238493</v>
      </c>
      <c r="AT8" s="99">
        <f t="shared" si="11"/>
        <v>145.46522633744851</v>
      </c>
      <c r="AU8" s="99">
        <f t="shared" si="19"/>
        <v>216.41563786008231</v>
      </c>
      <c r="AV8" s="99">
        <f t="array" ref="AV8">_xlfn.IFS(U8=0,AO8,U8&lt;0,AO8/-U8,U8&gt;0,AO8/U8)</f>
        <v>232.67171258995788</v>
      </c>
      <c r="AW8" s="235">
        <f>IF(AQ8=0,0,AV8/AQ8)</f>
        <v>0.17864671768431772</v>
      </c>
      <c r="AX8" s="235">
        <f>IF(AR8=0,0,AV8/AR8)</f>
        <v>1.3695433079637289</v>
      </c>
      <c r="AY8" s="100"/>
      <c r="AZ8" s="95">
        <f t="shared" si="14"/>
        <v>0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0</v>
      </c>
      <c r="F9" s="94"/>
      <c r="G9" s="94"/>
      <c r="H9" s="94"/>
      <c r="I9" s="94"/>
      <c r="J9" s="94"/>
      <c r="K9" s="93">
        <v>123.09</v>
      </c>
      <c r="L9" s="93">
        <f>E9*K9</f>
        <v>0</v>
      </c>
      <c r="M9" s="90"/>
      <c r="N9" s="94">
        <f>'Юнит 6'!N9+'Юнит 7'!N9+'Юнит 8'!N9+'Юнит 9'!N9</f>
        <v>993</v>
      </c>
      <c r="O9" s="90">
        <v>1387</v>
      </c>
      <c r="P9" s="90">
        <v>55</v>
      </c>
      <c r="Q9" s="234">
        <f t="shared" si="15"/>
        <v>31.03125</v>
      </c>
      <c r="R9" s="93">
        <f t="shared" si="16"/>
        <v>15.125</v>
      </c>
      <c r="S9" s="94">
        <f>'Юнит 6'!S9+'Юнит 7'!S9+'Юнит 8'!S9+'Юнит 9'!S9</f>
        <v>497</v>
      </c>
      <c r="T9" s="94">
        <f>'Юнит 6'!T9+'Юнит 7'!T9+'Юнит 8'!T9+'Юнит 9'!T9</f>
        <v>-13</v>
      </c>
      <c r="U9" s="93">
        <f t="shared" si="1"/>
        <v>484</v>
      </c>
      <c r="V9" s="94">
        <f>'Юнит 6'!V9+'Юнит 7'!V9+'Юнит 8'!V9+'Юнит 9'!V9</f>
        <v>427349.54</v>
      </c>
      <c r="W9" s="94">
        <f>'Юнит 6'!W9+'Юнит 7'!W9+'Юнит 8'!W9+'Юнит 9'!W9</f>
        <v>-11059</v>
      </c>
      <c r="X9" s="93">
        <f t="shared" si="2"/>
        <v>416290.54</v>
      </c>
      <c r="Y9" s="94">
        <f>'Юнит 6'!Y9+'Юнит 7'!Y9+'Юнит 8'!Y9+'Юнит 9'!Y9</f>
        <v>676411.87000000011</v>
      </c>
      <c r="Z9" s="94">
        <f>'Юнит 6'!Z9+'Юнит 7'!Z9+'Юнит 8'!Z9+'Юнит 9'!Z9</f>
        <v>-17635</v>
      </c>
      <c r="AA9" s="233">
        <f t="shared" si="3"/>
        <v>658776.87000000011</v>
      </c>
      <c r="AB9" s="93">
        <f t="shared" si="17"/>
        <v>757510.05</v>
      </c>
      <c r="AC9" s="235">
        <f t="shared" si="4"/>
        <v>7.7745311938543546E-2</v>
      </c>
      <c r="AD9" s="93">
        <f t="shared" si="5"/>
        <v>59575.560000000005</v>
      </c>
      <c r="AE9" s="94">
        <f>'Юнит 6'!AE9+'Юнит 7'!AE9+'Юнит 8'!AE9+'Юнит 9'!AE9</f>
        <v>245178.38000000006</v>
      </c>
      <c r="AF9" s="235">
        <f t="shared" si="6"/>
        <v>0.37217211345018841</v>
      </c>
      <c r="AG9" s="94">
        <f>'Юнит 6'!AG9+'Юнит 7'!AG9+'Юнит 8'!AG9+'Юнит 9'!AG9</f>
        <v>67948.749999999942</v>
      </c>
      <c r="AH9" s="94">
        <f>'Юнит 6'!AH9+'Юнит 7'!AH9+'Юнит 8'!AH9+'Юнит 9'!AH9</f>
        <v>53000</v>
      </c>
      <c r="AI9" s="94">
        <f>'Юнит 6'!AI9+'Юнит 7'!AI9+'Юнит 8'!AI9+'Юнит 9'!AI9</f>
        <v>56500</v>
      </c>
      <c r="AJ9" s="94">
        <f>'Юнит 6'!AJ9+'Юнит 7'!AJ9+'Юнит 8'!AJ9+'Юнит 9'!AJ9</f>
        <v>0</v>
      </c>
      <c r="AK9" s="94">
        <f>'Юнит 6'!AK9+'Юнит 7'!AK9+'Юнит 8'!AK9+'Юнит 9'!AK9</f>
        <v>0</v>
      </c>
      <c r="AL9" s="123">
        <f t="shared" si="7"/>
        <v>0</v>
      </c>
      <c r="AM9" s="94">
        <f>'Юнит 6'!AM9+'Юнит 7'!AM9+'Юнит 8'!AM9+'Юнит 9'!AM9</f>
        <v>10</v>
      </c>
      <c r="AN9" s="95">
        <f t="shared" si="18"/>
        <v>23770.189833999997</v>
      </c>
      <c r="AO9" s="96">
        <f t="shared" si="20"/>
        <v>152793.99016600006</v>
      </c>
      <c r="AP9" s="97"/>
      <c r="AQ9" s="98">
        <f t="shared" si="8"/>
        <v>1361.1092355371902</v>
      </c>
      <c r="AR9" s="99">
        <f t="shared" si="9"/>
        <v>123.09</v>
      </c>
      <c r="AS9" s="99">
        <f t="shared" si="10"/>
        <v>506.56690082644639</v>
      </c>
      <c r="AT9" s="99">
        <f t="shared" si="11"/>
        <v>136.71780684104615</v>
      </c>
      <c r="AU9" s="99">
        <f t="shared" si="19"/>
        <v>220.32193158953723</v>
      </c>
      <c r="AV9" s="99">
        <f t="array" ref="AV9">_xlfn.IFS(U9=0,AO9,U9&lt;0,AO9/-U9,U9&gt;0,AO9/U9)</f>
        <v>315.69006232644642</v>
      </c>
      <c r="AW9" s="235">
        <f>IF(AQ9=0,0,AV9/AQ9)</f>
        <v>0.23193587559623952</v>
      </c>
      <c r="AX9" s="235">
        <f>IF(AR9=0,0,AV9/AR9)</f>
        <v>2.5647092560439226</v>
      </c>
      <c r="AY9" s="100"/>
      <c r="AZ9" s="95">
        <f t="shared" si="14"/>
        <v>0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0</v>
      </c>
      <c r="F10" s="94"/>
      <c r="G10" s="94"/>
      <c r="H10" s="94"/>
      <c r="I10" s="94"/>
      <c r="J10" s="94"/>
      <c r="K10" s="93">
        <v>123.09</v>
      </c>
      <c r="L10" s="93">
        <f>E10*K10</f>
        <v>0</v>
      </c>
      <c r="M10" s="90"/>
      <c r="N10" s="94">
        <f>'Юнит 6'!N10+'Юнит 7'!N10+'Юнит 8'!N10+'Юнит 9'!N10</f>
        <v>942</v>
      </c>
      <c r="O10" s="90">
        <v>1003</v>
      </c>
      <c r="P10" s="90">
        <v>67</v>
      </c>
      <c r="Q10" s="234">
        <f t="shared" si="15"/>
        <v>29.4375</v>
      </c>
      <c r="R10" s="93">
        <f t="shared" si="16"/>
        <v>17.53125</v>
      </c>
      <c r="S10" s="94">
        <f>'Юнит 6'!S10+'Юнит 7'!S10+'Юнит 8'!S10+'Юнит 9'!S10</f>
        <v>567</v>
      </c>
      <c r="T10" s="94">
        <f>'Юнит 6'!T10+'Юнит 7'!T10+'Юнит 8'!T10+'Юнит 9'!T10</f>
        <v>-6</v>
      </c>
      <c r="U10" s="93">
        <f t="shared" si="1"/>
        <v>561</v>
      </c>
      <c r="V10" s="94">
        <f>'Юнит 6'!V10+'Юнит 7'!V10+'Юнит 8'!V10+'Юнит 9'!V10</f>
        <v>357306.26999999996</v>
      </c>
      <c r="W10" s="94">
        <f>'Юнит 6'!W10+'Юнит 7'!W10+'Юнит 8'!W10+'Юнит 9'!W10</f>
        <v>-3690</v>
      </c>
      <c r="X10" s="93">
        <f t="shared" si="2"/>
        <v>353616.26999999996</v>
      </c>
      <c r="Y10" s="94">
        <f>'Юнит 6'!Y10+'Юнит 7'!Y10+'Юнит 8'!Y10+'Юнит 9'!Y10</f>
        <v>552818.33000000007</v>
      </c>
      <c r="Z10" s="94">
        <f>'Юнит 6'!Z10+'Юнит 7'!Z10+'Юнит 8'!Z10+'Юнит 9'!Z10</f>
        <v>-5775.52</v>
      </c>
      <c r="AA10" s="233">
        <f t="shared" si="3"/>
        <v>547042.81000000006</v>
      </c>
      <c r="AB10" s="93">
        <f t="shared" si="17"/>
        <v>633033.42000000004</v>
      </c>
      <c r="AC10" s="235">
        <f t="shared" si="4"/>
        <v>6.4559057617167709E-2</v>
      </c>
      <c r="AD10" s="93">
        <f t="shared" si="5"/>
        <v>69053.490000000005</v>
      </c>
      <c r="AE10" s="94">
        <f>'Юнит 6'!AE10+'Юнит 7'!AE10+'Юнит 8'!AE10+'Юнит 9'!AE10</f>
        <v>204877.51000000004</v>
      </c>
      <c r="AF10" s="235">
        <f t="shared" si="6"/>
        <v>0.37451823925809391</v>
      </c>
      <c r="AG10" s="94">
        <f>'Юнит 6'!AG10+'Юнит 7'!AG10+'Юнит 8'!AG10+'Юнит 9'!AG10</f>
        <v>58106.499999999927</v>
      </c>
      <c r="AH10" s="94">
        <f>'Юнит 6'!AH10+'Юнит 7'!AH10+'Юнит 8'!AH10+'Юнит 9'!AH10</f>
        <v>44500</v>
      </c>
      <c r="AI10" s="94">
        <f>'Юнит 6'!AI10+'Юнит 7'!AI10+'Юнит 8'!AI10+'Юнит 9'!AI10</f>
        <v>45000</v>
      </c>
      <c r="AJ10" s="94">
        <f>'Юнит 6'!AJ10+'Юнит 7'!AJ10+'Юнит 8'!AJ10+'Юнит 9'!AJ10</f>
        <v>0</v>
      </c>
      <c r="AK10" s="94">
        <f>'Юнит 6'!AK10+'Юнит 7'!AK10+'Юнит 8'!AK10+'Юнит 9'!AK10</f>
        <v>0</v>
      </c>
      <c r="AL10" s="123">
        <f t="shared" si="7"/>
        <v>0</v>
      </c>
      <c r="AM10" s="94">
        <f>'Юнит 6'!AM10+'Юнит 7'!AM10+'Юнит 8'!AM10+'Юнит 9'!AM10</f>
        <v>90</v>
      </c>
      <c r="AN10" s="95">
        <f t="shared" si="18"/>
        <v>20191.489016999996</v>
      </c>
      <c r="AO10" s="96">
        <f t="shared" si="20"/>
        <v>105223.82098300011</v>
      </c>
      <c r="AP10" s="97"/>
      <c r="AQ10" s="98">
        <f t="shared" si="8"/>
        <v>975.12087344028532</v>
      </c>
      <c r="AR10" s="99">
        <f t="shared" si="9"/>
        <v>123.09</v>
      </c>
      <c r="AS10" s="99">
        <f t="shared" si="10"/>
        <v>365.20055258467028</v>
      </c>
      <c r="AT10" s="99">
        <f t="shared" si="11"/>
        <v>102.48059964726619</v>
      </c>
      <c r="AU10" s="99">
        <f t="shared" si="19"/>
        <v>157.84832451499119</v>
      </c>
      <c r="AV10" s="99">
        <f t="array" ref="AV10">_xlfn.IFS(U10=0,AO10,U10&lt;0,AO10/-U10,U10&gt;0,AO10/U10)</f>
        <v>187.5647432852052</v>
      </c>
      <c r="AW10" s="235">
        <f>IF(AQ10=0,0,AV10/AQ10)</f>
        <v>0.19235024948595905</v>
      </c>
      <c r="AX10" s="235">
        <f>IF(AR10=0,0,AV10/AR10)</f>
        <v>1.5238016352685448</v>
      </c>
      <c r="AY10" s="100"/>
      <c r="AZ10" s="95">
        <f t="shared" si="14"/>
        <v>0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25">SUM(F11:J11)</f>
        <v>0</v>
      </c>
      <c r="F11" s="94"/>
      <c r="G11" s="94"/>
      <c r="H11" s="94"/>
      <c r="I11" s="94"/>
      <c r="J11" s="94"/>
      <c r="K11" s="93">
        <v>123.09</v>
      </c>
      <c r="L11" s="93">
        <f t="shared" ref="L11" si="26">E11*K11</f>
        <v>0</v>
      </c>
      <c r="M11" s="90"/>
      <c r="N11" s="94">
        <f>'Юнит 6'!N11+'Юнит 7'!N11+'Юнит 8'!N11+'Юнит 9'!N11</f>
        <v>351</v>
      </c>
      <c r="O11" s="90">
        <v>1213</v>
      </c>
      <c r="P11" s="90">
        <v>66</v>
      </c>
      <c r="Q11" s="234">
        <f t="shared" si="15"/>
        <v>10.96875</v>
      </c>
      <c r="R11" s="93">
        <f t="shared" si="16"/>
        <v>6.21875</v>
      </c>
      <c r="S11" s="94">
        <f>'Юнит 6'!S11+'Юнит 7'!S11+'Юнит 8'!S11+'Юнит 9'!S11</f>
        <v>201</v>
      </c>
      <c r="T11" s="94">
        <f>'Юнит 6'!T11+'Юнит 7'!T11+'Юнит 8'!T11+'Юнит 9'!T11</f>
        <v>-2</v>
      </c>
      <c r="U11" s="93">
        <f t="shared" si="1"/>
        <v>199</v>
      </c>
      <c r="V11" s="94">
        <f>'Юнит 6'!V11+'Юнит 7'!V11+'Юнит 8'!V11+'Юнит 9'!V11</f>
        <v>151683.79</v>
      </c>
      <c r="W11" s="94">
        <f>'Юнит 6'!W11+'Юнит 7'!W11+'Юнит 8'!W11+'Юнит 9'!W11</f>
        <v>-1461</v>
      </c>
      <c r="X11" s="93">
        <f t="shared" si="2"/>
        <v>150222.79</v>
      </c>
      <c r="Y11" s="94">
        <f>'Юнит 6'!Y11+'Юнит 7'!Y11+'Юнит 8'!Y11+'Юнит 9'!Y11</f>
        <v>241550.71000000002</v>
      </c>
      <c r="Z11" s="94">
        <f>'Юнит 6'!Z11+'Юнит 7'!Z11+'Юнит 8'!Z11+'Юнит 9'!Z11</f>
        <v>-2410</v>
      </c>
      <c r="AA11" s="233">
        <f t="shared" si="3"/>
        <v>239140.71000000002</v>
      </c>
      <c r="AB11" s="93">
        <f t="shared" si="17"/>
        <v>281003.58</v>
      </c>
      <c r="AC11" s="235">
        <f t="shared" si="4"/>
        <v>2.822210363298696E-2</v>
      </c>
      <c r="AD11" s="93">
        <f t="shared" si="5"/>
        <v>24494.91</v>
      </c>
      <c r="AE11" s="94">
        <f>'Юнит 6'!AE11+'Юнит 7'!AE11+'Юнит 8'!AE11+'Юнит 9'!AE11</f>
        <v>88820.020000000019</v>
      </c>
      <c r="AF11" s="235">
        <f t="shared" si="6"/>
        <v>0.37141321525724336</v>
      </c>
      <c r="AG11" s="94">
        <f>'Юнит 6'!AG11+'Юнит 7'!AG11+'Юнит 8'!AG11+'Юнит 9'!AG11</f>
        <v>21284.889999999992</v>
      </c>
      <c r="AH11" s="94">
        <f>'Юнит 6'!AH11+'Юнит 7'!AH11+'Юнит 8'!AH11+'Юнит 9'!AH11</f>
        <v>13816</v>
      </c>
      <c r="AI11" s="94">
        <f>'Юнит 6'!AI11+'Юнит 7'!AI11+'Юнит 8'!AI11+'Юнит 9'!AI11</f>
        <v>15919</v>
      </c>
      <c r="AJ11" s="94">
        <f>'Юнит 6'!AJ11+'Юнит 7'!AJ11+'Юнит 8'!AJ11+'Юнит 9'!AJ11</f>
        <v>0</v>
      </c>
      <c r="AK11" s="94">
        <f>'Юнит 6'!AK11+'Юнит 7'!AK11+'Юнит 8'!AK11+'Юнит 9'!AK11</f>
        <v>0</v>
      </c>
      <c r="AL11" s="123">
        <f t="shared" si="7"/>
        <v>0</v>
      </c>
      <c r="AM11" s="94">
        <f>'Юнит 6'!AM11+'Юнит 7'!AM11+'Юнит 8'!AM11+'Юнит 9'!AM11</f>
        <v>0</v>
      </c>
      <c r="AN11" s="95">
        <f t="shared" si="18"/>
        <v>8577.7213090000005</v>
      </c>
      <c r="AO11" s="96">
        <f t="shared" si="20"/>
        <v>66228.168691000013</v>
      </c>
      <c r="AP11" s="97"/>
      <c r="AQ11" s="98">
        <f t="shared" si="8"/>
        <v>1201.712110552764</v>
      </c>
      <c r="AR11" s="99">
        <f t="shared" si="9"/>
        <v>123.09</v>
      </c>
      <c r="AS11" s="99">
        <f t="shared" si="10"/>
        <v>446.33175879396993</v>
      </c>
      <c r="AT11" s="99">
        <f t="shared" si="11"/>
        <v>105.89497512437806</v>
      </c>
      <c r="AU11" s="99">
        <f t="shared" si="19"/>
        <v>147.93532338308458</v>
      </c>
      <c r="AV11" s="99">
        <f t="array" ref="AV11">_xlfn.IFS(U11=0,AO11,U11&lt;0,AO11/-U11,U11&gt;0,AO11/U11)</f>
        <v>332.80486779396989</v>
      </c>
      <c r="AW11" s="235">
        <f t="shared" ref="AW11:AW28" si="27">IF(AQ11=0,0,AV11/AQ11)</f>
        <v>0.27694226002339795</v>
      </c>
      <c r="AX11" s="235">
        <f t="shared" ref="AX11:AX28" si="28">IF(AR11=0,0,AV11/AR11)</f>
        <v>2.7037522771465583</v>
      </c>
      <c r="AY11" s="100"/>
      <c r="AZ11" s="95">
        <f t="shared" si="14"/>
        <v>0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25"/>
        <v>0</v>
      </c>
      <c r="F12" s="94"/>
      <c r="G12" s="94"/>
      <c r="H12" s="94"/>
      <c r="I12" s="94"/>
      <c r="J12" s="94"/>
      <c r="K12" s="93">
        <v>117.24</v>
      </c>
      <c r="L12" s="93">
        <f>E12*K12</f>
        <v>0</v>
      </c>
      <c r="M12" s="90"/>
      <c r="N12" s="94">
        <f>'Юнит 6'!N12+'Юнит 7'!N12+'Юнит 8'!N12+'Юнит 9'!N12</f>
        <v>549</v>
      </c>
      <c r="O12" s="90">
        <v>1223</v>
      </c>
      <c r="P12" s="90">
        <v>55</v>
      </c>
      <c r="Q12" s="234">
        <f t="shared" si="15"/>
        <v>17.15625</v>
      </c>
      <c r="R12" s="93">
        <f t="shared" si="16"/>
        <v>8.03125</v>
      </c>
      <c r="S12" s="94">
        <f>'Юнит 6'!S12+'Юнит 7'!S12+'Юнит 8'!S12+'Юнит 9'!S12</f>
        <v>258</v>
      </c>
      <c r="T12" s="94">
        <f>'Юнит 6'!T12+'Юнит 7'!T12+'Юнит 8'!T12+'Юнит 9'!T12</f>
        <v>-1</v>
      </c>
      <c r="U12" s="93">
        <f t="shared" si="1"/>
        <v>257</v>
      </c>
      <c r="V12" s="94">
        <f>'Юнит 6'!V12+'Юнит 7'!V12+'Юнит 8'!V12+'Юнит 9'!V12</f>
        <v>192956.46999999997</v>
      </c>
      <c r="W12" s="94">
        <f>'Юнит 6'!W12+'Юнит 7'!W12+'Юнит 8'!W12+'Юнит 9'!W12</f>
        <v>-734</v>
      </c>
      <c r="X12" s="93">
        <f t="shared" si="2"/>
        <v>192222.46999999997</v>
      </c>
      <c r="Y12" s="94">
        <f>'Юнит 6'!Y12+'Юнит 7'!Y12+'Юнит 8'!Y12+'Юнит 9'!Y12</f>
        <v>307497.48</v>
      </c>
      <c r="Z12" s="94">
        <f>'Юнит 6'!Z12+'Юнит 7'!Z12+'Юнит 8'!Z12+'Юнит 9'!Z12</f>
        <v>-1170</v>
      </c>
      <c r="AA12" s="233">
        <f t="shared" si="3"/>
        <v>306327.48</v>
      </c>
      <c r="AB12" s="93">
        <f t="shared" si="17"/>
        <v>369284.85</v>
      </c>
      <c r="AC12" s="235">
        <f t="shared" si="4"/>
        <v>3.6151125779428098E-2</v>
      </c>
      <c r="AD12" s="93">
        <f t="shared" si="5"/>
        <v>30130.68</v>
      </c>
      <c r="AE12" s="94">
        <f>'Юнит 6'!AE12+'Юнит 7'!AE12+'Юнит 8'!AE12+'Юнит 9'!AE12</f>
        <v>114494.12999999998</v>
      </c>
      <c r="AF12" s="235">
        <f t="shared" si="6"/>
        <v>0.37376382295182914</v>
      </c>
      <c r="AG12" s="94">
        <f>'Юнит 6'!AG12+'Юнит 7'!AG12+'Юнит 8'!AG12+'Юнит 9'!AG12</f>
        <v>35167.819999999992</v>
      </c>
      <c r="AH12" s="94">
        <f>'Юнит 6'!AH12+'Юнит 7'!AH12+'Юнит 8'!AH12+'Юнит 9'!AH12</f>
        <v>17697</v>
      </c>
      <c r="AI12" s="94">
        <f>'Юнит 6'!AI12+'Юнит 7'!AI12+'Юнит 8'!AI12+'Юнит 9'!AI12</f>
        <v>29456</v>
      </c>
      <c r="AJ12" s="94">
        <f>'Юнит 6'!AJ12+'Юнит 7'!AJ12+'Юнит 8'!AJ12+'Юнит 9'!AJ12</f>
        <v>0</v>
      </c>
      <c r="AK12" s="94">
        <f>'Юнит 6'!AK12+'Юнит 7'!AK12+'Юнит 8'!AK12+'Юнит 9'!AK12</f>
        <v>0</v>
      </c>
      <c r="AL12" s="123">
        <f t="shared" si="7"/>
        <v>0</v>
      </c>
      <c r="AM12" s="94">
        <f>'Юнит 6'!AM12+'Юнит 7'!AM12+'Юнит 8'!AM12+'Юнит 9'!AM12</f>
        <v>10</v>
      </c>
      <c r="AN12" s="95">
        <f t="shared" si="18"/>
        <v>10975.903036999998</v>
      </c>
      <c r="AO12" s="96">
        <f t="shared" si="20"/>
        <v>68395.946963000024</v>
      </c>
      <c r="AP12" s="97"/>
      <c r="AQ12" s="98">
        <f t="shared" si="8"/>
        <v>1191.9357198443579</v>
      </c>
      <c r="AR12" s="99">
        <f t="shared" si="9"/>
        <v>117.24</v>
      </c>
      <c r="AS12" s="99">
        <f t="shared" si="10"/>
        <v>445.5024513618676</v>
      </c>
      <c r="AT12" s="99">
        <f t="shared" si="11"/>
        <v>136.3093798449612</v>
      </c>
      <c r="AU12" s="99">
        <f t="shared" si="19"/>
        <v>182.76356589147287</v>
      </c>
      <c r="AV12" s="99">
        <f t="array" ref="AV12">_xlfn.IFS(U12=0,AO12,U12&lt;0,AO12/-U12,U12&gt;0,AO12/U12)</f>
        <v>266.13208935019463</v>
      </c>
      <c r="AW12" s="235">
        <f t="shared" si="27"/>
        <v>0.22327721614463067</v>
      </c>
      <c r="AX12" s="235">
        <f t="shared" si="28"/>
        <v>2.2699768794796542</v>
      </c>
      <c r="AY12" s="100"/>
      <c r="AZ12" s="95">
        <f t="shared" si="14"/>
        <v>0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25"/>
        <v>0</v>
      </c>
      <c r="F13" s="94"/>
      <c r="G13" s="94"/>
      <c r="H13" s="94"/>
      <c r="I13" s="94"/>
      <c r="J13" s="94"/>
      <c r="K13" s="93">
        <v>123.09</v>
      </c>
      <c r="L13" s="93">
        <f t="shared" ref="L13:L28" si="29">E13*K13</f>
        <v>0</v>
      </c>
      <c r="M13" s="90"/>
      <c r="N13" s="94">
        <f>'Юнит 6'!N13+'Юнит 7'!N13+'Юнит 8'!N13+'Юнит 9'!N13</f>
        <v>663</v>
      </c>
      <c r="O13" s="90">
        <v>1402</v>
      </c>
      <c r="P13" s="90">
        <v>55</v>
      </c>
      <c r="Q13" s="234">
        <f t="shared" si="15"/>
        <v>20.71875</v>
      </c>
      <c r="R13" s="93">
        <f t="shared" si="16"/>
        <v>9.09375</v>
      </c>
      <c r="S13" s="94">
        <f>'Юнит 6'!S13+'Юнит 7'!S13+'Юнит 8'!S13+'Юнит 9'!S13</f>
        <v>297</v>
      </c>
      <c r="T13" s="94">
        <f>'Юнит 6'!T13+'Юнит 7'!T13+'Юнит 8'!T13+'Юнит 9'!T13</f>
        <v>-6</v>
      </c>
      <c r="U13" s="93">
        <f t="shared" si="1"/>
        <v>291</v>
      </c>
      <c r="V13" s="94">
        <f>'Юнит 6'!V13+'Юнит 7'!V13+'Юнит 8'!V13+'Юнит 9'!V13</f>
        <v>257030.59000000003</v>
      </c>
      <c r="W13" s="94">
        <f>'Юнит 6'!W13+'Юнит 7'!W13+'Юнит 8'!W13+'Юнит 9'!W13</f>
        <v>-5375</v>
      </c>
      <c r="X13" s="93">
        <f t="shared" si="2"/>
        <v>251655.59000000003</v>
      </c>
      <c r="Y13" s="94">
        <f>'Юнит 6'!Y13+'Юнит 7'!Y13+'Юнит 8'!Y13+'Юнит 9'!Y13</f>
        <v>408192.39</v>
      </c>
      <c r="Z13" s="94">
        <f>'Юнит 6'!Z13+'Юнит 7'!Z13+'Юнит 8'!Z13+'Юнит 9'!Z13</f>
        <v>-8330.31</v>
      </c>
      <c r="AA13" s="233">
        <f t="shared" si="3"/>
        <v>399862.08</v>
      </c>
      <c r="AB13" s="93">
        <f t="shared" si="17"/>
        <v>511239.3</v>
      </c>
      <c r="AC13" s="235">
        <f t="shared" si="4"/>
        <v>4.7189577469522952E-2</v>
      </c>
      <c r="AD13" s="93">
        <f t="shared" si="5"/>
        <v>35819.19</v>
      </c>
      <c r="AE13" s="94">
        <f>'Юнит 6'!AE13+'Юнит 7'!AE13+'Юнит 8'!AE13+'Юнит 9'!AE13</f>
        <v>149308.72999999998</v>
      </c>
      <c r="AF13" s="235">
        <f t="shared" si="6"/>
        <v>0.37340057351774886</v>
      </c>
      <c r="AG13" s="94">
        <f>'Юнит 6'!AG13+'Юнит 7'!AG13+'Юнит 8'!AG13+'Юнит 9'!AG13</f>
        <v>40008.889999999978</v>
      </c>
      <c r="AH13" s="94">
        <f>'Юнит 6'!AH13+'Юнит 7'!AH13+'Юнит 8'!AH13+'Юнит 9'!AH13</f>
        <v>38000</v>
      </c>
      <c r="AI13" s="94">
        <f>'Юнит 6'!AI13+'Юнит 7'!AI13+'Юнит 8'!AI13+'Юнит 9'!AI13</f>
        <v>45389</v>
      </c>
      <c r="AJ13" s="94">
        <f>'Юнит 6'!AJ13+'Юнит 7'!AJ13+'Юнит 8'!AJ13+'Юнит 9'!AJ13</f>
        <v>0</v>
      </c>
      <c r="AK13" s="94">
        <f>'Юнит 6'!AK13+'Юнит 7'!AK13+'Юнит 8'!AK13+'Юнит 9'!AK13</f>
        <v>0</v>
      </c>
      <c r="AL13" s="123">
        <f t="shared" si="7"/>
        <v>0</v>
      </c>
      <c r="AM13" s="94">
        <f>'Юнит 6'!AM13+'Юнит 7'!AM13+'Юнит 8'!AM13+'Юнит 9'!AM13</f>
        <v>1322.11</v>
      </c>
      <c r="AN13" s="95">
        <f t="shared" si="18"/>
        <v>14369.534189000002</v>
      </c>
      <c r="AO13" s="96">
        <f t="shared" si="20"/>
        <v>75644.625811000049</v>
      </c>
      <c r="AP13" s="97"/>
      <c r="AQ13" s="98">
        <f t="shared" si="8"/>
        <v>1374.0964948453609</v>
      </c>
      <c r="AR13" s="99">
        <f t="shared" si="9"/>
        <v>123.09</v>
      </c>
      <c r="AS13" s="99">
        <f t="shared" si="10"/>
        <v>513.08841924398621</v>
      </c>
      <c r="AT13" s="99">
        <f t="shared" si="11"/>
        <v>134.71006734006727</v>
      </c>
      <c r="AU13" s="99">
        <f t="shared" si="19"/>
        <v>280.77104377104376</v>
      </c>
      <c r="AV13" s="99">
        <f t="array" ref="AV13">_xlfn.IFS(U13=0,AO13,U13&lt;0,AO13/-U13,U13&gt;0,AO13/U13)</f>
        <v>259.94716773539534</v>
      </c>
      <c r="AW13" s="235">
        <f t="shared" si="27"/>
        <v>0.1891767926856181</v>
      </c>
      <c r="AX13" s="235">
        <f t="shared" si="28"/>
        <v>2.1118463541749559</v>
      </c>
      <c r="AY13" s="100"/>
      <c r="AZ13" s="95">
        <f t="shared" si="14"/>
        <v>0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25"/>
        <v>0</v>
      </c>
      <c r="F14" s="94"/>
      <c r="G14" s="94"/>
      <c r="H14" s="94"/>
      <c r="I14" s="94"/>
      <c r="J14" s="94"/>
      <c r="K14" s="93">
        <v>123.09</v>
      </c>
      <c r="L14" s="93">
        <f t="shared" si="29"/>
        <v>0</v>
      </c>
      <c r="M14" s="90"/>
      <c r="N14" s="94">
        <f>'Юнит 6'!N14+'Юнит 7'!N14+'Юнит 8'!N14+'Юнит 9'!N14</f>
        <v>224</v>
      </c>
      <c r="O14" s="90">
        <v>1055</v>
      </c>
      <c r="P14" s="90">
        <v>66</v>
      </c>
      <c r="Q14" s="234">
        <f t="shared" si="15"/>
        <v>7</v>
      </c>
      <c r="R14" s="93">
        <f t="shared" si="16"/>
        <v>4.03125</v>
      </c>
      <c r="S14" s="94">
        <f>'Юнит 6'!S14+'Юнит 7'!S14+'Юнит 8'!S14+'Юнит 9'!S14</f>
        <v>129</v>
      </c>
      <c r="T14" s="94">
        <f>'Юнит 6'!T14+'Юнит 7'!T14+'Юнит 8'!T14+'Юнит 9'!T14</f>
        <v>0</v>
      </c>
      <c r="U14" s="93">
        <f t="shared" si="1"/>
        <v>129</v>
      </c>
      <c r="V14" s="94">
        <f>'Юнит 6'!V14+'Юнит 7'!V14+'Юнит 8'!V14+'Юнит 9'!V14</f>
        <v>86073.3</v>
      </c>
      <c r="W14" s="94">
        <f>'Юнит 6'!W14+'Юнит 7'!W14+'Юнит 8'!W14+'Юнит 9'!W14</f>
        <v>0</v>
      </c>
      <c r="X14" s="93">
        <f t="shared" si="2"/>
        <v>86073.3</v>
      </c>
      <c r="Y14" s="94">
        <f>'Юнит 6'!Y14+'Юнит 7'!Y14+'Юнит 8'!Y14+'Юнит 9'!Y14</f>
        <v>133038.13</v>
      </c>
      <c r="Z14" s="94">
        <f>'Юнит 6'!Z14+'Юнит 7'!Z14+'Юнит 8'!Z14+'Юнит 9'!Z14</f>
        <v>0</v>
      </c>
      <c r="AA14" s="233">
        <f t="shared" si="3"/>
        <v>133038.13</v>
      </c>
      <c r="AB14" s="93">
        <f t="shared" si="17"/>
        <v>155971.20000000001</v>
      </c>
      <c r="AC14" s="235">
        <f t="shared" si="4"/>
        <v>1.5700446368996694E-2</v>
      </c>
      <c r="AD14" s="93">
        <f t="shared" si="5"/>
        <v>15878.61</v>
      </c>
      <c r="AE14" s="94">
        <f>'Юнит 6'!AE14+'Юнит 7'!AE14+'Юнит 8'!AE14+'Юнит 9'!AE14</f>
        <v>49861.86</v>
      </c>
      <c r="AF14" s="235">
        <f t="shared" si="6"/>
        <v>0.37479375273840665</v>
      </c>
      <c r="AG14" s="94">
        <f>'Юнит 6'!AG14+'Юнит 7'!AG14+'Юнит 8'!AG14+'Юнит 9'!AG14</f>
        <v>13468.689999999997</v>
      </c>
      <c r="AH14" s="94">
        <f>'Юнит 6'!AH14+'Юнит 7'!AH14+'Юнит 8'!AH14+'Юнит 9'!AH14</f>
        <v>9598</v>
      </c>
      <c r="AI14" s="94">
        <f>'Юнит 6'!AI14+'Юнит 7'!AI14+'Юнит 8'!AI14+'Юнит 9'!AI14</f>
        <v>12300</v>
      </c>
      <c r="AJ14" s="94">
        <f>'Юнит 6'!AJ14+'Юнит 7'!AJ14+'Юнит 8'!AJ14+'Юнит 9'!AJ14</f>
        <v>0</v>
      </c>
      <c r="AK14" s="94">
        <f>'Юнит 6'!AK14+'Юнит 7'!AK14+'Юнит 8'!AK14+'Юнит 9'!AK14</f>
        <v>0</v>
      </c>
      <c r="AL14" s="123">
        <f t="shared" si="7"/>
        <v>0</v>
      </c>
      <c r="AM14" s="94">
        <f>'Юнит 6'!AM14+'Юнит 7'!AM14+'Юнит 8'!AM14+'Юнит 9'!AM14</f>
        <v>0</v>
      </c>
      <c r="AN14" s="95">
        <f t="shared" si="18"/>
        <v>4914.7854299999999</v>
      </c>
      <c r="AO14" s="96">
        <f t="shared" si="20"/>
        <v>27016.184570000009</v>
      </c>
      <c r="AP14" s="97"/>
      <c r="AQ14" s="98">
        <f t="shared" si="8"/>
        <v>1031.3033333333333</v>
      </c>
      <c r="AR14" s="99">
        <f t="shared" si="9"/>
        <v>123.09</v>
      </c>
      <c r="AS14" s="99">
        <f t="shared" si="10"/>
        <v>386.5260465116279</v>
      </c>
      <c r="AT14" s="99">
        <f t="shared" si="11"/>
        <v>104.40844961240307</v>
      </c>
      <c r="AU14" s="99">
        <f t="shared" si="19"/>
        <v>169.75193798449612</v>
      </c>
      <c r="AV14" s="99">
        <f t="array" ref="AV14">_xlfn.IFS(U14=0,AO14,U14&lt;0,AO14/-U14,U14&gt;0,AO14/U14)</f>
        <v>209.42778736434116</v>
      </c>
      <c r="AW14" s="235">
        <f t="shared" si="27"/>
        <v>0.20307098852035887</v>
      </c>
      <c r="AX14" s="235">
        <f t="shared" si="28"/>
        <v>1.701419996460648</v>
      </c>
      <c r="AY14" s="100"/>
      <c r="AZ14" s="95">
        <f t="shared" si="14"/>
        <v>0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25"/>
        <v>0</v>
      </c>
      <c r="F15" s="94"/>
      <c r="G15" s="94"/>
      <c r="H15" s="94"/>
      <c r="I15" s="94"/>
      <c r="J15" s="94"/>
      <c r="K15" s="93">
        <v>123.09</v>
      </c>
      <c r="L15" s="93">
        <f t="shared" si="29"/>
        <v>0</v>
      </c>
      <c r="M15" s="90"/>
      <c r="N15" s="94">
        <f>'Юнит 6'!N15+'Юнит 7'!N15+'Юнит 8'!N15+'Юнит 9'!N15</f>
        <v>153</v>
      </c>
      <c r="O15" s="90">
        <v>1018</v>
      </c>
      <c r="P15" s="90">
        <v>71</v>
      </c>
      <c r="Q15" s="234">
        <f t="shared" si="15"/>
        <v>4.78125</v>
      </c>
      <c r="R15" s="93">
        <f t="shared" si="16"/>
        <v>3.3125</v>
      </c>
      <c r="S15" s="94">
        <f>'Юнит 6'!S15+'Юнит 7'!S15+'Юнит 8'!S15+'Юнит 9'!S15</f>
        <v>106</v>
      </c>
      <c r="T15" s="94">
        <f>'Юнит 6'!T15+'Юнит 7'!T15+'Юнит 8'!T15+'Юнит 9'!T15</f>
        <v>0</v>
      </c>
      <c r="U15" s="93">
        <f t="shared" si="1"/>
        <v>106</v>
      </c>
      <c r="V15" s="94">
        <f>'Юнит 6'!V15+'Юнит 7'!V15+'Юнит 8'!V15+'Юнит 9'!V15</f>
        <v>68179.73</v>
      </c>
      <c r="W15" s="94">
        <f>'Юнит 6'!W15+'Юнит 7'!W15+'Юнит 8'!W15+'Юнит 9'!W15</f>
        <v>0</v>
      </c>
      <c r="X15" s="93">
        <f t="shared" si="2"/>
        <v>68179.73</v>
      </c>
      <c r="Y15" s="94">
        <f>'Юнит 6'!Y15+'Юнит 7'!Y15+'Юнит 8'!Y15+'Юнит 9'!Y15</f>
        <v>105297.92000000001</v>
      </c>
      <c r="Z15" s="94">
        <f>'Юнит 6'!Z15+'Юнит 7'!Z15+'Юнит 8'!Z15+'Юнит 9'!Z15</f>
        <v>0</v>
      </c>
      <c r="AA15" s="233">
        <f t="shared" si="3"/>
        <v>105297.92000000001</v>
      </c>
      <c r="AB15" s="93">
        <f t="shared" si="17"/>
        <v>110585.34</v>
      </c>
      <c r="AC15" s="235">
        <f t="shared" si="4"/>
        <v>1.242669560769461E-2</v>
      </c>
      <c r="AD15" s="93">
        <f t="shared" si="5"/>
        <v>13047.54</v>
      </c>
      <c r="AE15" s="94">
        <f>'Юнит 6'!AE15+'Юнит 7'!AE15+'Юнит 8'!AE15+'Юнит 9'!AE15</f>
        <v>39405.58</v>
      </c>
      <c r="AF15" s="235">
        <f t="shared" si="6"/>
        <v>0.37422942447486141</v>
      </c>
      <c r="AG15" s="94">
        <f>'Юнит 6'!AG15+'Юнит 7'!AG15+'Юнит 8'!AG15+'Юнит 9'!AG15</f>
        <v>10583.739999999998</v>
      </c>
      <c r="AH15" s="94">
        <f>'Юнит 6'!AH15+'Юнит 7'!AH15+'Юнит 8'!AH15+'Юнит 9'!AH15</f>
        <v>5287</v>
      </c>
      <c r="AI15" s="94">
        <f>'Юнит 6'!AI15+'Юнит 7'!AI15+'Юнит 8'!AI15+'Юнит 9'!AI15</f>
        <v>9130</v>
      </c>
      <c r="AJ15" s="94">
        <f>'Юнит 6'!AJ15+'Юнит 7'!AJ15+'Юнит 8'!AJ15+'Юнит 9'!AJ15</f>
        <v>0</v>
      </c>
      <c r="AK15" s="94">
        <f>'Юнит 6'!AK15+'Юнит 7'!AK15+'Юнит 8'!AK15+'Юнит 9'!AK15</f>
        <v>0</v>
      </c>
      <c r="AL15" s="123">
        <f t="shared" si="7"/>
        <v>0</v>
      </c>
      <c r="AM15" s="94">
        <f>'Юнит 6'!AM15+'Юнит 7'!AM15+'Юнит 8'!AM15+'Юнит 9'!AM15</f>
        <v>0</v>
      </c>
      <c r="AN15" s="95">
        <f t="shared" si="18"/>
        <v>3893.0625829999994</v>
      </c>
      <c r="AO15" s="96">
        <f t="shared" si="20"/>
        <v>23950.997417000006</v>
      </c>
      <c r="AP15" s="97"/>
      <c r="AQ15" s="98">
        <f t="shared" si="8"/>
        <v>993.37660377358497</v>
      </c>
      <c r="AR15" s="99">
        <f t="shared" si="9"/>
        <v>123.09</v>
      </c>
      <c r="AS15" s="99">
        <f t="shared" si="10"/>
        <v>371.75075471698113</v>
      </c>
      <c r="AT15" s="99">
        <f t="shared" si="11"/>
        <v>99.846603773584889</v>
      </c>
      <c r="AU15" s="99">
        <f t="shared" si="19"/>
        <v>136.00943396226415</v>
      </c>
      <c r="AV15" s="99">
        <f t="array" ref="AV15">_xlfn.IFS(U15=0,AO15,U15&lt;0,AO15/-U15,U15&gt;0,AO15/U15)</f>
        <v>225.95280582075478</v>
      </c>
      <c r="AW15" s="235">
        <f t="shared" si="27"/>
        <v>0.22745935928269054</v>
      </c>
      <c r="AX15" s="235">
        <f t="shared" si="28"/>
        <v>1.835671507195993</v>
      </c>
      <c r="AY15" s="100"/>
      <c r="AZ15" s="95">
        <f t="shared" si="14"/>
        <v>0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25"/>
        <v>0</v>
      </c>
      <c r="F16" s="94"/>
      <c r="G16" s="94"/>
      <c r="H16" s="94"/>
      <c r="I16" s="94"/>
      <c r="J16" s="94"/>
      <c r="K16" s="93">
        <v>117.24</v>
      </c>
      <c r="L16" s="93">
        <f t="shared" si="29"/>
        <v>0</v>
      </c>
      <c r="M16" s="90"/>
      <c r="N16" s="94">
        <f>'Юнит 6'!N16+'Юнит 7'!N16+'Юнит 8'!N16+'Юнит 9'!N16</f>
        <v>560</v>
      </c>
      <c r="O16" s="90">
        <v>999</v>
      </c>
      <c r="P16" s="90">
        <v>66</v>
      </c>
      <c r="Q16" s="234">
        <f t="shared" si="15"/>
        <v>17.5</v>
      </c>
      <c r="R16" s="93">
        <f t="shared" si="16"/>
        <v>9.40625</v>
      </c>
      <c r="S16" s="94">
        <f>'Юнит 6'!S16+'Юнит 7'!S16+'Юнит 8'!S16+'Юнит 9'!S16</f>
        <v>306</v>
      </c>
      <c r="T16" s="94">
        <f>'Юнит 6'!T16+'Юнит 7'!T16+'Юнит 8'!T16+'Юнит 9'!T16</f>
        <v>-5</v>
      </c>
      <c r="U16" s="93">
        <f t="shared" si="1"/>
        <v>301</v>
      </c>
      <c r="V16" s="94">
        <f>'Юнит 6'!V16+'Юнит 7'!V16+'Юнит 8'!V16+'Юнит 9'!V16</f>
        <v>193618.31</v>
      </c>
      <c r="W16" s="94">
        <f>'Юнит 6'!W16+'Юнит 7'!W16+'Юнит 8'!W16+'Юнит 9'!W16</f>
        <v>-3100</v>
      </c>
      <c r="X16" s="93">
        <f t="shared" si="2"/>
        <v>190518.31</v>
      </c>
      <c r="Y16" s="94">
        <f>'Юнит 6'!Y16+'Юнит 7'!Y16+'Юнит 8'!Y16+'Юнит 9'!Y16</f>
        <v>297116.65999999997</v>
      </c>
      <c r="Z16" s="94">
        <f>'Юнит 6'!Z16+'Юнит 7'!Z16+'Юнит 8'!Z16+'Юнит 9'!Z16</f>
        <v>-4564</v>
      </c>
      <c r="AA16" s="233">
        <f t="shared" si="3"/>
        <v>292552.65999999997</v>
      </c>
      <c r="AB16" s="93">
        <f t="shared" si="17"/>
        <v>369230.4</v>
      </c>
      <c r="AC16" s="235">
        <f t="shared" si="4"/>
        <v>3.4525495423284466E-2</v>
      </c>
      <c r="AD16" s="93">
        <f t="shared" si="5"/>
        <v>35289.24</v>
      </c>
      <c r="AE16" s="94">
        <f>'Юнит 6'!AE16+'Юнит 7'!AE16+'Юнит 8'!AE16+'Юнит 9'!AE16</f>
        <v>108633.93999999997</v>
      </c>
      <c r="AF16" s="235">
        <f t="shared" si="6"/>
        <v>0.37133123315303296</v>
      </c>
      <c r="AG16" s="94">
        <f>'Юнит 6'!AG16+'Юнит 7'!AG16+'Юнит 8'!AG16+'Юнит 9'!AG16</f>
        <v>30593.699999999983</v>
      </c>
      <c r="AH16" s="94">
        <f>'Юнит 6'!AH16+'Юнит 7'!AH16+'Юнит 8'!AH16+'Юнит 9'!AH16</f>
        <v>15254</v>
      </c>
      <c r="AI16" s="94">
        <f>'Юнит 6'!AI16+'Юнит 7'!AI16+'Юнит 8'!AI16+'Юнит 9'!AI16</f>
        <v>15984</v>
      </c>
      <c r="AJ16" s="94">
        <f>'Юнит 6'!AJ16+'Юнит 7'!AJ16+'Юнит 8'!AJ16+'Юнит 9'!AJ16</f>
        <v>0</v>
      </c>
      <c r="AK16" s="94">
        <f>'Юнит 6'!AK16+'Юнит 7'!AK16+'Юнит 8'!AK16+'Юнит 9'!AK16</f>
        <v>0</v>
      </c>
      <c r="AL16" s="123">
        <f t="shared" si="7"/>
        <v>0</v>
      </c>
      <c r="AM16" s="94">
        <f>'Юнит 6'!AM16+'Юнит 7'!AM16+'Юнит 8'!AM16+'Юнит 9'!AM16</f>
        <v>10</v>
      </c>
      <c r="AN16" s="95">
        <f t="shared" si="18"/>
        <v>10878.595501</v>
      </c>
      <c r="AO16" s="96">
        <f t="shared" si="20"/>
        <v>75909.184499000025</v>
      </c>
      <c r="AP16" s="97"/>
      <c r="AQ16" s="98">
        <f t="shared" si="8"/>
        <v>971.93574750830555</v>
      </c>
      <c r="AR16" s="99">
        <f t="shared" si="9"/>
        <v>117.24</v>
      </c>
      <c r="AS16" s="99">
        <f t="shared" si="10"/>
        <v>360.91009966777398</v>
      </c>
      <c r="AT16" s="99">
        <f t="shared" si="11"/>
        <v>99.97941176470583</v>
      </c>
      <c r="AU16" s="99">
        <f t="shared" si="19"/>
        <v>102.08496732026144</v>
      </c>
      <c r="AV16" s="99">
        <f t="array" ref="AV16">_xlfn.IFS(U16=0,AO16,U16&lt;0,AO16/-U16,U16&gt;0,AO16/U16)</f>
        <v>252.18998172425256</v>
      </c>
      <c r="AW16" s="235">
        <f t="shared" si="27"/>
        <v>0.2594718656771059</v>
      </c>
      <c r="AX16" s="235">
        <f t="shared" si="28"/>
        <v>2.1510575036186674</v>
      </c>
      <c r="AY16" s="100"/>
      <c r="AZ16" s="95">
        <f t="shared" si="14"/>
        <v>0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25"/>
        <v>0</v>
      </c>
      <c r="F17" s="94"/>
      <c r="G17" s="94"/>
      <c r="H17" s="94"/>
      <c r="I17" s="94"/>
      <c r="J17" s="94"/>
      <c r="K17" s="94">
        <v>123.09</v>
      </c>
      <c r="L17" s="93">
        <f t="shared" si="29"/>
        <v>0</v>
      </c>
      <c r="M17" s="90"/>
      <c r="N17" s="94">
        <f>'Юнит 6'!N17+'Юнит 7'!N17+'Юнит 8'!N17+'Юнит 9'!N17</f>
        <v>184</v>
      </c>
      <c r="O17" s="90">
        <v>1315</v>
      </c>
      <c r="P17" s="90">
        <v>49</v>
      </c>
      <c r="Q17" s="234">
        <f t="shared" si="15"/>
        <v>5.75</v>
      </c>
      <c r="R17" s="93">
        <f t="shared" si="16"/>
        <v>2.5625</v>
      </c>
      <c r="S17" s="94">
        <f>'Юнит 6'!S17+'Юнит 7'!S17+'Юнит 8'!S17+'Юнит 9'!S17</f>
        <v>86</v>
      </c>
      <c r="T17" s="94">
        <f>'Юнит 6'!T17+'Юнит 7'!T17+'Юнит 8'!T17+'Юнит 9'!T17</f>
        <v>-4</v>
      </c>
      <c r="U17" s="93">
        <f t="shared" si="1"/>
        <v>82</v>
      </c>
      <c r="V17" s="94">
        <f>'Юнит 6'!V17+'Юнит 7'!V17+'Юнит 8'!V17+'Юнит 9'!V17</f>
        <v>71272.179999999993</v>
      </c>
      <c r="W17" s="94">
        <f>'Юнит 6'!W17+'Юнит 7'!W17+'Юнит 8'!W17+'Юнит 9'!W17</f>
        <v>-3306</v>
      </c>
      <c r="X17" s="93">
        <f t="shared" si="2"/>
        <v>67966.179999999993</v>
      </c>
      <c r="Y17" s="94">
        <f>'Юнит 6'!Y17+'Юнит 7'!Y17+'Юнит 8'!Y17+'Юнит 9'!Y17</f>
        <v>110867.82999999999</v>
      </c>
      <c r="Z17" s="94">
        <f>'Юнит 6'!Z17+'Юнит 7'!Z17+'Юнит 8'!Z17+'Юнит 9'!Z17</f>
        <v>-4910.84</v>
      </c>
      <c r="AA17" s="233">
        <f t="shared" si="3"/>
        <v>105956.98999999999</v>
      </c>
      <c r="AB17" s="93">
        <f t="shared" si="17"/>
        <v>118560.4</v>
      </c>
      <c r="AC17" s="235">
        <f t="shared" si="4"/>
        <v>1.2504475513263143E-2</v>
      </c>
      <c r="AD17" s="93">
        <f t="shared" si="5"/>
        <v>10093.380000000001</v>
      </c>
      <c r="AE17" s="94">
        <f>'Юнит 6'!AE17+'Юнит 7'!AE17+'Юнит 8'!AE17+'Юнит 9'!AE17</f>
        <v>39576.039999999979</v>
      </c>
      <c r="AF17" s="235">
        <f t="shared" si="6"/>
        <v>0.37351042153990954</v>
      </c>
      <c r="AG17" s="94">
        <f>'Юнит 6'!AG17+'Юнит 7'!AG17+'Юнит 8'!AG17+'Юнит 9'!AG17</f>
        <v>14113.81</v>
      </c>
      <c r="AH17" s="94">
        <f>'Юнит 6'!AH17+'Юнит 7'!AH17+'Юнит 8'!AH17+'Юнит 9'!AH17</f>
        <v>7617</v>
      </c>
      <c r="AI17" s="94">
        <f>'Юнит 6'!AI17+'Юнит 7'!AI17+'Юнит 8'!AI17+'Юнит 9'!AI17</f>
        <v>9099</v>
      </c>
      <c r="AJ17" s="94">
        <f>'Юнит 6'!AJ17+'Юнит 7'!AJ17+'Юнит 8'!AJ17+'Юнит 9'!AJ17</f>
        <v>0</v>
      </c>
      <c r="AK17" s="94">
        <f>'Юнит 6'!AK17+'Юнит 7'!AK17+'Юнит 8'!AK17+'Юнит 9'!AK17</f>
        <v>0</v>
      </c>
      <c r="AL17" s="123">
        <f t="shared" si="7"/>
        <v>0</v>
      </c>
      <c r="AM17" s="94">
        <f>'Юнит 6'!AM17+'Юнит 7'!AM17+'Юнит 8'!AM17+'Юнит 9'!AM17</f>
        <v>0</v>
      </c>
      <c r="AN17" s="95">
        <f t="shared" si="18"/>
        <v>3880.8688779999993</v>
      </c>
      <c r="AO17" s="96">
        <f t="shared" si="20"/>
        <v>21576.891122000008</v>
      </c>
      <c r="AP17" s="97"/>
      <c r="AQ17" s="98">
        <f t="shared" si="8"/>
        <v>1292.1584146341463</v>
      </c>
      <c r="AR17" s="99">
        <f t="shared" si="9"/>
        <v>123.09</v>
      </c>
      <c r="AS17" s="99">
        <f t="shared" si="10"/>
        <v>482.63463414634123</v>
      </c>
      <c r="AT17" s="99">
        <f t="shared" si="11"/>
        <v>164.11406976744186</v>
      </c>
      <c r="AU17" s="99">
        <f t="shared" si="19"/>
        <v>194.37209302325581</v>
      </c>
      <c r="AV17" s="99">
        <f t="array" ref="AV17">_xlfn.IFS(U17=0,AO17,U17&lt;0,AO17/-U17,U17&gt;0,AO17/U17)</f>
        <v>263.13281856097569</v>
      </c>
      <c r="AW17" s="235">
        <f t="shared" si="27"/>
        <v>0.20363820378438466</v>
      </c>
      <c r="AX17" s="235">
        <f t="shared" si="28"/>
        <v>2.1377270173123382</v>
      </c>
      <c r="AY17" s="100"/>
      <c r="AZ17" s="95">
        <f t="shared" si="14"/>
        <v>0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25"/>
        <v>0</v>
      </c>
      <c r="F18" s="94"/>
      <c r="G18" s="94"/>
      <c r="H18" s="94"/>
      <c r="I18" s="94"/>
      <c r="J18" s="94"/>
      <c r="K18" s="94">
        <v>123.09</v>
      </c>
      <c r="L18" s="93">
        <f t="shared" si="29"/>
        <v>0</v>
      </c>
      <c r="M18" s="90"/>
      <c r="N18" s="94">
        <f>'Юнит 6'!N18+'Юнит 7'!N18+'Юнит 8'!N18+'Юнит 9'!N18</f>
        <v>335</v>
      </c>
      <c r="O18" s="90">
        <v>1329</v>
      </c>
      <c r="P18" s="90">
        <v>51</v>
      </c>
      <c r="Q18" s="234">
        <f t="shared" si="15"/>
        <v>10.46875</v>
      </c>
      <c r="R18" s="93">
        <f t="shared" si="16"/>
        <v>4.3125</v>
      </c>
      <c r="S18" s="94">
        <f>'Юнит 6'!S18+'Юнит 7'!S18+'Юнит 8'!S18+'Юнит 9'!S18</f>
        <v>144</v>
      </c>
      <c r="T18" s="94">
        <f>'Юнит 6'!T18+'Юнит 7'!T18+'Юнит 8'!T18+'Юнит 9'!T18</f>
        <v>-6</v>
      </c>
      <c r="U18" s="93">
        <f t="shared" si="1"/>
        <v>138</v>
      </c>
      <c r="V18" s="94">
        <f>'Юнит 6'!V18+'Юнит 7'!V18+'Юнит 8'!V18+'Юнит 9'!V18</f>
        <v>117019.53</v>
      </c>
      <c r="W18" s="94">
        <f>'Юнит 6'!W18+'Юнит 7'!W18+'Юнит 8'!W18+'Юнит 9'!W18</f>
        <v>-4793</v>
      </c>
      <c r="X18" s="93">
        <f t="shared" si="2"/>
        <v>112226.53</v>
      </c>
      <c r="Y18" s="94">
        <f>'Юнит 6'!Y18+'Юнит 7'!Y18+'Юнит 8'!Y18+'Юнит 9'!Y18</f>
        <v>186681.39</v>
      </c>
      <c r="Z18" s="94">
        <f>'Юнит 6'!Z18+'Юнит 7'!Z18+'Юнит 8'!Z18+'Юнит 9'!Z18</f>
        <v>-7834</v>
      </c>
      <c r="AA18" s="233">
        <f t="shared" si="3"/>
        <v>178847.39</v>
      </c>
      <c r="AB18" s="93">
        <f t="shared" si="17"/>
        <v>227059.65</v>
      </c>
      <c r="AC18" s="235">
        <f t="shared" si="4"/>
        <v>2.1106609473013755E-2</v>
      </c>
      <c r="AD18" s="93">
        <f t="shared" si="5"/>
        <v>16986.420000000002</v>
      </c>
      <c r="AE18" s="94">
        <f>'Юнит 6'!AE18+'Юнит 7'!AE18+'Юнит 8'!AE18+'Юнит 9'!AE18</f>
        <v>66950.390000000014</v>
      </c>
      <c r="AF18" s="235">
        <f t="shared" si="6"/>
        <v>0.37434367926755885</v>
      </c>
      <c r="AG18" s="94">
        <f>'Юнит 6'!AG18+'Юнит 7'!AG18+'Юнит 8'!AG18+'Юнит 9'!AG18</f>
        <v>21449.799999999992</v>
      </c>
      <c r="AH18" s="94">
        <f>'Юнит 6'!AH18+'Юнит 7'!AH18+'Юнит 8'!AH18+'Юнит 9'!AH18</f>
        <v>18238</v>
      </c>
      <c r="AI18" s="94">
        <f>'Юнит 6'!AI18+'Юнит 7'!AI18+'Юнит 8'!AI18+'Юнит 9'!AI18</f>
        <v>11273</v>
      </c>
      <c r="AJ18" s="94">
        <f>'Юнит 6'!AJ18+'Юнит 7'!AJ18+'Юнит 8'!AJ18+'Юнит 9'!AJ18</f>
        <v>0</v>
      </c>
      <c r="AK18" s="94">
        <f>'Юнит 6'!AK18+'Юнит 7'!AK18+'Юнит 8'!AK18+'Юнит 9'!AK18</f>
        <v>0</v>
      </c>
      <c r="AL18" s="123">
        <f t="shared" si="7"/>
        <v>0</v>
      </c>
      <c r="AM18" s="94">
        <f>'Юнит 6'!AM18+'Юнит 7'!AM18+'Юнит 8'!AM18+'Юнит 9'!AM18</f>
        <v>40</v>
      </c>
      <c r="AN18" s="95">
        <f t="shared" si="18"/>
        <v>6408.1348629999993</v>
      </c>
      <c r="AO18" s="96">
        <f t="shared" si="20"/>
        <v>37501.645137</v>
      </c>
      <c r="AP18" s="97"/>
      <c r="AQ18" s="98">
        <f t="shared" si="8"/>
        <v>1295.995579710145</v>
      </c>
      <c r="AR18" s="99">
        <f t="shared" si="9"/>
        <v>123.09</v>
      </c>
      <c r="AS18" s="99">
        <f t="shared" si="10"/>
        <v>485.14775362318852</v>
      </c>
      <c r="AT18" s="99">
        <f t="shared" si="11"/>
        <v>148.95694444444439</v>
      </c>
      <c r="AU18" s="99">
        <f t="shared" si="19"/>
        <v>204.9375</v>
      </c>
      <c r="AV18" s="99">
        <f t="array" ref="AV18">_xlfn.IFS(U18=0,AO18,U18&lt;0,AO18/-U18,U18&gt;0,AO18/U18)</f>
        <v>271.75105171739131</v>
      </c>
      <c r="AW18" s="235">
        <f t="shared" si="27"/>
        <v>0.20968516866251166</v>
      </c>
      <c r="AX18" s="235">
        <f t="shared" si="28"/>
        <v>2.2077427225395345</v>
      </c>
      <c r="AY18" s="100"/>
      <c r="AZ18" s="95">
        <f t="shared" si="14"/>
        <v>0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25"/>
        <v>0</v>
      </c>
      <c r="F19" s="94"/>
      <c r="G19" s="94"/>
      <c r="H19" s="94"/>
      <c r="I19" s="94"/>
      <c r="J19" s="94"/>
      <c r="K19" s="94">
        <v>123.09</v>
      </c>
      <c r="L19" s="93">
        <f t="shared" si="29"/>
        <v>0</v>
      </c>
      <c r="M19" s="90"/>
      <c r="N19" s="94">
        <f>'Юнит 6'!N19+'Юнит 7'!N19+'Юнит 8'!N19+'Юнит 9'!N19</f>
        <v>0</v>
      </c>
      <c r="O19" s="90">
        <v>0</v>
      </c>
      <c r="P19" s="90">
        <v>0</v>
      </c>
      <c r="Q19" s="234">
        <f t="shared" si="15"/>
        <v>0</v>
      </c>
      <c r="R19" s="93">
        <f t="shared" si="16"/>
        <v>0</v>
      </c>
      <c r="S19" s="94">
        <f>'Юнит 6'!S19+'Юнит 7'!S19+'Юнит 8'!S19+'Юнит 9'!S19</f>
        <v>0</v>
      </c>
      <c r="T19" s="94">
        <f>'Юнит 6'!T19+'Юнит 7'!T19+'Юнит 8'!T19+'Юнит 9'!T19</f>
        <v>0</v>
      </c>
      <c r="U19" s="93">
        <f t="shared" si="1"/>
        <v>0</v>
      </c>
      <c r="V19" s="94">
        <f>'Юнит 6'!V19+'Юнит 7'!V19+'Юнит 8'!V19+'Юнит 9'!V19</f>
        <v>0</v>
      </c>
      <c r="W19" s="94">
        <f>'Юнит 6'!W19+'Юнит 7'!W19+'Юнит 8'!W19+'Юнит 9'!W19</f>
        <v>0</v>
      </c>
      <c r="X19" s="93">
        <f t="shared" si="2"/>
        <v>0</v>
      </c>
      <c r="Y19" s="94">
        <f>'Юнит 6'!Y19+'Юнит 7'!Y19+'Юнит 8'!Y19+'Юнит 9'!Y19</f>
        <v>0</v>
      </c>
      <c r="Z19" s="94">
        <f>'Юнит 6'!Z19+'Юнит 7'!Z19+'Юнит 8'!Z19+'Юнит 9'!Z19</f>
        <v>0</v>
      </c>
      <c r="AA19" s="233">
        <f t="shared" si="3"/>
        <v>0</v>
      </c>
      <c r="AB19" s="93">
        <f t="shared" si="17"/>
        <v>0</v>
      </c>
      <c r="AC19" s="235">
        <f t="shared" si="4"/>
        <v>0</v>
      </c>
      <c r="AD19" s="93">
        <f t="shared" si="5"/>
        <v>0</v>
      </c>
      <c r="AE19" s="94">
        <f>'Юнит 6'!AE19+'Юнит 7'!AE19+'Юнит 8'!AE19+'Юнит 9'!AE19</f>
        <v>0</v>
      </c>
      <c r="AF19" s="235">
        <f t="shared" si="6"/>
        <v>0</v>
      </c>
      <c r="AG19" s="94">
        <f>'Юнит 6'!AG19+'Юнит 7'!AG19+'Юнит 8'!AG19+'Юнит 9'!AG19</f>
        <v>0</v>
      </c>
      <c r="AH19" s="94">
        <f>'Юнит 6'!AH19+'Юнит 7'!AH19+'Юнит 8'!AH19+'Юнит 9'!AH19</f>
        <v>0</v>
      </c>
      <c r="AI19" s="94">
        <f>'Юнит 6'!AI19+'Юнит 7'!AI19+'Юнит 8'!AI19+'Юнит 9'!AI19</f>
        <v>0</v>
      </c>
      <c r="AJ19" s="94">
        <f>'Юнит 6'!AJ19+'Юнит 7'!AJ19+'Юнит 8'!AJ19+'Юнит 9'!AJ19</f>
        <v>0</v>
      </c>
      <c r="AK19" s="94">
        <f>'Юнит 6'!AK19+'Юнит 7'!AK19+'Юнит 8'!AK19+'Юнит 9'!AK19</f>
        <v>0</v>
      </c>
      <c r="AL19" s="123">
        <f t="shared" si="7"/>
        <v>0</v>
      </c>
      <c r="AM19" s="94">
        <f>'Юнит 6'!AM19+'Юнит 7'!AM19+'Юнит 8'!AM19+'Юнит 9'!AM19</f>
        <v>0</v>
      </c>
      <c r="AN19" s="95">
        <f t="shared" si="18"/>
        <v>0</v>
      </c>
      <c r="AO19" s="96">
        <f t="shared" si="20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19"/>
        <v>0</v>
      </c>
      <c r="AV19" s="99">
        <f t="array" ref="AV19">_xlfn.IFS(U19=0,AO19,U19&lt;0,AO19/-U19,U19&gt;0,AO19/U19)</f>
        <v>0</v>
      </c>
      <c r="AW19" s="235">
        <f t="shared" si="27"/>
        <v>0</v>
      </c>
      <c r="AX19" s="235">
        <f t="shared" si="28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25"/>
        <v>0</v>
      </c>
      <c r="F20" s="94"/>
      <c r="G20" s="94"/>
      <c r="H20" s="94"/>
      <c r="I20" s="94"/>
      <c r="J20" s="94"/>
      <c r="K20" s="94">
        <v>117.24</v>
      </c>
      <c r="L20" s="93">
        <f t="shared" si="29"/>
        <v>0</v>
      </c>
      <c r="M20" s="90"/>
      <c r="N20" s="94">
        <f>'Юнит 6'!N20+'Юнит 7'!N20+'Юнит 8'!N20+'Юнит 9'!N20</f>
        <v>0</v>
      </c>
      <c r="O20" s="90">
        <v>0</v>
      </c>
      <c r="P20" s="90">
        <v>0</v>
      </c>
      <c r="Q20" s="234">
        <f t="shared" si="15"/>
        <v>0</v>
      </c>
      <c r="R20" s="93">
        <f t="shared" si="16"/>
        <v>0</v>
      </c>
      <c r="S20" s="94">
        <f>'Юнит 6'!S20+'Юнит 7'!S20+'Юнит 8'!S20+'Юнит 9'!S20</f>
        <v>0</v>
      </c>
      <c r="T20" s="94">
        <f>'Юнит 6'!T20+'Юнит 7'!T20+'Юнит 8'!T20+'Юнит 9'!T20</f>
        <v>0</v>
      </c>
      <c r="U20" s="93">
        <f t="shared" si="1"/>
        <v>0</v>
      </c>
      <c r="V20" s="94">
        <f>'Юнит 6'!V20+'Юнит 7'!V20+'Юнит 8'!V20+'Юнит 9'!V20</f>
        <v>0</v>
      </c>
      <c r="W20" s="94">
        <f>'Юнит 6'!W20+'Юнит 7'!W20+'Юнит 8'!W20+'Юнит 9'!W20</f>
        <v>0</v>
      </c>
      <c r="X20" s="93">
        <f t="shared" si="2"/>
        <v>0</v>
      </c>
      <c r="Y20" s="94">
        <f>'Юнит 6'!Y20+'Юнит 7'!Y20+'Юнит 8'!Y20+'Юнит 9'!Y20</f>
        <v>0</v>
      </c>
      <c r="Z20" s="94">
        <f>'Юнит 6'!Z20+'Юнит 7'!Z20+'Юнит 8'!Z20+'Юнит 9'!Z20</f>
        <v>0</v>
      </c>
      <c r="AA20" s="233">
        <f t="shared" si="3"/>
        <v>0</v>
      </c>
      <c r="AB20" s="93">
        <f t="shared" si="17"/>
        <v>0</v>
      </c>
      <c r="AC20" s="235">
        <f t="shared" si="4"/>
        <v>0</v>
      </c>
      <c r="AD20" s="93">
        <f t="shared" si="5"/>
        <v>0</v>
      </c>
      <c r="AE20" s="94">
        <f>'Юнит 6'!AE20+'Юнит 7'!AE20+'Юнит 8'!AE20+'Юнит 9'!AE20</f>
        <v>0</v>
      </c>
      <c r="AF20" s="235">
        <f t="shared" si="6"/>
        <v>0</v>
      </c>
      <c r="AG20" s="94">
        <f>'Юнит 6'!AG20+'Юнит 7'!AG20+'Юнит 8'!AG20+'Юнит 9'!AG20</f>
        <v>0</v>
      </c>
      <c r="AH20" s="94">
        <f>'Юнит 6'!AH20+'Юнит 7'!AH20+'Юнит 8'!AH20+'Юнит 9'!AH20</f>
        <v>0</v>
      </c>
      <c r="AI20" s="94">
        <f>'Юнит 6'!AI20+'Юнит 7'!AI20+'Юнит 8'!AI20+'Юнит 9'!AI20</f>
        <v>0</v>
      </c>
      <c r="AJ20" s="94">
        <f>'Юнит 6'!AJ20+'Юнит 7'!AJ20+'Юнит 8'!AJ20+'Юнит 9'!AJ20</f>
        <v>0</v>
      </c>
      <c r="AK20" s="94">
        <f>'Юнит 6'!AK20+'Юнит 7'!AK20+'Юнит 8'!AK20+'Юнит 9'!AK20</f>
        <v>0</v>
      </c>
      <c r="AL20" s="123">
        <f t="shared" si="7"/>
        <v>0</v>
      </c>
      <c r="AM20" s="94">
        <f>'Юнит 6'!AM20+'Юнит 7'!AM20+'Юнит 8'!AM20+'Юнит 9'!AM20</f>
        <v>0</v>
      </c>
      <c r="AN20" s="95">
        <f t="shared" si="18"/>
        <v>0</v>
      </c>
      <c r="AO20" s="96">
        <f t="shared" si="20"/>
        <v>0</v>
      </c>
      <c r="AP20" s="97"/>
      <c r="AQ20" s="98">
        <f t="shared" si="8"/>
        <v>0</v>
      </c>
      <c r="AR20" s="99">
        <f>K20</f>
        <v>117.24</v>
      </c>
      <c r="AS20" s="99">
        <f t="shared" si="10"/>
        <v>0</v>
      </c>
      <c r="AT20" s="99">
        <f t="shared" si="11"/>
        <v>0</v>
      </c>
      <c r="AU20" s="99">
        <f t="shared" si="19"/>
        <v>0</v>
      </c>
      <c r="AV20" s="99">
        <f t="array" ref="AV20">_xlfn.IFS(U20=0,AO20,U20&lt;0,AO20/-U20,U20&gt;0,AO20/U20)</f>
        <v>0</v>
      </c>
      <c r="AW20" s="235">
        <f t="shared" si="27"/>
        <v>0</v>
      </c>
      <c r="AX20" s="235">
        <f t="shared" si="28"/>
        <v>0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25"/>
        <v>0</v>
      </c>
      <c r="F21" s="94"/>
      <c r="G21" s="94"/>
      <c r="H21" s="94"/>
      <c r="I21" s="94"/>
      <c r="J21" s="94"/>
      <c r="K21" s="94">
        <v>117.24</v>
      </c>
      <c r="L21" s="93">
        <f t="shared" si="29"/>
        <v>0</v>
      </c>
      <c r="M21" s="90"/>
      <c r="N21" s="94">
        <f>'Юнит 6'!N21+'Юнит 7'!N21+'Юнит 8'!N21+'Юнит 9'!N21</f>
        <v>1</v>
      </c>
      <c r="O21" s="90">
        <v>838</v>
      </c>
      <c r="P21" s="90">
        <v>0</v>
      </c>
      <c r="Q21" s="234">
        <f t="shared" si="15"/>
        <v>3.125E-2</v>
      </c>
      <c r="R21" s="93">
        <f t="shared" si="16"/>
        <v>0</v>
      </c>
      <c r="S21" s="94">
        <f>'Юнит 6'!S21+'Юнит 7'!S21+'Юнит 8'!S21+'Юнит 9'!S21</f>
        <v>0</v>
      </c>
      <c r="T21" s="94">
        <f>'Юнит 6'!T21+'Юнит 7'!T21+'Юнит 8'!T21+'Юнит 9'!T21</f>
        <v>0</v>
      </c>
      <c r="U21" s="93">
        <f t="shared" si="1"/>
        <v>0</v>
      </c>
      <c r="V21" s="94">
        <f>'Юнит 6'!V21+'Юнит 7'!V21+'Юнит 8'!V21+'Юнит 9'!V21</f>
        <v>0</v>
      </c>
      <c r="W21" s="94">
        <f>'Юнит 6'!W21+'Юнит 7'!W21+'Юнит 8'!W21+'Юнит 9'!W21</f>
        <v>0</v>
      </c>
      <c r="X21" s="93">
        <f t="shared" si="2"/>
        <v>0</v>
      </c>
      <c r="Y21" s="94">
        <f>'Юнит 6'!Y21+'Юнит 7'!Y21+'Юнит 8'!Y21+'Юнит 9'!Y21</f>
        <v>0</v>
      </c>
      <c r="Z21" s="94">
        <f>'Юнит 6'!Z21+'Юнит 7'!Z21+'Юнит 8'!Z21+'Юнит 9'!Z21</f>
        <v>0</v>
      </c>
      <c r="AA21" s="233">
        <f t="shared" si="3"/>
        <v>0</v>
      </c>
      <c r="AB21" s="93">
        <f t="shared" si="17"/>
        <v>0</v>
      </c>
      <c r="AC21" s="235">
        <f t="shared" si="4"/>
        <v>0</v>
      </c>
      <c r="AD21" s="93">
        <f t="shared" si="5"/>
        <v>0</v>
      </c>
      <c r="AE21" s="94">
        <f>'Юнит 6'!AE21+'Юнит 7'!AE21+'Юнит 8'!AE21+'Юнит 9'!AE21</f>
        <v>0</v>
      </c>
      <c r="AF21" s="235">
        <f t="shared" si="6"/>
        <v>0</v>
      </c>
      <c r="AG21" s="94">
        <f>'Юнит 6'!AG21+'Юнит 7'!AG21+'Юнит 8'!AG21+'Юнит 9'!AG21</f>
        <v>79.58</v>
      </c>
      <c r="AH21" s="94">
        <f>'Юнит 6'!AH21+'Юнит 7'!AH21+'Юнит 8'!AH21+'Юнит 9'!AH21</f>
        <v>0</v>
      </c>
      <c r="AI21" s="94">
        <f>'Юнит 6'!AI21+'Юнит 7'!AI21+'Юнит 8'!AI21+'Юнит 9'!AI21</f>
        <v>0</v>
      </c>
      <c r="AJ21" s="94">
        <f>'Юнит 6'!AJ21+'Юнит 7'!AJ21+'Юнит 8'!AJ21+'Юнит 9'!AJ21</f>
        <v>0</v>
      </c>
      <c r="AK21" s="94">
        <f>'Юнит 6'!AK21+'Юнит 7'!AK21+'Юнит 8'!AK21+'Юнит 9'!AK21</f>
        <v>0</v>
      </c>
      <c r="AL21" s="123">
        <f t="shared" si="7"/>
        <v>0</v>
      </c>
      <c r="AM21" s="94">
        <f>'Юнит 6'!AM21+'Юнит 7'!AM21+'Юнит 8'!AM21+'Юнит 9'!AM21</f>
        <v>0</v>
      </c>
      <c r="AN21" s="95">
        <f t="shared" si="18"/>
        <v>0</v>
      </c>
      <c r="AO21" s="96">
        <f t="shared" si="20"/>
        <v>-79.58</v>
      </c>
      <c r="AP21" s="97"/>
      <c r="AQ21" s="98">
        <f t="shared" si="8"/>
        <v>0</v>
      </c>
      <c r="AR21" s="99">
        <f t="shared" ref="AR21:AR98" si="30">K21</f>
        <v>117.24</v>
      </c>
      <c r="AS21" s="99">
        <f t="shared" si="10"/>
        <v>0</v>
      </c>
      <c r="AT21" s="99">
        <f t="shared" si="11"/>
        <v>79.58</v>
      </c>
      <c r="AU21" s="99">
        <f t="shared" si="19"/>
        <v>0</v>
      </c>
      <c r="AV21" s="99">
        <f t="array" ref="AV21">_xlfn.IFS(U21=0,AO21,U21&lt;0,AO21/-U21,U21&gt;0,AO21/U21)</f>
        <v>-79.58</v>
      </c>
      <c r="AW21" s="235">
        <f t="shared" si="27"/>
        <v>0</v>
      </c>
      <c r="AX21" s="235">
        <f t="shared" si="28"/>
        <v>-0.67877857386557494</v>
      </c>
      <c r="AY21" s="100"/>
      <c r="AZ21" s="95">
        <f t="shared" si="14"/>
        <v>0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25"/>
        <v>0</v>
      </c>
      <c r="F22" s="94"/>
      <c r="G22" s="94"/>
      <c r="H22" s="94"/>
      <c r="I22" s="94"/>
      <c r="J22" s="94"/>
      <c r="K22" s="94">
        <v>117.24</v>
      </c>
      <c r="L22" s="93">
        <f t="shared" si="29"/>
        <v>0</v>
      </c>
      <c r="M22" s="90"/>
      <c r="N22" s="94">
        <f>'Юнит 6'!N22+'Юнит 7'!N22+'Юнит 8'!N22+'Юнит 9'!N22</f>
        <v>5</v>
      </c>
      <c r="O22" s="90">
        <v>838</v>
      </c>
      <c r="P22" s="90">
        <v>50</v>
      </c>
      <c r="Q22" s="234">
        <f t="shared" si="15"/>
        <v>0.15625</v>
      </c>
      <c r="R22" s="93">
        <f t="shared" si="16"/>
        <v>6.25E-2</v>
      </c>
      <c r="S22" s="94">
        <f>'Юнит 6'!S22+'Юнит 7'!S22+'Юнит 8'!S22+'Юнит 9'!S22</f>
        <v>2</v>
      </c>
      <c r="T22" s="94">
        <f>'Юнит 6'!T22+'Юнит 7'!T22+'Юнит 8'!T22+'Юнит 9'!T22</f>
        <v>0</v>
      </c>
      <c r="U22" s="93">
        <f t="shared" si="1"/>
        <v>2</v>
      </c>
      <c r="V22" s="94">
        <f>'Юнит 6'!V22+'Юнит 7'!V22+'Юнит 8'!V22+'Юнит 9'!V22</f>
        <v>1058</v>
      </c>
      <c r="W22" s="94">
        <f>'Юнит 6'!W22+'Юнит 7'!W22+'Юнит 8'!W22+'Юнит 9'!W22</f>
        <v>0</v>
      </c>
      <c r="X22" s="93">
        <f t="shared" si="2"/>
        <v>1058</v>
      </c>
      <c r="Y22" s="94">
        <f>'Юнит 6'!Y22+'Юнит 7'!Y22+'Юнит 8'!Y22+'Юнит 9'!Y22</f>
        <v>1676</v>
      </c>
      <c r="Z22" s="94">
        <f>'Юнит 6'!Z22+'Юнит 7'!Z22+'Юнит 8'!Z22+'Юнит 9'!Z22</f>
        <v>0</v>
      </c>
      <c r="AA22" s="233">
        <f t="shared" si="3"/>
        <v>1676</v>
      </c>
      <c r="AB22" s="93">
        <f t="shared" si="17"/>
        <v>2095</v>
      </c>
      <c r="AC22" s="235">
        <f t="shared" si="4"/>
        <v>1.9779252846111454E-4</v>
      </c>
      <c r="AD22" s="93">
        <f t="shared" si="5"/>
        <v>234.48</v>
      </c>
      <c r="AE22" s="94">
        <f>'Юнит 6'!AE22+'Юнит 7'!AE22+'Юнит 8'!AE22+'Юнит 9'!AE22</f>
        <v>625.17999999999995</v>
      </c>
      <c r="AF22" s="235">
        <f t="shared" si="6"/>
        <v>0.37301909307875891</v>
      </c>
      <c r="AG22" s="94">
        <f>'Юнит 6'!AG22+'Юнит 7'!AG22+'Юнит 8'!AG22+'Юнит 9'!AG22</f>
        <v>400.85</v>
      </c>
      <c r="AH22" s="94">
        <f>'Юнит 6'!AH22+'Юнит 7'!AH22+'Юнит 8'!AH22+'Юнит 9'!AH22</f>
        <v>0</v>
      </c>
      <c r="AI22" s="94">
        <f>'Юнит 6'!AI22+'Юнит 7'!AI22+'Юнит 8'!AI22+'Юнит 9'!AI22</f>
        <v>0</v>
      </c>
      <c r="AJ22" s="94">
        <f>'Юнит 6'!AJ22+'Юнит 7'!AJ22+'Юнит 8'!AJ22+'Юнит 9'!AJ22</f>
        <v>0</v>
      </c>
      <c r="AK22" s="94">
        <f>'Юнит 6'!AK22+'Юнит 7'!AK22+'Юнит 8'!AK22+'Юнит 9'!AK22</f>
        <v>0</v>
      </c>
      <c r="AL22" s="123">
        <f t="shared" si="7"/>
        <v>0</v>
      </c>
      <c r="AM22" s="94">
        <f>'Юнит 6'!AM22+'Юнит 7'!AM22+'Юнит 8'!AM22+'Юнит 9'!AM22</f>
        <v>0</v>
      </c>
      <c r="AN22" s="95">
        <f t="shared" si="18"/>
        <v>60.411799999999999</v>
      </c>
      <c r="AO22" s="96">
        <f t="shared" si="20"/>
        <v>355.07820000000004</v>
      </c>
      <c r="AP22" s="97"/>
      <c r="AQ22" s="98">
        <f t="shared" si="8"/>
        <v>838</v>
      </c>
      <c r="AR22" s="99">
        <f t="shared" si="30"/>
        <v>117.24</v>
      </c>
      <c r="AS22" s="99">
        <f t="shared" si="10"/>
        <v>312.58999999999997</v>
      </c>
      <c r="AT22" s="99">
        <f t="shared" si="11"/>
        <v>200.42500000000001</v>
      </c>
      <c r="AU22" s="99">
        <f t="shared" si="19"/>
        <v>0</v>
      </c>
      <c r="AV22" s="99">
        <f t="array" ref="AV22">_xlfn.IFS(U22=0,AO22,U22&lt;0,AO22/-U22,U22&gt;0,AO22/U22)</f>
        <v>177.53910000000002</v>
      </c>
      <c r="AW22" s="235">
        <f t="shared" si="27"/>
        <v>0.21186050119331745</v>
      </c>
      <c r="AX22" s="235">
        <f t="shared" si="28"/>
        <v>1.5143219037871036</v>
      </c>
      <c r="AY22" s="100"/>
      <c r="AZ22" s="95">
        <f t="shared" si="14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25"/>
        <v>0</v>
      </c>
      <c r="F23" s="94"/>
      <c r="G23" s="94"/>
      <c r="H23" s="94"/>
      <c r="I23" s="94"/>
      <c r="J23" s="94"/>
      <c r="K23" s="94">
        <v>117.24</v>
      </c>
      <c r="L23" s="93">
        <f t="shared" si="29"/>
        <v>0</v>
      </c>
      <c r="M23" s="90"/>
      <c r="N23" s="94">
        <f>'Юнит 6'!N23+'Юнит 7'!N23+'Юнит 8'!N23+'Юнит 9'!N23</f>
        <v>0</v>
      </c>
      <c r="O23" s="90">
        <v>0</v>
      </c>
      <c r="P23" s="90">
        <v>0</v>
      </c>
      <c r="Q23" s="234">
        <f t="shared" si="15"/>
        <v>0</v>
      </c>
      <c r="R23" s="93">
        <f t="shared" si="16"/>
        <v>0</v>
      </c>
      <c r="S23" s="94">
        <f>'Юнит 6'!S23+'Юнит 7'!S23+'Юнит 8'!S23+'Юнит 9'!S23</f>
        <v>0</v>
      </c>
      <c r="T23" s="94">
        <f>'Юнит 6'!T23+'Юнит 7'!T23+'Юнит 8'!T23+'Юнит 9'!T23</f>
        <v>0</v>
      </c>
      <c r="U23" s="93">
        <f t="shared" si="1"/>
        <v>0</v>
      </c>
      <c r="V23" s="94">
        <f>'Юнит 6'!V23+'Юнит 7'!V23+'Юнит 8'!V23+'Юнит 9'!V23</f>
        <v>0</v>
      </c>
      <c r="W23" s="94">
        <f>'Юнит 6'!W23+'Юнит 7'!W23+'Юнит 8'!W23+'Юнит 9'!W23</f>
        <v>0</v>
      </c>
      <c r="X23" s="93">
        <f t="shared" si="2"/>
        <v>0</v>
      </c>
      <c r="Y23" s="94">
        <f>'Юнит 6'!Y23+'Юнит 7'!Y23+'Юнит 8'!Y23+'Юнит 9'!Y23</f>
        <v>0</v>
      </c>
      <c r="Z23" s="94">
        <f>'Юнит 6'!Z23+'Юнит 7'!Z23+'Юнит 8'!Z23+'Юнит 9'!Z23</f>
        <v>0</v>
      </c>
      <c r="AA23" s="233">
        <f t="shared" si="3"/>
        <v>0</v>
      </c>
      <c r="AB23" s="93">
        <f t="shared" si="17"/>
        <v>0</v>
      </c>
      <c r="AC23" s="235">
        <f t="shared" si="4"/>
        <v>0</v>
      </c>
      <c r="AD23" s="93">
        <f t="shared" si="5"/>
        <v>0</v>
      </c>
      <c r="AE23" s="94">
        <f>'Юнит 6'!AE23+'Юнит 7'!AE23+'Юнит 8'!AE23+'Юнит 9'!AE23</f>
        <v>0</v>
      </c>
      <c r="AF23" s="235">
        <f t="shared" si="6"/>
        <v>0</v>
      </c>
      <c r="AG23" s="94">
        <f>'Юнит 6'!AG23+'Юнит 7'!AG23+'Юнит 8'!AG23+'Юнит 9'!AG23</f>
        <v>0</v>
      </c>
      <c r="AH23" s="94">
        <f>'Юнит 6'!AH23+'Юнит 7'!AH23+'Юнит 8'!AH23+'Юнит 9'!AH23</f>
        <v>0</v>
      </c>
      <c r="AI23" s="94">
        <f>'Юнит 6'!AI23+'Юнит 7'!AI23+'Юнит 8'!AI23+'Юнит 9'!AI23</f>
        <v>0</v>
      </c>
      <c r="AJ23" s="94">
        <f>'Юнит 6'!AJ23+'Юнит 7'!AJ23+'Юнит 8'!AJ23+'Юнит 9'!AJ23</f>
        <v>0</v>
      </c>
      <c r="AK23" s="94">
        <f>'Юнит 6'!AK23+'Юнит 7'!AK23+'Юнит 8'!AK23+'Юнит 9'!AK23</f>
        <v>0</v>
      </c>
      <c r="AL23" s="123">
        <f t="shared" si="7"/>
        <v>0</v>
      </c>
      <c r="AM23" s="94">
        <f>'Юнит 6'!AM23+'Юнит 7'!AM23+'Юнит 8'!AM23+'Юнит 9'!AM23</f>
        <v>0</v>
      </c>
      <c r="AN23" s="95">
        <f t="shared" si="18"/>
        <v>0</v>
      </c>
      <c r="AO23" s="96">
        <f t="shared" si="20"/>
        <v>0</v>
      </c>
      <c r="AP23" s="97"/>
      <c r="AQ23" s="98">
        <f t="shared" si="8"/>
        <v>0</v>
      </c>
      <c r="AR23" s="99">
        <f t="shared" si="30"/>
        <v>117.24</v>
      </c>
      <c r="AS23" s="99">
        <f t="shared" si="10"/>
        <v>0</v>
      </c>
      <c r="AT23" s="99">
        <f t="shared" si="11"/>
        <v>0</v>
      </c>
      <c r="AU23" s="99">
        <f t="shared" si="19"/>
        <v>0</v>
      </c>
      <c r="AV23" s="99">
        <f t="array" ref="AV23">_xlfn.IFS(U23=0,AO23,U23&lt;0,AO23/-U23,U23&gt;0,AO23/U23)</f>
        <v>0</v>
      </c>
      <c r="AW23" s="235">
        <f t="shared" si="27"/>
        <v>0</v>
      </c>
      <c r="AX23" s="235">
        <f t="shared" si="28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25"/>
        <v>0</v>
      </c>
      <c r="F24" s="94"/>
      <c r="G24" s="94"/>
      <c r="H24" s="94"/>
      <c r="I24" s="94"/>
      <c r="J24" s="94"/>
      <c r="K24" s="94">
        <v>117.24</v>
      </c>
      <c r="L24" s="93">
        <f t="shared" si="29"/>
        <v>0</v>
      </c>
      <c r="M24" s="90"/>
      <c r="N24" s="94">
        <f>'Юнит 6'!N24+'Юнит 7'!N24+'Юнит 8'!N24+'Юнит 9'!N24</f>
        <v>0</v>
      </c>
      <c r="O24" s="90">
        <v>0</v>
      </c>
      <c r="P24" s="90">
        <v>0</v>
      </c>
      <c r="Q24" s="234">
        <f t="shared" si="15"/>
        <v>0</v>
      </c>
      <c r="R24" s="93">
        <f t="shared" si="16"/>
        <v>0</v>
      </c>
      <c r="S24" s="94">
        <f>'Юнит 6'!S24+'Юнит 7'!S24+'Юнит 8'!S24+'Юнит 9'!S24</f>
        <v>0</v>
      </c>
      <c r="T24" s="94">
        <f>'Юнит 6'!T24+'Юнит 7'!T24+'Юнит 8'!T24+'Юнит 9'!T24</f>
        <v>0</v>
      </c>
      <c r="U24" s="93">
        <f t="shared" si="1"/>
        <v>0</v>
      </c>
      <c r="V24" s="94">
        <f>'Юнит 6'!V24+'Юнит 7'!V24+'Юнит 8'!V24+'Юнит 9'!V24</f>
        <v>0</v>
      </c>
      <c r="W24" s="94">
        <f>'Юнит 6'!W24+'Юнит 7'!W24+'Юнит 8'!W24+'Юнит 9'!W24</f>
        <v>0</v>
      </c>
      <c r="X24" s="93">
        <f t="shared" si="2"/>
        <v>0</v>
      </c>
      <c r="Y24" s="94">
        <f>'Юнит 6'!Y24+'Юнит 7'!Y24+'Юнит 8'!Y24+'Юнит 9'!Y24</f>
        <v>0</v>
      </c>
      <c r="Z24" s="94">
        <f>'Юнит 6'!Z24+'Юнит 7'!Z24+'Юнит 8'!Z24+'Юнит 9'!Z24</f>
        <v>0</v>
      </c>
      <c r="AA24" s="233">
        <f t="shared" si="3"/>
        <v>0</v>
      </c>
      <c r="AB24" s="93">
        <f t="shared" si="17"/>
        <v>0</v>
      </c>
      <c r="AC24" s="235">
        <f t="shared" si="4"/>
        <v>0</v>
      </c>
      <c r="AD24" s="93">
        <f t="shared" si="5"/>
        <v>0</v>
      </c>
      <c r="AE24" s="94">
        <f>'Юнит 6'!AE24+'Юнит 7'!AE24+'Юнит 8'!AE24+'Юнит 9'!AE24</f>
        <v>0</v>
      </c>
      <c r="AF24" s="235">
        <f t="shared" si="6"/>
        <v>0</v>
      </c>
      <c r="AG24" s="94">
        <f>'Юнит 6'!AG24+'Юнит 7'!AG24+'Юнит 8'!AG24+'Юнит 9'!AG24</f>
        <v>0</v>
      </c>
      <c r="AH24" s="94">
        <f>'Юнит 6'!AH24+'Юнит 7'!AH24+'Юнит 8'!AH24+'Юнит 9'!AH24</f>
        <v>0</v>
      </c>
      <c r="AI24" s="94">
        <f>'Юнит 6'!AI24+'Юнит 7'!AI24+'Юнит 8'!AI24+'Юнит 9'!AI24</f>
        <v>0</v>
      </c>
      <c r="AJ24" s="94">
        <f>'Юнит 6'!AJ24+'Юнит 7'!AJ24+'Юнит 8'!AJ24+'Юнит 9'!AJ24</f>
        <v>0</v>
      </c>
      <c r="AK24" s="94">
        <f>'Юнит 6'!AK24+'Юнит 7'!AK24+'Юнит 8'!AK24+'Юнит 9'!AK24</f>
        <v>0</v>
      </c>
      <c r="AL24" s="123">
        <f t="shared" si="7"/>
        <v>0</v>
      </c>
      <c r="AM24" s="94">
        <f>'Юнит 6'!AM24+'Юнит 7'!AM24+'Юнит 8'!AM24+'Юнит 9'!AM24</f>
        <v>0</v>
      </c>
      <c r="AN24" s="95">
        <f t="shared" si="18"/>
        <v>0</v>
      </c>
      <c r="AO24" s="96">
        <f t="shared" si="20"/>
        <v>0</v>
      </c>
      <c r="AP24" s="97"/>
      <c r="AQ24" s="98">
        <f t="shared" si="8"/>
        <v>0</v>
      </c>
      <c r="AR24" s="99">
        <f t="shared" si="30"/>
        <v>117.24</v>
      </c>
      <c r="AS24" s="99">
        <f t="shared" si="10"/>
        <v>0</v>
      </c>
      <c r="AT24" s="99">
        <f t="shared" si="11"/>
        <v>0</v>
      </c>
      <c r="AU24" s="99">
        <f t="shared" si="19"/>
        <v>0</v>
      </c>
      <c r="AV24" s="99">
        <f t="array" ref="AV24">_xlfn.IFS(U24=0,AO24,U24&lt;0,AO24/-U24,U24&gt;0,AO24/U24)</f>
        <v>0</v>
      </c>
      <c r="AW24" s="235">
        <f t="shared" si="27"/>
        <v>0</v>
      </c>
      <c r="AX24" s="235">
        <f t="shared" si="28"/>
        <v>0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25"/>
        <v>0</v>
      </c>
      <c r="F25" s="94"/>
      <c r="G25" s="94"/>
      <c r="H25" s="94"/>
      <c r="I25" s="94"/>
      <c r="J25" s="94"/>
      <c r="K25" s="94">
        <v>117.24</v>
      </c>
      <c r="L25" s="93">
        <f t="shared" si="29"/>
        <v>0</v>
      </c>
      <c r="M25" s="90"/>
      <c r="N25" s="94">
        <f>'Юнит 6'!N25+'Юнит 7'!N25+'Юнит 8'!N25+'Юнит 9'!N25</f>
        <v>7</v>
      </c>
      <c r="O25" s="90">
        <v>918</v>
      </c>
      <c r="P25" s="90">
        <v>57</v>
      </c>
      <c r="Q25" s="234">
        <f t="shared" si="15"/>
        <v>0.21875</v>
      </c>
      <c r="R25" s="93">
        <f t="shared" si="16"/>
        <v>0.21875</v>
      </c>
      <c r="S25" s="94">
        <f>'Юнит 6'!S25+'Юнит 7'!S25+'Юнит 8'!S25+'Юнит 9'!S25</f>
        <v>7</v>
      </c>
      <c r="T25" s="94">
        <f>'Юнит 6'!T25+'Юнит 7'!T25+'Юнит 8'!T25+'Юнит 9'!T25</f>
        <v>0</v>
      </c>
      <c r="U25" s="93">
        <f t="shared" si="1"/>
        <v>7</v>
      </c>
      <c r="V25" s="94">
        <f>'Юнит 6'!V25+'Юнит 7'!V25+'Юнит 8'!V25+'Юнит 9'!V25</f>
        <v>4207</v>
      </c>
      <c r="W25" s="94">
        <f>'Юнит 6'!W25+'Юнит 7'!W25+'Юнит 8'!W25+'Юнит 9'!W25</f>
        <v>0</v>
      </c>
      <c r="X25" s="93">
        <f t="shared" si="2"/>
        <v>4207</v>
      </c>
      <c r="Y25" s="94">
        <f>'Юнит 6'!Y25+'Юнит 7'!Y25+'Юнит 8'!Y25+'Юнит 9'!Y25</f>
        <v>6370.92</v>
      </c>
      <c r="Z25" s="94">
        <f>'Юнит 6'!Z25+'Юнит 7'!Z25+'Юнит 8'!Z25+'Юнит 9'!Z25</f>
        <v>0</v>
      </c>
      <c r="AA25" s="233">
        <f t="shared" si="3"/>
        <v>6370.92</v>
      </c>
      <c r="AB25" s="93">
        <f t="shared" si="17"/>
        <v>3662.82</v>
      </c>
      <c r="AC25" s="235">
        <f t="shared" si="4"/>
        <v>7.5186179917868963E-4</v>
      </c>
      <c r="AD25" s="93">
        <f t="shared" si="5"/>
        <v>820.68</v>
      </c>
      <c r="AE25" s="94">
        <f>'Юнит 6'!AE25+'Юнит 7'!AE25+'Юнит 8'!AE25+'Юнит 9'!AE25</f>
        <v>2366.6000000000004</v>
      </c>
      <c r="AF25" s="235">
        <f t="shared" si="6"/>
        <v>0.37146911278119965</v>
      </c>
      <c r="AG25" s="94">
        <f>'Юнит 6'!AG25+'Юнит 7'!AG25+'Юнит 8'!AG25+'Юнит 9'!AG25</f>
        <v>637.06999999999994</v>
      </c>
      <c r="AH25" s="94">
        <f>'Юнит 6'!AH25+'Юнит 7'!AH25+'Юнит 8'!AH25+'Юнит 9'!AH25</f>
        <v>0</v>
      </c>
      <c r="AI25" s="94">
        <f>'Юнит 6'!AI25+'Юнит 7'!AI25+'Юнит 8'!AI25+'Юнит 9'!AI25</f>
        <v>0</v>
      </c>
      <c r="AJ25" s="94">
        <f>'Юнит 6'!AJ25+'Юнит 7'!AJ25+'Юнит 8'!AJ25+'Юнит 9'!AJ25</f>
        <v>0</v>
      </c>
      <c r="AK25" s="94">
        <f>'Юнит 6'!AK25+'Юнит 7'!AK25+'Юнит 8'!AK25+'Юнит 9'!AK25</f>
        <v>0</v>
      </c>
      <c r="AL25" s="123">
        <f t="shared" si="7"/>
        <v>0</v>
      </c>
      <c r="AM25" s="94">
        <f>'Юнит 6'!AM25+'Юнит 7'!AM25+'Юнит 8'!AM25+'Юнит 9'!AM25</f>
        <v>0</v>
      </c>
      <c r="AN25" s="95">
        <f t="shared" si="18"/>
        <v>240.21969999999999</v>
      </c>
      <c r="AO25" s="96">
        <f t="shared" si="20"/>
        <v>2306.3502999999996</v>
      </c>
      <c r="AP25" s="97"/>
      <c r="AQ25" s="98">
        <f t="shared" si="8"/>
        <v>910.13142857142861</v>
      </c>
      <c r="AR25" s="99">
        <f t="shared" si="30"/>
        <v>117.24</v>
      </c>
      <c r="AS25" s="99">
        <f t="shared" si="10"/>
        <v>338.08571428571435</v>
      </c>
      <c r="AT25" s="99">
        <f t="shared" si="11"/>
        <v>91.009999999999991</v>
      </c>
      <c r="AU25" s="99">
        <f t="shared" si="19"/>
        <v>0</v>
      </c>
      <c r="AV25" s="99">
        <f t="array" ref="AV25">_xlfn.IFS(U25=0,AO25,U25&lt;0,AO25/-U25,U25&gt;0,AO25/U25)</f>
        <v>329.47861428571423</v>
      </c>
      <c r="AW25" s="235">
        <f t="shared" si="27"/>
        <v>0.36201212697695145</v>
      </c>
      <c r="AX25" s="235">
        <f t="shared" si="28"/>
        <v>2.8102918311643998</v>
      </c>
      <c r="AY25" s="100"/>
      <c r="AZ25" s="95">
        <f t="shared" si="14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25"/>
        <v>0</v>
      </c>
      <c r="F26" s="94"/>
      <c r="G26" s="94"/>
      <c r="H26" s="94"/>
      <c r="I26" s="94"/>
      <c r="J26" s="94"/>
      <c r="K26" s="94">
        <v>123.09</v>
      </c>
      <c r="L26" s="93">
        <f t="shared" si="29"/>
        <v>0</v>
      </c>
      <c r="M26" s="90"/>
      <c r="N26" s="94">
        <f>'Юнит 6'!N26+'Юнит 7'!N26+'Юнит 8'!N26+'Юнит 9'!N26</f>
        <v>433</v>
      </c>
      <c r="O26" s="90">
        <v>699</v>
      </c>
      <c r="P26" s="90">
        <v>32</v>
      </c>
      <c r="Q26" s="234">
        <f t="shared" si="15"/>
        <v>13.53125</v>
      </c>
      <c r="R26" s="93">
        <f t="shared" si="16"/>
        <v>3.53125</v>
      </c>
      <c r="S26" s="94">
        <f>'Юнит 6'!S26+'Юнит 7'!S26+'Юнит 8'!S26+'Юнит 9'!S26</f>
        <v>116</v>
      </c>
      <c r="T26" s="94">
        <f>'Юнит 6'!T26+'Юнит 7'!T26+'Юнит 8'!T26+'Юнит 9'!T26</f>
        <v>-3</v>
      </c>
      <c r="U26" s="93">
        <f t="shared" si="1"/>
        <v>113</v>
      </c>
      <c r="V26" s="94">
        <f>'Юнит 6'!V26+'Юнит 7'!V26+'Юнит 8'!V26+'Юнит 9'!V26</f>
        <v>53548.62</v>
      </c>
      <c r="W26" s="94">
        <f>'Юнит 6'!W26+'Юнит 7'!W26+'Юнит 8'!W26+'Юнит 9'!W26</f>
        <v>-1407</v>
      </c>
      <c r="X26" s="93">
        <f t="shared" si="2"/>
        <v>52141.62</v>
      </c>
      <c r="Y26" s="94">
        <f>'Юнит 6'!Y26+'Юнит 7'!Y26+'Юнит 8'!Y26+'Юнит 9'!Y26</f>
        <v>81182.14</v>
      </c>
      <c r="Z26" s="94">
        <f>'Юнит 6'!Z26+'Юнит 7'!Z26+'Юнит 8'!Z26+'Юнит 9'!Z26</f>
        <v>-2097</v>
      </c>
      <c r="AA26" s="233">
        <f t="shared" si="3"/>
        <v>79085.14</v>
      </c>
      <c r="AB26" s="93">
        <f t="shared" si="17"/>
        <v>96853.440000000002</v>
      </c>
      <c r="AC26" s="235">
        <f t="shared" si="4"/>
        <v>9.3332039405138595E-3</v>
      </c>
      <c r="AD26" s="93">
        <f t="shared" si="5"/>
        <v>13909.17</v>
      </c>
      <c r="AE26" s="94">
        <f>'Юнит 6'!AE26+'Юнит 7'!AE26+'Юнит 8'!AE26+'Юнит 9'!AE26</f>
        <v>29622.429999999993</v>
      </c>
      <c r="AF26" s="235">
        <f t="shared" si="6"/>
        <v>0.37456379289459429</v>
      </c>
      <c r="AG26" s="94">
        <f>'Юнит 6'!AG26+'Юнит 7'!AG26+'Юнит 8'!AG26+'Юнит 9'!AG26</f>
        <v>30184.689999999984</v>
      </c>
      <c r="AH26" s="94">
        <f>'Юнит 6'!AH26+'Юнит 7'!AH26+'Юнит 8'!AH26+'Юнит 9'!AH26</f>
        <v>13500</v>
      </c>
      <c r="AI26" s="94">
        <f>'Юнит 6'!AI26+'Юнит 7'!AI26+'Юнит 8'!AI26+'Юнит 9'!AI26</f>
        <v>16500</v>
      </c>
      <c r="AJ26" s="94">
        <f>'Юнит 6'!AJ26+'Юнит 7'!AJ26+'Юнит 8'!AJ26+'Юнит 9'!AJ26</f>
        <v>0</v>
      </c>
      <c r="AK26" s="94">
        <f>'Юнит 6'!AK26+'Юнит 7'!AK26+'Юнит 8'!AK26+'Юнит 9'!AK26</f>
        <v>0</v>
      </c>
      <c r="AL26" s="123">
        <f t="shared" si="7"/>
        <v>0</v>
      </c>
      <c r="AM26" s="94">
        <f>'Юнит 6'!AM26+'Юнит 7'!AM26+'Юнит 8'!AM26+'Юнит 9'!AM26</f>
        <v>10</v>
      </c>
      <c r="AN26" s="95">
        <f t="shared" si="18"/>
        <v>2977.2865019999999</v>
      </c>
      <c r="AO26" s="96">
        <f t="shared" si="20"/>
        <v>-27618.436501999975</v>
      </c>
      <c r="AP26" s="97"/>
      <c r="AQ26" s="98">
        <f t="shared" si="8"/>
        <v>699.86849557522123</v>
      </c>
      <c r="AR26" s="99">
        <f t="shared" si="30"/>
        <v>123.09</v>
      </c>
      <c r="AS26" s="99">
        <f t="shared" si="10"/>
        <v>262.14539823008846</v>
      </c>
      <c r="AT26" s="99">
        <f t="shared" si="11"/>
        <v>260.21284482758608</v>
      </c>
      <c r="AU26" s="99">
        <f t="shared" si="19"/>
        <v>258.62068965517244</v>
      </c>
      <c r="AV26" s="99">
        <f t="array" ref="AV26">_xlfn.IFS(U26=0,AO26,U26&lt;0,AO26/-U26,U26&gt;0,AO26/U26)</f>
        <v>-244.410942495575</v>
      </c>
      <c r="AW26" s="235">
        <f t="shared" si="27"/>
        <v>-0.34922409572771795</v>
      </c>
      <c r="AX26" s="235">
        <f t="shared" si="28"/>
        <v>-1.9856279348084733</v>
      </c>
      <c r="AY26" s="100"/>
      <c r="AZ26" s="95">
        <f t="shared" si="14"/>
        <v>0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25"/>
        <v>0</v>
      </c>
      <c r="F27" s="94"/>
      <c r="G27" s="94"/>
      <c r="H27" s="94"/>
      <c r="I27" s="94"/>
      <c r="J27" s="94"/>
      <c r="K27" s="94">
        <v>181.59</v>
      </c>
      <c r="L27" s="93">
        <f t="shared" si="29"/>
        <v>0</v>
      </c>
      <c r="M27" s="90"/>
      <c r="N27" s="94">
        <f>'Юнит 6'!N27+'Юнит 7'!N27+'Юнит 8'!N27+'Юнит 9'!N27</f>
        <v>61</v>
      </c>
      <c r="O27" s="90">
        <v>478</v>
      </c>
      <c r="P27" s="90">
        <v>60</v>
      </c>
      <c r="Q27" s="234">
        <f t="shared" si="15"/>
        <v>1.90625</v>
      </c>
      <c r="R27" s="93">
        <f t="shared" si="16"/>
        <v>0.875</v>
      </c>
      <c r="S27" s="94">
        <f>'Юнит 6'!S27+'Юнит 7'!S27+'Юнит 8'!S27+'Юнит 9'!S27</f>
        <v>28</v>
      </c>
      <c r="T27" s="94">
        <f>'Юнит 6'!T27+'Юнит 7'!T27+'Юнит 8'!T27+'Юнит 9'!T27</f>
        <v>0</v>
      </c>
      <c r="U27" s="93">
        <f t="shared" si="1"/>
        <v>28</v>
      </c>
      <c r="V27" s="94">
        <f>'Юнит 6'!V27+'Юнит 7'!V27+'Юнит 8'!V27+'Юнит 9'!V27</f>
        <v>8221.31</v>
      </c>
      <c r="W27" s="94">
        <f>'Юнит 6'!W27+'Юнит 7'!W27+'Юнит 8'!W27+'Юнит 9'!W27</f>
        <v>0</v>
      </c>
      <c r="X27" s="93">
        <f t="shared" si="2"/>
        <v>8221.31</v>
      </c>
      <c r="Y27" s="94">
        <f>'Юнит 6'!Y27+'Юнит 7'!Y27+'Юнит 8'!Y27+'Юнит 9'!Y27</f>
        <v>13386.189999999999</v>
      </c>
      <c r="Z27" s="94">
        <f>'Юнит 6'!Z27+'Юнит 7'!Z27+'Юнит 8'!Z27+'Юнит 9'!Z27</f>
        <v>0</v>
      </c>
      <c r="AA27" s="233">
        <f t="shared" si="3"/>
        <v>13386.189999999999</v>
      </c>
      <c r="AB27" s="93">
        <f t="shared" si="17"/>
        <v>17494.8</v>
      </c>
      <c r="AC27" s="235">
        <f t="shared" si="4"/>
        <v>1.5797663284969491E-3</v>
      </c>
      <c r="AD27" s="93">
        <f t="shared" si="5"/>
        <v>5084.5200000000004</v>
      </c>
      <c r="AE27" s="94">
        <f>'Юнит 6'!AE27+'Юнит 7'!AE27+'Юнит 8'!AE27+'Юнит 9'!AE27</f>
        <v>4986.7299999999996</v>
      </c>
      <c r="AF27" s="235">
        <f t="shared" si="6"/>
        <v>0.37252795605022787</v>
      </c>
      <c r="AG27" s="94">
        <f>'Юнит 6'!AG27+'Юнит 7'!AG27+'Юнит 8'!AG27+'Юнит 9'!AG27</f>
        <v>3275.02</v>
      </c>
      <c r="AH27" s="94">
        <f>'Юнит 6'!AH27+'Юнит 7'!AH27+'Юнит 8'!AH27+'Юнит 9'!AH27</f>
        <v>2000</v>
      </c>
      <c r="AI27" s="94">
        <f>'Юнит 6'!AI27+'Юнит 7'!AI27+'Юнит 8'!AI27+'Юнит 9'!AI27</f>
        <v>2260</v>
      </c>
      <c r="AJ27" s="94">
        <f>'Юнит 6'!AJ27+'Юнит 7'!AJ27+'Юнит 8'!AJ27+'Юнит 9'!AJ27</f>
        <v>0</v>
      </c>
      <c r="AK27" s="94">
        <f>'Юнит 6'!AK27+'Юнит 7'!AK27+'Юнит 8'!AK27+'Юнит 9'!AK27</f>
        <v>0</v>
      </c>
      <c r="AL27" s="123">
        <f t="shared" si="7"/>
        <v>0</v>
      </c>
      <c r="AM27" s="94">
        <f>'Юнит 6'!AM27+'Юнит 7'!AM27+'Юнит 8'!AM27+'Юнит 9'!AM27</f>
        <v>0</v>
      </c>
      <c r="AN27" s="95">
        <f t="shared" si="18"/>
        <v>469.43680099999995</v>
      </c>
      <c r="AO27" s="96">
        <f t="shared" si="20"/>
        <v>-4689.5168010000016</v>
      </c>
      <c r="AP27" s="97"/>
      <c r="AQ27" s="98">
        <f t="shared" si="8"/>
        <v>478.07821428571424</v>
      </c>
      <c r="AR27" s="99">
        <f t="shared" si="30"/>
        <v>181.59</v>
      </c>
      <c r="AS27" s="99">
        <f t="shared" si="10"/>
        <v>178.0975</v>
      </c>
      <c r="AT27" s="99">
        <f t="shared" si="11"/>
        <v>116.965</v>
      </c>
      <c r="AU27" s="99">
        <f t="shared" si="19"/>
        <v>152.14285714285714</v>
      </c>
      <c r="AV27" s="99">
        <f t="array" ref="AV27">_xlfn.IFS(U27=0,AO27,U27&lt;0,AO27/-U27,U27&gt;0,AO27/U27)</f>
        <v>-167.4827428928572</v>
      </c>
      <c r="AW27" s="235">
        <f t="shared" si="27"/>
        <v>-0.35032498425616265</v>
      </c>
      <c r="AX27" s="235">
        <f t="shared" si="28"/>
        <v>-0.92231258820891682</v>
      </c>
      <c r="AY27" s="100"/>
      <c r="AZ27" s="95">
        <f t="shared" si="14"/>
        <v>0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1">SUM(F28:J28)</f>
        <v>0</v>
      </c>
      <c r="F28" s="94"/>
      <c r="G28" s="94"/>
      <c r="H28" s="94"/>
      <c r="I28" s="94"/>
      <c r="J28" s="94"/>
      <c r="K28" s="94">
        <v>133.62</v>
      </c>
      <c r="L28" s="93">
        <f t="shared" si="29"/>
        <v>0</v>
      </c>
      <c r="M28" s="90"/>
      <c r="N28" s="94">
        <f>'Юнит 6'!N28+'Юнит 7'!N28+'Юнит 8'!N28+'Юнит 9'!N28</f>
        <v>849</v>
      </c>
      <c r="O28" s="90">
        <v>1172</v>
      </c>
      <c r="P28" s="90">
        <v>44</v>
      </c>
      <c r="Q28" s="234">
        <f t="shared" si="15"/>
        <v>26.53125</v>
      </c>
      <c r="R28" s="93">
        <f t="shared" si="16"/>
        <v>9.90625</v>
      </c>
      <c r="S28" s="94">
        <f>'Юнит 6'!S28+'Юнит 7'!S28+'Юнит 8'!S28+'Юнит 9'!S28</f>
        <v>327</v>
      </c>
      <c r="T28" s="94">
        <f>'Юнит 6'!T28+'Юнит 7'!T28+'Юнит 8'!T28+'Юнит 9'!T28</f>
        <v>-10</v>
      </c>
      <c r="U28" s="93">
        <f t="shared" si="1"/>
        <v>317</v>
      </c>
      <c r="V28" s="94">
        <f>'Юнит 6'!V28+'Юнит 7'!V28+'Юнит 8'!V28+'Юнит 9'!V28</f>
        <v>230509.47999999998</v>
      </c>
      <c r="W28" s="94">
        <f>'Юнит 6'!W28+'Юнит 7'!W28+'Юнит 8'!W28+'Юнит 9'!W28</f>
        <v>-6903</v>
      </c>
      <c r="X28" s="93">
        <f t="shared" si="2"/>
        <v>223606.47999999998</v>
      </c>
      <c r="Y28" s="94">
        <f>'Юнит 6'!Y28+'Юнит 7'!Y28+'Юнит 8'!Y28+'Юнит 9'!Y28</f>
        <v>369537.31999999995</v>
      </c>
      <c r="Z28" s="94">
        <f>'Юнит 6'!Z28+'Юнит 7'!Z28+'Юнит 8'!Z28+'Юнит 9'!Z28</f>
        <v>-11340</v>
      </c>
      <c r="AA28" s="233">
        <f t="shared" si="3"/>
        <v>358197.31999999995</v>
      </c>
      <c r="AB28" s="93">
        <f t="shared" si="17"/>
        <v>437812.32</v>
      </c>
      <c r="AC28" s="235">
        <f t="shared" si="4"/>
        <v>4.2272526020760703E-2</v>
      </c>
      <c r="AD28" s="93">
        <f t="shared" si="5"/>
        <v>42357.54</v>
      </c>
      <c r="AE28" s="94">
        <f>'Юнит 6'!AE28+'Юнит 7'!AE28+'Юнит 8'!AE28+'Юнит 9'!AE28</f>
        <v>133028.35000000003</v>
      </c>
      <c r="AF28" s="235">
        <f t="shared" si="6"/>
        <v>0.37138287355137123</v>
      </c>
      <c r="AG28" s="94">
        <f>'Юнит 6'!AG28+'Юнит 7'!AG28+'Юнит 8'!AG28+'Юнит 9'!AG28</f>
        <v>60512.919999999955</v>
      </c>
      <c r="AH28" s="94">
        <f>'Юнит 6'!AH28+'Юнит 7'!AH28+'Юнит 8'!AH28+'Юнит 9'!AH28</f>
        <v>26200</v>
      </c>
      <c r="AI28" s="94">
        <f>'Юнит 6'!AI28+'Юнит 7'!AI28+'Юнит 8'!AI28+'Юнит 9'!AI28</f>
        <v>29618</v>
      </c>
      <c r="AJ28" s="94">
        <f>'Юнит 6'!AJ28+'Юнит 7'!AJ28+'Юнит 8'!AJ28+'Юнит 9'!AJ28</f>
        <v>0</v>
      </c>
      <c r="AK28" s="94">
        <f>'Юнит 6'!AK28+'Юнит 7'!AK28+'Юнит 8'!AK28+'Юнит 9'!AK28</f>
        <v>0</v>
      </c>
      <c r="AL28" s="123">
        <f t="shared" si="7"/>
        <v>0</v>
      </c>
      <c r="AM28" s="94">
        <f>'Юнит 6'!AM28+'Юнит 7'!AM28+'Юнит 8'!AM28+'Юнит 9'!AM28</f>
        <v>130</v>
      </c>
      <c r="AN28" s="95">
        <f t="shared" si="18"/>
        <v>12767.930007999999</v>
      </c>
      <c r="AO28" s="96">
        <f t="shared" si="20"/>
        <v>53582.579991999984</v>
      </c>
      <c r="AP28" s="97"/>
      <c r="AQ28" s="98">
        <f t="shared" si="8"/>
        <v>1129.9599999999998</v>
      </c>
      <c r="AR28" s="99">
        <f t="shared" si="30"/>
        <v>133.62</v>
      </c>
      <c r="AS28" s="99">
        <f t="shared" si="10"/>
        <v>419.64779179810739</v>
      </c>
      <c r="AT28" s="99">
        <f t="shared" si="11"/>
        <v>185.05480122324144</v>
      </c>
      <c r="AU28" s="99">
        <f t="shared" si="19"/>
        <v>170.69724770642202</v>
      </c>
      <c r="AV28" s="99">
        <f>_xlfn.IFS(U28=0,AO28,U28&lt;0,AO28/-U28,U28&gt;0,AO28/U28)</f>
        <v>169.03022079495264</v>
      </c>
      <c r="AW28" s="235">
        <f t="shared" si="27"/>
        <v>0.14958956139593674</v>
      </c>
      <c r="AX28" s="235">
        <f t="shared" si="28"/>
        <v>1.2650068911461805</v>
      </c>
      <c r="AY28" s="100"/>
      <c r="AZ28" s="95">
        <f t="shared" si="14"/>
        <v>0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0</v>
      </c>
      <c r="F29" s="94"/>
      <c r="G29" s="94"/>
      <c r="H29" s="94"/>
      <c r="I29" s="94"/>
      <c r="J29" s="94"/>
      <c r="K29" s="94">
        <v>111.39</v>
      </c>
      <c r="L29" s="93">
        <f>E29*K29</f>
        <v>0</v>
      </c>
      <c r="M29" s="90"/>
      <c r="N29" s="94">
        <f>'Юнит 6'!N29+'Юнит 7'!N29+'Юнит 8'!N29+'Юнит 9'!N29</f>
        <v>2</v>
      </c>
      <c r="O29" s="90">
        <v>478</v>
      </c>
      <c r="P29" s="90">
        <v>100</v>
      </c>
      <c r="Q29" s="234">
        <f t="shared" si="15"/>
        <v>6.25E-2</v>
      </c>
      <c r="R29" s="93">
        <f t="shared" si="16"/>
        <v>9.375E-2</v>
      </c>
      <c r="S29" s="94">
        <f>'Юнит 6'!S29+'Юнит 7'!S29+'Юнит 8'!S29+'Юнит 9'!S29</f>
        <v>3</v>
      </c>
      <c r="T29" s="94">
        <f>'Юнит 6'!T29+'Юнит 7'!T29+'Юнит 8'!T29+'Юнит 9'!T29</f>
        <v>0</v>
      </c>
      <c r="U29" s="93">
        <f t="shared" si="1"/>
        <v>3</v>
      </c>
      <c r="V29" s="94">
        <f>'Юнит 6'!V29+'Юнит 7'!V29+'Юнит 8'!V29+'Юнит 9'!V29</f>
        <v>873</v>
      </c>
      <c r="W29" s="94">
        <f>'Юнит 6'!W29+'Юнит 7'!W29+'Юнит 8'!W29+'Юнит 9'!W29</f>
        <v>0</v>
      </c>
      <c r="X29" s="93">
        <f t="shared" si="2"/>
        <v>873</v>
      </c>
      <c r="Y29" s="94">
        <f>'Юнит 6'!Y29+'Юнит 7'!Y29+'Юнит 8'!Y29+'Юнит 9'!Y29</f>
        <v>1434</v>
      </c>
      <c r="Z29" s="94">
        <f>'Юнит 6'!Z29+'Юнит 7'!Z29+'Юнит 8'!Z29+'Юнит 9'!Z29</f>
        <v>0</v>
      </c>
      <c r="AA29" s="233">
        <f t="shared" si="3"/>
        <v>1434</v>
      </c>
      <c r="AB29" s="93">
        <f t="shared" si="17"/>
        <v>956</v>
      </c>
      <c r="AC29" s="235">
        <f t="shared" si="4"/>
        <v>1.6923298676207532E-4</v>
      </c>
      <c r="AD29" s="93">
        <f t="shared" si="5"/>
        <v>334.17</v>
      </c>
      <c r="AE29" s="94">
        <f>'Юнит 6'!AE29+'Юнит 7'!AE29+'Юнит 8'!AE29+'Юнит 9'!AE29</f>
        <v>536.03</v>
      </c>
      <c r="AF29" s="235">
        <f t="shared" si="6"/>
        <v>0.37380055788005578</v>
      </c>
      <c r="AG29" s="94">
        <f>'Юнит 6'!AG29+'Юнит 7'!AG29+'Юнит 8'!AG29+'Юнит 9'!AG29</f>
        <v>176.37</v>
      </c>
      <c r="AH29" s="94">
        <f>'Юнит 6'!AH29+'Юнит 7'!AH29+'Юнит 8'!AH29+'Юнит 9'!AH29</f>
        <v>0</v>
      </c>
      <c r="AI29" s="94">
        <f>'Юнит 6'!AI29+'Юнит 7'!AI29+'Юнит 8'!AI29+'Юнит 9'!AI29</f>
        <v>0</v>
      </c>
      <c r="AJ29" s="94">
        <f>'Юнит 6'!AJ29+'Юнит 7'!AJ29+'Юнит 8'!AJ29+'Юнит 9'!AJ29</f>
        <v>0</v>
      </c>
      <c r="AK29" s="94">
        <f>'Юнит 6'!AK29+'Юнит 7'!AK29+'Юнит 8'!AK29+'Юнит 9'!AK29</f>
        <v>0</v>
      </c>
      <c r="AL29" s="123">
        <f t="shared" si="7"/>
        <v>0</v>
      </c>
      <c r="AM29" s="94">
        <f>'Юнит 6'!AM29+'Юнит 7'!AM29+'Юнит 8'!AM29+'Юнит 9'!AM29</f>
        <v>0</v>
      </c>
      <c r="AN29" s="95">
        <f t="shared" si="18"/>
        <v>49.848299999999995</v>
      </c>
      <c r="AO29" s="96">
        <f t="shared" si="20"/>
        <v>337.58169999999996</v>
      </c>
      <c r="AP29" s="97"/>
      <c r="AQ29" s="98">
        <f t="shared" si="8"/>
        <v>478</v>
      </c>
      <c r="AR29" s="99">
        <f t="shared" si="30"/>
        <v>111.39</v>
      </c>
      <c r="AS29" s="99">
        <f t="shared" si="10"/>
        <v>178.67666666666665</v>
      </c>
      <c r="AT29" s="99">
        <f t="shared" si="11"/>
        <v>58.79</v>
      </c>
      <c r="AU29" s="99">
        <f t="shared" si="19"/>
        <v>0</v>
      </c>
      <c r="AV29" s="99">
        <f t="array" ref="AV29">_xlfn.IFS(U29=0,AO29,U29&lt;0,AO29/-U29,U29&gt;0,AO29/U29)</f>
        <v>112.52723333333331</v>
      </c>
      <c r="AW29" s="235">
        <f>IF(AQ29=0,0,AV29/AQ29)</f>
        <v>0.23541262203626218</v>
      </c>
      <c r="AX29" s="235">
        <f>IF(AR29=0,0,AV29/AR29)</f>
        <v>1.0102094742197083</v>
      </c>
      <c r="AY29" s="100"/>
      <c r="AZ29" s="95">
        <f t="shared" si="14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94"/>
      <c r="I30" s="94"/>
      <c r="J30" s="94"/>
      <c r="K30" s="94">
        <v>111.39</v>
      </c>
      <c r="L30" s="93">
        <f>E30*K30</f>
        <v>0</v>
      </c>
      <c r="M30" s="90"/>
      <c r="N30" s="94">
        <f>'Юнит 6'!N30+'Юнит 7'!N30+'Юнит 8'!N30+'Юнит 9'!N30</f>
        <v>5</v>
      </c>
      <c r="O30" s="90">
        <v>558</v>
      </c>
      <c r="P30" s="90">
        <v>25</v>
      </c>
      <c r="Q30" s="234">
        <f t="shared" si="15"/>
        <v>0.15625</v>
      </c>
      <c r="R30" s="93">
        <f t="shared" si="16"/>
        <v>9.375E-2</v>
      </c>
      <c r="S30" s="94">
        <f>'Юнит 6'!S30+'Юнит 7'!S30+'Юнит 8'!S30+'Юнит 9'!S30</f>
        <v>3</v>
      </c>
      <c r="T30" s="94">
        <f>'Юнит 6'!T30+'Юнит 7'!T30+'Юнит 8'!T30+'Юнит 9'!T30</f>
        <v>0</v>
      </c>
      <c r="U30" s="93">
        <f t="shared" si="1"/>
        <v>3</v>
      </c>
      <c r="V30" s="94">
        <f>'Юнит 6'!V30+'Юнит 7'!V30+'Юнит 8'!V30+'Юнит 9'!V30</f>
        <v>1121</v>
      </c>
      <c r="W30" s="94">
        <f>'Юнит 6'!W30+'Юнит 7'!W30+'Юнит 8'!W30+'Юнит 9'!W30</f>
        <v>0</v>
      </c>
      <c r="X30" s="93">
        <f t="shared" si="2"/>
        <v>1121</v>
      </c>
      <c r="Y30" s="94">
        <f>'Юнит 6'!Y30+'Юнит 7'!Y30+'Юнит 8'!Y30+'Юнит 9'!Y30</f>
        <v>1674</v>
      </c>
      <c r="Z30" s="94">
        <f>'Юнит 6'!Z30+'Юнит 7'!Z30+'Юнит 8'!Z30+'Юнит 9'!Z30</f>
        <v>0</v>
      </c>
      <c r="AA30" s="233">
        <f t="shared" si="3"/>
        <v>1674</v>
      </c>
      <c r="AB30" s="93">
        <f t="shared" si="17"/>
        <v>697.5</v>
      </c>
      <c r="AC30" s="235">
        <f t="shared" si="4"/>
        <v>1.9755649919087455E-4</v>
      </c>
      <c r="AD30" s="93">
        <f t="shared" si="5"/>
        <v>334.17</v>
      </c>
      <c r="AE30" s="94">
        <f>'Юнит 6'!AE30+'Юнит 7'!AE30+'Юнит 8'!AE30+'Юнит 9'!AE30</f>
        <v>629.28</v>
      </c>
      <c r="AF30" s="235">
        <f t="shared" si="6"/>
        <v>0.37591397849462366</v>
      </c>
      <c r="AG30" s="94">
        <f>'Юнит 6'!AG30+'Юнит 7'!AG30+'Юнит 8'!AG30+'Юнит 9'!AG30</f>
        <v>575.01</v>
      </c>
      <c r="AH30" s="94">
        <f>'Юнит 6'!AH30+'Юнит 7'!AH30+'Юнит 8'!AH30+'Юнит 9'!AH30</f>
        <v>0</v>
      </c>
      <c r="AI30" s="94">
        <f>'Юнит 6'!AI30+'Юнит 7'!AI30+'Юнит 8'!AI30+'Юнит 9'!AI30</f>
        <v>83</v>
      </c>
      <c r="AJ30" s="94">
        <f>'Юнит 6'!AJ30+'Юнит 7'!AJ30+'Юнит 8'!AJ30+'Юнит 9'!AJ30</f>
        <v>97</v>
      </c>
      <c r="AK30" s="94">
        <f>'Юнит 6'!AK30+'Юнит 7'!AK30+'Юнит 8'!AK30+'Юнит 9'!AK30</f>
        <v>0</v>
      </c>
      <c r="AL30" s="123">
        <f t="shared" si="7"/>
        <v>0</v>
      </c>
      <c r="AM30" s="94">
        <f>'Юнит 6'!AM30+'Юнит 7'!AM30+'Юнит 8'!AM30+'Юнит 9'!AM30</f>
        <v>0</v>
      </c>
      <c r="AN30" s="95">
        <f t="shared" si="18"/>
        <v>64.009100000000004</v>
      </c>
      <c r="AO30" s="96">
        <f t="shared" si="20"/>
        <v>-11.46910000000004</v>
      </c>
      <c r="AP30" s="97"/>
      <c r="AQ30" s="98">
        <f t="shared" si="8"/>
        <v>558</v>
      </c>
      <c r="AR30" s="99">
        <f t="shared" si="30"/>
        <v>111.39</v>
      </c>
      <c r="AS30" s="99">
        <f t="shared" si="10"/>
        <v>209.76</v>
      </c>
      <c r="AT30" s="99">
        <f t="shared" si="11"/>
        <v>191.67</v>
      </c>
      <c r="AU30" s="99">
        <f t="shared" si="19"/>
        <v>60</v>
      </c>
      <c r="AV30" s="99">
        <f t="array" ref="AV30">_xlfn.IFS(U30=0,AO30,U30&lt;0,AO30/-U30,U30&gt;0,AO30/U30)</f>
        <v>-3.8230333333333468</v>
      </c>
      <c r="AW30" s="235">
        <f>IF(AQ30=0,0,AV30/AQ30)</f>
        <v>-6.8513142174432742E-3</v>
      </c>
      <c r="AX30" s="235">
        <f>IF(AR30=0,0,AV30/AR30)</f>
        <v>-3.4321153903701829E-2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/>
      <c r="G31" s="94"/>
      <c r="H31" s="94"/>
      <c r="I31" s="94"/>
      <c r="J31" s="94"/>
      <c r="K31" s="94">
        <v>105.54</v>
      </c>
      <c r="L31" s="93">
        <f>E31*K31</f>
        <v>0</v>
      </c>
      <c r="M31" s="90"/>
      <c r="N31" s="94">
        <f>'Юнит 6'!N31+'Юнит 7'!N31+'Юнит 8'!N31+'Юнит 9'!N31</f>
        <v>4</v>
      </c>
      <c r="O31" s="90">
        <v>499</v>
      </c>
      <c r="P31" s="90">
        <v>67</v>
      </c>
      <c r="Q31" s="234">
        <f t="shared" si="15"/>
        <v>0.125</v>
      </c>
      <c r="R31" s="93">
        <f t="shared" si="16"/>
        <v>6.25E-2</v>
      </c>
      <c r="S31" s="94">
        <f>'Юнит 6'!S31+'Юнит 7'!S31+'Юнит 8'!S31+'Юнит 9'!S31</f>
        <v>3</v>
      </c>
      <c r="T31" s="94">
        <f>'Юнит 6'!T31+'Юнит 7'!T31+'Юнит 8'!T31+'Юнит 9'!T31</f>
        <v>-1</v>
      </c>
      <c r="U31" s="93">
        <f t="shared" si="1"/>
        <v>2</v>
      </c>
      <c r="V31" s="94">
        <f>'Юнит 6'!V31+'Юнит 7'!V31+'Юнит 8'!V31+'Юнит 9'!V31</f>
        <v>935</v>
      </c>
      <c r="W31" s="94">
        <f>'Юнит 6'!W31+'Юнит 7'!W31+'Юнит 8'!W31+'Юнит 9'!W31</f>
        <v>-342</v>
      </c>
      <c r="X31" s="93">
        <f t="shared" si="2"/>
        <v>593</v>
      </c>
      <c r="Y31" s="94">
        <f>'Юнит 6'!Y31+'Юнит 7'!Y31+'Юнит 8'!Y31+'Юнит 9'!Y31</f>
        <v>1497</v>
      </c>
      <c r="Z31" s="94">
        <f>'Юнит 6'!Z31+'Юнит 7'!Z31+'Юнит 8'!Z31+'Юнит 9'!Z31</f>
        <v>-499</v>
      </c>
      <c r="AA31" s="233">
        <f t="shared" si="3"/>
        <v>998</v>
      </c>
      <c r="AB31" s="93">
        <f t="shared" si="17"/>
        <v>1337.32</v>
      </c>
      <c r="AC31" s="235">
        <f t="shared" si="4"/>
        <v>1.1777860584975675E-4</v>
      </c>
      <c r="AD31" s="93">
        <f t="shared" si="5"/>
        <v>211.08</v>
      </c>
      <c r="AE31" s="94">
        <f>'Юнит 6'!AE31+'Юнит 7'!AE31+'Юнит 8'!AE31+'Юнит 9'!AE31</f>
        <v>375.40000000000009</v>
      </c>
      <c r="AF31" s="235">
        <f t="shared" si="6"/>
        <v>0.3761523046092185</v>
      </c>
      <c r="AG31" s="94">
        <f>'Юнит 6'!AG31+'Юнит 7'!AG31+'Юнит 8'!AG31+'Юнит 9'!AG31</f>
        <v>501.53000000000003</v>
      </c>
      <c r="AH31" s="94">
        <f>'Юнит 6'!AH31+'Юнит 7'!AH31+'Юнит 8'!AH31+'Юнит 9'!AH31</f>
        <v>0</v>
      </c>
      <c r="AI31" s="94">
        <f>'Юнит 6'!AI31+'Юнит 7'!AI31+'Юнит 8'!AI31+'Юнит 9'!AI31</f>
        <v>76</v>
      </c>
      <c r="AJ31" s="94">
        <f>'Юнит 6'!AJ31+'Юнит 7'!AJ31+'Юнит 8'!AJ31+'Юнит 9'!AJ31</f>
        <v>0</v>
      </c>
      <c r="AK31" s="94">
        <f>'Юнит 6'!AK31+'Юнит 7'!AK31+'Юнит 8'!AK31+'Юнит 9'!AK31</f>
        <v>0</v>
      </c>
      <c r="AL31" s="123">
        <f t="shared" si="7"/>
        <v>0</v>
      </c>
      <c r="AM31" s="94">
        <f>'Юнит 6'!AM31+'Юнит 7'!AM31+'Юнит 8'!AM31+'Юнит 9'!AM31</f>
        <v>0</v>
      </c>
      <c r="AN31" s="95">
        <f t="shared" si="18"/>
        <v>33.860300000000002</v>
      </c>
      <c r="AO31" s="96">
        <f t="shared" si="20"/>
        <v>-199.87030000000016</v>
      </c>
      <c r="AP31" s="97"/>
      <c r="AQ31" s="98">
        <f t="shared" si="8"/>
        <v>499</v>
      </c>
      <c r="AR31" s="99">
        <f t="shared" si="30"/>
        <v>105.54</v>
      </c>
      <c r="AS31" s="99">
        <f t="shared" si="10"/>
        <v>187.70000000000005</v>
      </c>
      <c r="AT31" s="99">
        <f t="shared" si="11"/>
        <v>167.17666666666668</v>
      </c>
      <c r="AU31" s="99">
        <f t="shared" si="19"/>
        <v>25.333333333333332</v>
      </c>
      <c r="AV31" s="99">
        <f t="array" ref="AV31">_xlfn.IFS(U31=0,AO31,U31&lt;0,AO31/-U31,U31&gt;0,AO31/U31)</f>
        <v>-99.935150000000078</v>
      </c>
      <c r="AW31" s="235">
        <f>IF(AQ31=0,0,AV31/AQ31)</f>
        <v>-0.2002708416833669</v>
      </c>
      <c r="AX31" s="235">
        <f>IF(AR31=0,0,AV31/AR31)</f>
        <v>-0.94689359484555691</v>
      </c>
      <c r="AY31" s="100"/>
      <c r="AZ31" s="95">
        <f t="shared" si="14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2">SUM(F32:J32)</f>
        <v>0</v>
      </c>
      <c r="F32" s="94"/>
      <c r="G32" s="94"/>
      <c r="H32" s="94"/>
      <c r="I32" s="94"/>
      <c r="J32" s="94"/>
      <c r="K32" s="94">
        <v>140.63999999999999</v>
      </c>
      <c r="L32" s="93">
        <f t="shared" ref="L32" si="33">E32*K32</f>
        <v>0</v>
      </c>
      <c r="M32" s="90"/>
      <c r="N32" s="94">
        <f>'Юнит 6'!N32+'Юнит 7'!N32+'Юнит 8'!N32+'Юнит 9'!N32</f>
        <v>1</v>
      </c>
      <c r="O32" s="90">
        <v>539</v>
      </c>
      <c r="P32" s="90">
        <v>100</v>
      </c>
      <c r="Q32" s="234">
        <f t="shared" si="15"/>
        <v>3.125E-2</v>
      </c>
      <c r="R32" s="93">
        <f t="shared" si="16"/>
        <v>3.125E-2</v>
      </c>
      <c r="S32" s="94">
        <f>'Юнит 6'!S32+'Юнит 7'!S32+'Юнит 8'!S32+'Юнит 9'!S32</f>
        <v>1</v>
      </c>
      <c r="T32" s="94">
        <f>'Юнит 6'!T32+'Юнит 7'!T32+'Юнит 8'!T32+'Юнит 9'!T32</f>
        <v>0</v>
      </c>
      <c r="U32" s="93">
        <f t="shared" si="1"/>
        <v>1</v>
      </c>
      <c r="V32" s="94">
        <f>'Юнит 6'!V32+'Юнит 7'!V32+'Юнит 8'!V32+'Юнит 9'!V32</f>
        <v>349</v>
      </c>
      <c r="W32" s="94">
        <f>'Юнит 6'!W32+'Юнит 7'!W32+'Юнит 8'!W32+'Юнит 9'!W32</f>
        <v>0</v>
      </c>
      <c r="X32" s="93">
        <f t="shared" si="2"/>
        <v>349</v>
      </c>
      <c r="Y32" s="94">
        <f>'Юнит 6'!Y32+'Юнит 7'!Y32+'Юнит 8'!Y32+'Юнит 9'!Y32</f>
        <v>539</v>
      </c>
      <c r="Z32" s="94">
        <f>'Юнит 6'!Z32+'Юнит 7'!Z32+'Юнит 8'!Z32+'Юнит 9'!Z32</f>
        <v>0</v>
      </c>
      <c r="AA32" s="233">
        <f t="shared" si="3"/>
        <v>539</v>
      </c>
      <c r="AB32" s="93">
        <f t="shared" si="17"/>
        <v>539</v>
      </c>
      <c r="AC32" s="235">
        <f t="shared" si="4"/>
        <v>6.3609888329678243E-5</v>
      </c>
      <c r="AD32" s="93">
        <f t="shared" si="5"/>
        <v>140.63999999999999</v>
      </c>
      <c r="AE32" s="94">
        <f>'Юнит 6'!AE32+'Юнит 7'!AE32+'Юнит 8'!AE32+'Юнит 9'!AE32</f>
        <v>201.32999999999998</v>
      </c>
      <c r="AF32" s="235">
        <f t="shared" si="6"/>
        <v>0.3735250463821892</v>
      </c>
      <c r="AG32" s="94">
        <f>'Юнит 6'!AG32+'Юнит 7'!AG32+'Юнит 8'!AG32+'Юнит 9'!AG32</f>
        <v>164.55</v>
      </c>
      <c r="AH32" s="94">
        <f>'Юнит 6'!AH32+'Юнит 7'!AH32+'Юнит 8'!AH32+'Юнит 9'!AH32</f>
        <v>0</v>
      </c>
      <c r="AI32" s="94">
        <f>'Юнит 6'!AI32+'Юнит 7'!AI32+'Юнит 8'!AI32+'Юнит 9'!AI32</f>
        <v>0</v>
      </c>
      <c r="AJ32" s="94">
        <f>'Юнит 6'!AJ32+'Юнит 7'!AJ32+'Юнит 8'!AJ32+'Юнит 9'!AJ32</f>
        <v>0</v>
      </c>
      <c r="AK32" s="94">
        <f>'Юнит 6'!AK32+'Юнит 7'!AK32+'Юнит 8'!AK32+'Юнит 9'!AK32</f>
        <v>0</v>
      </c>
      <c r="AL32" s="123">
        <f t="shared" si="7"/>
        <v>0</v>
      </c>
      <c r="AM32" s="94">
        <f>'Юнит 6'!AM32+'Юнит 7'!AM32+'Юнит 8'!AM32+'Юнит 9'!AM32</f>
        <v>0</v>
      </c>
      <c r="AN32" s="95">
        <f t="shared" si="18"/>
        <v>19.927900000000001</v>
      </c>
      <c r="AO32" s="96">
        <f t="shared" si="20"/>
        <v>12.552100000000017</v>
      </c>
      <c r="AP32" s="97"/>
      <c r="AQ32" s="98">
        <f t="shared" si="8"/>
        <v>539</v>
      </c>
      <c r="AR32" s="99">
        <f t="shared" si="30"/>
        <v>140.63999999999999</v>
      </c>
      <c r="AS32" s="99">
        <f t="shared" si="10"/>
        <v>201.32999999999998</v>
      </c>
      <c r="AT32" s="99">
        <f t="shared" si="11"/>
        <v>164.55</v>
      </c>
      <c r="AU32" s="99">
        <f t="shared" si="19"/>
        <v>0</v>
      </c>
      <c r="AV32" s="99">
        <f t="array" ref="AV32">_xlfn.IFS(U32=0,AO32,U32&lt;0,AO32/-U32,U32&gt;0,AO32/U32)</f>
        <v>12.552100000000017</v>
      </c>
      <c r="AW32" s="235">
        <f t="shared" ref="AW32" si="34">IF(AQ32=0,0,AV32/AQ32)</f>
        <v>2.3287755102040848E-2</v>
      </c>
      <c r="AX32" s="235">
        <f t="shared" ref="AX32" si="35">IF(AR32=0,0,AV32/AR32)</f>
        <v>8.9249857792946655E-2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0</v>
      </c>
      <c r="F33" s="94"/>
      <c r="G33" s="94"/>
      <c r="H33" s="94"/>
      <c r="I33" s="94"/>
      <c r="J33" s="94"/>
      <c r="K33" s="94">
        <v>123.09</v>
      </c>
      <c r="L33" s="93">
        <f>E33*K33</f>
        <v>0</v>
      </c>
      <c r="M33" s="90"/>
      <c r="N33" s="94">
        <f>'Юнит 6'!N33+'Юнит 7'!N33+'Юнит 8'!N33+'Юнит 9'!N33</f>
        <v>25</v>
      </c>
      <c r="O33" s="90">
        <v>821</v>
      </c>
      <c r="P33" s="90">
        <v>77</v>
      </c>
      <c r="Q33" s="234">
        <f t="shared" si="15"/>
        <v>0.78125</v>
      </c>
      <c r="R33" s="93">
        <f t="shared" si="16"/>
        <v>0.53125</v>
      </c>
      <c r="S33" s="94">
        <f>'Юнит 6'!S33+'Юнит 7'!S33+'Юнит 8'!S33+'Юнит 9'!S33</f>
        <v>19</v>
      </c>
      <c r="T33" s="94">
        <f>'Юнит 6'!T33+'Юнит 7'!T33+'Юнит 8'!T33+'Юнит 9'!T33</f>
        <v>-2</v>
      </c>
      <c r="U33" s="93">
        <f t="shared" si="1"/>
        <v>17</v>
      </c>
      <c r="V33" s="94">
        <f>'Юнит 6'!V33+'Юнит 7'!V33+'Юнит 8'!V33+'Юнит 9'!V33</f>
        <v>7223.6900000000005</v>
      </c>
      <c r="W33" s="94">
        <f>'Юнит 6'!W33+'Юнит 7'!W33+'Юнит 8'!W33+'Юнит 9'!W33</f>
        <v>-492</v>
      </c>
      <c r="X33" s="93">
        <f t="shared" si="2"/>
        <v>6731.6900000000005</v>
      </c>
      <c r="Y33" s="94">
        <f>'Юнит 6'!Y33+'Юнит 7'!Y33+'Юнит 8'!Y33+'Юнит 9'!Y33</f>
        <v>11805.369999999999</v>
      </c>
      <c r="Z33" s="94">
        <f>'Юнит 6'!Z33+'Юнит 7'!Z33+'Юнит 8'!Z33+'Юнит 9'!Z33</f>
        <v>-834</v>
      </c>
      <c r="AA33" s="233">
        <f t="shared" si="3"/>
        <v>10971.369999999999</v>
      </c>
      <c r="AB33" s="93">
        <f t="shared" si="17"/>
        <v>15804.25</v>
      </c>
      <c r="AC33" s="235">
        <f t="shared" si="4"/>
        <v>1.2947822273164785E-3</v>
      </c>
      <c r="AD33" s="93">
        <f t="shared" si="5"/>
        <v>2092.5300000000002</v>
      </c>
      <c r="AE33" s="94">
        <f>'Юнит 6'!AE33+'Юнит 7'!AE33+'Юнит 8'!AE33+'Юнит 9'!AE33</f>
        <v>4108.4699999999993</v>
      </c>
      <c r="AF33" s="235">
        <f t="shared" si="6"/>
        <v>0.37447192100895327</v>
      </c>
      <c r="AG33" s="94">
        <f>'Юнит 6'!AG33+'Юнит 7'!AG33+'Юнит 8'!AG33+'Юнит 9'!AG33</f>
        <v>1398.52</v>
      </c>
      <c r="AH33" s="94">
        <f>'Юнит 6'!AH33+'Юнит 7'!AH33+'Юнит 8'!AH33+'Юнит 9'!AH33</f>
        <v>2894</v>
      </c>
      <c r="AI33" s="94">
        <f>'Юнит 6'!AI33+'Юнит 7'!AI33+'Юнит 8'!AI33+'Юнит 9'!AI33</f>
        <v>3750</v>
      </c>
      <c r="AJ33" s="94">
        <f>'Юнит 6'!AJ33+'Юнит 7'!AJ33+'Юнит 8'!AJ33+'Юнит 9'!AJ33</f>
        <v>0</v>
      </c>
      <c r="AK33" s="94">
        <f>'Юнит 6'!AK33+'Юнит 7'!AK33+'Юнит 8'!AK33+'Юнит 9'!AK33</f>
        <v>0</v>
      </c>
      <c r="AL33" s="123">
        <f t="shared" si="7"/>
        <v>0</v>
      </c>
      <c r="AM33" s="94">
        <f>'Юнит 6'!AM33+'Юнит 7'!AM33+'Юнит 8'!AM33+'Юнит 9'!AM33</f>
        <v>0</v>
      </c>
      <c r="AN33" s="95">
        <f t="shared" si="18"/>
        <v>384.37949900000001</v>
      </c>
      <c r="AO33" s="96">
        <f t="shared" si="20"/>
        <v>-3656.5294990000011</v>
      </c>
      <c r="AP33" s="97"/>
      <c r="AQ33" s="98">
        <f t="shared" si="8"/>
        <v>645.37470588235283</v>
      </c>
      <c r="AR33" s="99">
        <f t="shared" si="30"/>
        <v>123.09</v>
      </c>
      <c r="AS33" s="99">
        <f t="shared" si="10"/>
        <v>241.6747058823529</v>
      </c>
      <c r="AT33" s="99">
        <f t="shared" si="11"/>
        <v>73.606315789473683</v>
      </c>
      <c r="AU33" s="99">
        <f t="shared" si="19"/>
        <v>349.68421052631578</v>
      </c>
      <c r="AV33" s="99">
        <f t="array" ref="AV33">_xlfn.IFS(U33=0,AO33,U33&lt;0,AO33/-U33,U33&gt;0,AO33/U33)</f>
        <v>-215.08997052941183</v>
      </c>
      <c r="AW33" s="235">
        <f>IF(AQ33=0,0,AV33/AQ33)</f>
        <v>-0.33327920751920698</v>
      </c>
      <c r="AX33" s="235">
        <f>IF(AR33=0,0,AV33/AR33)</f>
        <v>-1.7474203471395875</v>
      </c>
      <c r="AY33" s="100"/>
      <c r="AZ33" s="95">
        <f t="shared" si="14"/>
        <v>0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0</v>
      </c>
      <c r="F34" s="94"/>
      <c r="G34" s="94"/>
      <c r="H34" s="94"/>
      <c r="I34" s="94"/>
      <c r="J34" s="94"/>
      <c r="K34" s="94">
        <v>117.24</v>
      </c>
      <c r="L34" s="93">
        <f>E34*K34</f>
        <v>0</v>
      </c>
      <c r="M34" s="90"/>
      <c r="N34" s="94">
        <f>'Юнит 6'!N34+'Юнит 7'!N34+'Юнит 8'!N34+'Юнит 9'!N34</f>
        <v>28</v>
      </c>
      <c r="O34" s="90">
        <v>439</v>
      </c>
      <c r="P34" s="90">
        <v>81</v>
      </c>
      <c r="Q34" s="234">
        <f t="shared" si="15"/>
        <v>0.875</v>
      </c>
      <c r="R34" s="93">
        <f t="shared" si="16"/>
        <v>0.65625</v>
      </c>
      <c r="S34" s="94">
        <f>'Юнит 6'!S34+'Юнит 7'!S34+'Юнит 8'!S34+'Юнит 9'!S34</f>
        <v>21</v>
      </c>
      <c r="T34" s="94">
        <f>'Юнит 6'!T34+'Юнит 7'!T34+'Юнит 8'!T34+'Юнит 9'!T34</f>
        <v>0</v>
      </c>
      <c r="U34" s="93">
        <f t="shared" si="1"/>
        <v>21</v>
      </c>
      <c r="V34" s="94">
        <f>'Юнит 6'!V34+'Юнит 7'!V34+'Юнит 8'!V34+'Юнит 9'!V34</f>
        <v>5639.64</v>
      </c>
      <c r="W34" s="94">
        <f>'Юнит 6'!W34+'Юнит 7'!W34+'Юнит 8'!W34+'Юнит 9'!W34</f>
        <v>0</v>
      </c>
      <c r="X34" s="93">
        <f t="shared" si="2"/>
        <v>5639.64</v>
      </c>
      <c r="Y34" s="94">
        <f>'Юнит 6'!Y34+'Юнит 7'!Y34+'Юнит 8'!Y34+'Юнит 9'!Y34</f>
        <v>9218.4</v>
      </c>
      <c r="Z34" s="94">
        <f>'Юнит 6'!Z34+'Юнит 7'!Z34+'Юнит 8'!Z34+'Юнит 9'!Z34</f>
        <v>0</v>
      </c>
      <c r="AA34" s="233">
        <f t="shared" si="3"/>
        <v>9218.4</v>
      </c>
      <c r="AB34" s="93">
        <f t="shared" si="17"/>
        <v>9956.52</v>
      </c>
      <c r="AC34" s="235">
        <f t="shared" si="4"/>
        <v>1.0879061123901779E-3</v>
      </c>
      <c r="AD34" s="93">
        <f t="shared" si="5"/>
        <v>2462.04</v>
      </c>
      <c r="AE34" s="94">
        <f>'Юнит 6'!AE34+'Юнит 7'!AE34+'Юнит 8'!AE34+'Юнит 9'!AE34</f>
        <v>3425.8799999999992</v>
      </c>
      <c r="AF34" s="235">
        <f t="shared" si="6"/>
        <v>0.37163499088778956</v>
      </c>
      <c r="AG34" s="94">
        <f>'Юнит 6'!AG34+'Юнит 7'!AG34+'Юнит 8'!AG34+'Юнит 9'!AG34</f>
        <v>1944.31</v>
      </c>
      <c r="AH34" s="94">
        <f>'Юнит 6'!AH34+'Юнит 7'!AH34+'Юнит 8'!AH34+'Юнит 9'!AH34</f>
        <v>0</v>
      </c>
      <c r="AI34" s="94">
        <f>'Юнит 6'!AI34+'Юнит 7'!AI34+'Юнит 8'!AI34+'Юнит 9'!AI34</f>
        <v>0</v>
      </c>
      <c r="AJ34" s="94">
        <f>'Юнит 6'!AJ34+'Юнит 7'!AJ34+'Юнит 8'!AJ34+'Юнит 9'!AJ34</f>
        <v>0</v>
      </c>
      <c r="AK34" s="94">
        <f>'Юнит 6'!AK34+'Юнит 7'!AK34+'Юнит 8'!AK34+'Юнит 9'!AK34</f>
        <v>0</v>
      </c>
      <c r="AL34" s="123">
        <f t="shared" si="7"/>
        <v>0</v>
      </c>
      <c r="AM34" s="94">
        <f>'Юнит 6'!AM34+'Юнит 7'!AM34+'Юнит 8'!AM34+'Юнит 9'!AM34</f>
        <v>0</v>
      </c>
      <c r="AN34" s="95">
        <f t="shared" si="18"/>
        <v>322.02344399999998</v>
      </c>
      <c r="AO34" s="96">
        <f t="shared" si="20"/>
        <v>1064.1465560000006</v>
      </c>
      <c r="AP34" s="97"/>
      <c r="AQ34" s="98">
        <f t="shared" si="8"/>
        <v>438.97142857142853</v>
      </c>
      <c r="AR34" s="99">
        <f t="shared" si="30"/>
        <v>117.24</v>
      </c>
      <c r="AS34" s="99">
        <f t="shared" si="10"/>
        <v>163.13714285714281</v>
      </c>
      <c r="AT34" s="99">
        <f t="shared" si="11"/>
        <v>92.586190476190467</v>
      </c>
      <c r="AU34" s="99">
        <f t="shared" si="19"/>
        <v>0</v>
      </c>
      <c r="AV34" s="99">
        <f t="array" ref="AV34">_xlfn.IFS(U34=0,AO34,U34&lt;0,AO34/-U34,U34&gt;0,AO34/U34)</f>
        <v>50.673645523809554</v>
      </c>
      <c r="AW34" s="235">
        <f>IF(AQ34=0,0,AV34/AQ34)</f>
        <v>0.11543722945413529</v>
      </c>
      <c r="AX34" s="235">
        <f>IF(AR34=0,0,AV34/AR34)</f>
        <v>0.43222147324982563</v>
      </c>
      <c r="AY34" s="100"/>
      <c r="AZ34" s="95">
        <f t="shared" si="14"/>
        <v>0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36">SUM(F35:J35)</f>
        <v>0</v>
      </c>
      <c r="F35" s="94"/>
      <c r="G35" s="94"/>
      <c r="H35" s="94"/>
      <c r="I35" s="94"/>
      <c r="J35" s="94"/>
      <c r="K35" s="94">
        <v>128.94</v>
      </c>
      <c r="L35" s="93">
        <f t="shared" ref="L35:L98" si="37">E35*K35</f>
        <v>0</v>
      </c>
      <c r="M35" s="90"/>
      <c r="N35" s="94">
        <f>'Юнит 6'!N35+'Юнит 7'!N35+'Юнит 8'!N35+'Юнит 9'!N35</f>
        <v>0</v>
      </c>
      <c r="O35" s="90">
        <v>0</v>
      </c>
      <c r="P35" s="90">
        <v>0</v>
      </c>
      <c r="Q35" s="234">
        <f t="shared" si="15"/>
        <v>0</v>
      </c>
      <c r="R35" s="93">
        <f t="shared" si="16"/>
        <v>0</v>
      </c>
      <c r="S35" s="94">
        <f>'Юнит 6'!S35+'Юнит 7'!S35+'Юнит 8'!S35+'Юнит 9'!S35</f>
        <v>0</v>
      </c>
      <c r="T35" s="94">
        <f>'Юнит 6'!T35+'Юнит 7'!T35+'Юнит 8'!T35+'Юнит 9'!T35</f>
        <v>0</v>
      </c>
      <c r="U35" s="93">
        <f t="shared" si="1"/>
        <v>0</v>
      </c>
      <c r="V35" s="94">
        <f>'Юнит 6'!V35+'Юнит 7'!V35+'Юнит 8'!V35+'Юнит 9'!V35</f>
        <v>0</v>
      </c>
      <c r="W35" s="94">
        <f>'Юнит 6'!W35+'Юнит 7'!W35+'Юнит 8'!W35+'Юнит 9'!W35</f>
        <v>0</v>
      </c>
      <c r="X35" s="93">
        <f t="shared" si="2"/>
        <v>0</v>
      </c>
      <c r="Y35" s="94">
        <f>'Юнит 6'!Y35+'Юнит 7'!Y35+'Юнит 8'!Y35+'Юнит 9'!Y35</f>
        <v>0</v>
      </c>
      <c r="Z35" s="94">
        <f>'Юнит 6'!Z35+'Юнит 7'!Z35+'Юнит 8'!Z35+'Юнит 9'!Z35</f>
        <v>0</v>
      </c>
      <c r="AA35" s="233">
        <f t="shared" si="3"/>
        <v>0</v>
      </c>
      <c r="AB35" s="93">
        <f t="shared" si="17"/>
        <v>0</v>
      </c>
      <c r="AC35" s="235">
        <f t="shared" ref="AC35:AC66" si="38">AA35/$AA$126</f>
        <v>0</v>
      </c>
      <c r="AD35" s="93">
        <f t="shared" si="5"/>
        <v>0</v>
      </c>
      <c r="AE35" s="94">
        <f>'Юнит 6'!AE35+'Юнит 7'!AE35+'Юнит 8'!AE35+'Юнит 9'!AE35</f>
        <v>0</v>
      </c>
      <c r="AF35" s="235">
        <f t="shared" si="6"/>
        <v>0</v>
      </c>
      <c r="AG35" s="94">
        <f>'Юнит 6'!AG35+'Юнит 7'!AG35+'Юнит 8'!AG35+'Юнит 9'!AG35</f>
        <v>0</v>
      </c>
      <c r="AH35" s="94">
        <f>'Юнит 6'!AH35+'Юнит 7'!AH35+'Юнит 8'!AH35+'Юнит 9'!AH35</f>
        <v>0</v>
      </c>
      <c r="AI35" s="94">
        <f>'Юнит 6'!AI35+'Юнит 7'!AI35+'Юнит 8'!AI35+'Юнит 9'!AI35</f>
        <v>0</v>
      </c>
      <c r="AJ35" s="94">
        <f>'Юнит 6'!AJ35+'Юнит 7'!AJ35+'Юнит 8'!AJ35+'Юнит 9'!AJ35</f>
        <v>0</v>
      </c>
      <c r="AK35" s="94">
        <f>'Юнит 6'!AK35+'Юнит 7'!AK35+'Юнит 8'!AK35+'Юнит 9'!AK35</f>
        <v>0</v>
      </c>
      <c r="AL35" s="123">
        <f t="shared" ref="AL35:AL66" si="39">IFERROR($AL$126*H35/$H$126,0)</f>
        <v>0</v>
      </c>
      <c r="AM35" s="94">
        <f>'Юнит 6'!AM35+'Юнит 7'!AM35+'Юнит 8'!AM35+'Юнит 9'!AM35</f>
        <v>0</v>
      </c>
      <c r="AN35" s="95">
        <f t="shared" si="18"/>
        <v>0</v>
      </c>
      <c r="AO35" s="96">
        <f t="shared" si="20"/>
        <v>0</v>
      </c>
      <c r="AP35" s="97"/>
      <c r="AQ35" s="98">
        <f t="shared" si="8"/>
        <v>0</v>
      </c>
      <c r="AR35" s="99">
        <f t="shared" si="30"/>
        <v>128.94</v>
      </c>
      <c r="AS35" s="99">
        <f t="shared" si="10"/>
        <v>0</v>
      </c>
      <c r="AT35" s="99">
        <f t="shared" si="11"/>
        <v>0</v>
      </c>
      <c r="AU35" s="99">
        <f t="shared" si="19"/>
        <v>0</v>
      </c>
      <c r="AV35" s="99">
        <f t="array" ref="AV35">_xlfn.IFS(U35=0,AO35,U35&lt;0,AO35/-U35,U35&gt;0,AO35/U35)</f>
        <v>0</v>
      </c>
      <c r="AW35" s="235">
        <f t="shared" ref="AW35:AW98" si="40">IF(AQ35=0,0,AV35/AQ35)</f>
        <v>0</v>
      </c>
      <c r="AX35" s="235">
        <f t="shared" ref="AX35:AX98" si="41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36"/>
        <v>0</v>
      </c>
      <c r="F36" s="94"/>
      <c r="G36" s="94"/>
      <c r="H36" s="94"/>
      <c r="I36" s="94"/>
      <c r="J36" s="94"/>
      <c r="K36" s="94">
        <v>169.89</v>
      </c>
      <c r="L36" s="93">
        <f t="shared" si="37"/>
        <v>0</v>
      </c>
      <c r="M36" s="90"/>
      <c r="N36" s="94">
        <f>'Юнит 6'!N36+'Юнит 7'!N36+'Юнит 8'!N36+'Юнит 9'!N36</f>
        <v>0</v>
      </c>
      <c r="O36" s="90">
        <v>0</v>
      </c>
      <c r="P36" s="90">
        <v>0</v>
      </c>
      <c r="Q36" s="234">
        <f t="shared" si="15"/>
        <v>0</v>
      </c>
      <c r="R36" s="93">
        <f t="shared" si="16"/>
        <v>0</v>
      </c>
      <c r="S36" s="94">
        <f>'Юнит 6'!S36+'Юнит 7'!S36+'Юнит 8'!S36+'Юнит 9'!S36</f>
        <v>0</v>
      </c>
      <c r="T36" s="94">
        <f>'Юнит 6'!T36+'Юнит 7'!T36+'Юнит 8'!T36+'Юнит 9'!T36</f>
        <v>0</v>
      </c>
      <c r="U36" s="93">
        <f t="shared" si="1"/>
        <v>0</v>
      </c>
      <c r="V36" s="94">
        <f>'Юнит 6'!V36+'Юнит 7'!V36+'Юнит 8'!V36+'Юнит 9'!V36</f>
        <v>0</v>
      </c>
      <c r="W36" s="94">
        <f>'Юнит 6'!W36+'Юнит 7'!W36+'Юнит 8'!W36+'Юнит 9'!W36</f>
        <v>0</v>
      </c>
      <c r="X36" s="93">
        <f t="shared" si="2"/>
        <v>0</v>
      </c>
      <c r="Y36" s="94">
        <f>'Юнит 6'!Y36+'Юнит 7'!Y36+'Юнит 8'!Y36+'Юнит 9'!Y36</f>
        <v>0</v>
      </c>
      <c r="Z36" s="94">
        <f>'Юнит 6'!Z36+'Юнит 7'!Z36+'Юнит 8'!Z36+'Юнит 9'!Z36</f>
        <v>0</v>
      </c>
      <c r="AA36" s="233">
        <f t="shared" si="3"/>
        <v>0</v>
      </c>
      <c r="AB36" s="93">
        <f t="shared" si="17"/>
        <v>0</v>
      </c>
      <c r="AC36" s="235">
        <f t="shared" si="38"/>
        <v>0</v>
      </c>
      <c r="AD36" s="93">
        <f t="shared" si="5"/>
        <v>0</v>
      </c>
      <c r="AE36" s="94">
        <f>'Юнит 6'!AE36+'Юнит 7'!AE36+'Юнит 8'!AE36+'Юнит 9'!AE36</f>
        <v>0</v>
      </c>
      <c r="AF36" s="235">
        <f t="shared" si="6"/>
        <v>0</v>
      </c>
      <c r="AG36" s="94">
        <f>'Юнит 6'!AG36+'Юнит 7'!AG36+'Юнит 8'!AG36+'Юнит 9'!AG36</f>
        <v>0</v>
      </c>
      <c r="AH36" s="94">
        <f>'Юнит 6'!AH36+'Юнит 7'!AH36+'Юнит 8'!AH36+'Юнит 9'!AH36</f>
        <v>0</v>
      </c>
      <c r="AI36" s="94">
        <f>'Юнит 6'!AI36+'Юнит 7'!AI36+'Юнит 8'!AI36+'Юнит 9'!AI36</f>
        <v>0</v>
      </c>
      <c r="AJ36" s="94">
        <f>'Юнит 6'!AJ36+'Юнит 7'!AJ36+'Юнит 8'!AJ36+'Юнит 9'!AJ36</f>
        <v>0</v>
      </c>
      <c r="AK36" s="94">
        <f>'Юнит 6'!AK36+'Юнит 7'!AK36+'Юнит 8'!AK36+'Юнит 9'!AK36</f>
        <v>0</v>
      </c>
      <c r="AL36" s="123">
        <f t="shared" si="39"/>
        <v>0</v>
      </c>
      <c r="AM36" s="94">
        <f>'Юнит 6'!AM36+'Юнит 7'!AM36+'Юнит 8'!AM36+'Юнит 9'!AM36</f>
        <v>0</v>
      </c>
      <c r="AN36" s="95">
        <f t="shared" si="18"/>
        <v>0</v>
      </c>
      <c r="AO36" s="96">
        <f t="shared" si="20"/>
        <v>0</v>
      </c>
      <c r="AP36" s="97"/>
      <c r="AQ36" s="98">
        <f t="shared" si="8"/>
        <v>0</v>
      </c>
      <c r="AR36" s="99">
        <f t="shared" si="30"/>
        <v>169.89</v>
      </c>
      <c r="AS36" s="99">
        <f t="shared" si="10"/>
        <v>0</v>
      </c>
      <c r="AT36" s="99">
        <f t="shared" si="11"/>
        <v>0</v>
      </c>
      <c r="AU36" s="99">
        <f t="shared" si="19"/>
        <v>0</v>
      </c>
      <c r="AV36" s="99">
        <f t="array" ref="AV36">_xlfn.IFS(U36=0,AO36,U36&lt;0,AO36/-U36,U36&gt;0,AO36/U36)</f>
        <v>0</v>
      </c>
      <c r="AW36" s="235">
        <f t="shared" si="40"/>
        <v>0</v>
      </c>
      <c r="AX36" s="235">
        <f t="shared" si="41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36"/>
        <v>0</v>
      </c>
      <c r="F37" s="94"/>
      <c r="G37" s="94"/>
      <c r="H37" s="94"/>
      <c r="I37" s="94"/>
      <c r="J37" s="94"/>
      <c r="K37" s="94">
        <v>169.89</v>
      </c>
      <c r="L37" s="93">
        <f t="shared" si="37"/>
        <v>0</v>
      </c>
      <c r="M37" s="90"/>
      <c r="N37" s="94">
        <f>'Юнит 6'!N37+'Юнит 7'!N37+'Юнит 8'!N37+'Юнит 9'!N37</f>
        <v>22</v>
      </c>
      <c r="O37" s="90">
        <v>998</v>
      </c>
      <c r="P37" s="90">
        <v>44</v>
      </c>
      <c r="Q37" s="234">
        <f t="shared" si="15"/>
        <v>0.6875</v>
      </c>
      <c r="R37" s="93">
        <f t="shared" si="16"/>
        <v>0.25</v>
      </c>
      <c r="S37" s="94">
        <f>'Юнит 6'!S37+'Юнит 7'!S37+'Юнит 8'!S37+'Юнит 9'!S37</f>
        <v>8</v>
      </c>
      <c r="T37" s="94">
        <f>'Юнит 6'!T37+'Юнит 7'!T37+'Юнит 8'!T37+'Юнит 9'!T37</f>
        <v>0</v>
      </c>
      <c r="U37" s="93">
        <f t="shared" si="1"/>
        <v>8</v>
      </c>
      <c r="V37" s="94">
        <f>'Юнит 6'!V37+'Юнит 7'!V37+'Юнит 8'!V37+'Юнит 9'!V37</f>
        <v>5232</v>
      </c>
      <c r="W37" s="94">
        <f>'Юнит 6'!W37+'Юнит 7'!W37+'Юнит 8'!W37+'Юнит 9'!W37</f>
        <v>0</v>
      </c>
      <c r="X37" s="93">
        <f t="shared" si="2"/>
        <v>5232</v>
      </c>
      <c r="Y37" s="94">
        <f>'Юнит 6'!Y37+'Юнит 7'!Y37+'Юнит 8'!Y37+'Юнит 9'!Y37</f>
        <v>7954.0599999999995</v>
      </c>
      <c r="Z37" s="94">
        <f>'Юнит 6'!Z37+'Юнит 7'!Z37+'Юнит 8'!Z37+'Юнит 9'!Z37</f>
        <v>0</v>
      </c>
      <c r="AA37" s="233">
        <f t="shared" si="3"/>
        <v>7954.0599999999995</v>
      </c>
      <c r="AB37" s="93">
        <f t="shared" si="17"/>
        <v>9660.64</v>
      </c>
      <c r="AC37" s="235">
        <f t="shared" si="38"/>
        <v>9.3869548862256127E-4</v>
      </c>
      <c r="AD37" s="93">
        <f t="shared" si="5"/>
        <v>1359.12</v>
      </c>
      <c r="AE37" s="94">
        <f>'Юнит 6'!AE37+'Юнит 7'!AE37+'Юнит 8'!AE37+'Юнит 9'!AE37</f>
        <v>2975.32</v>
      </c>
      <c r="AF37" s="235">
        <f t="shared" si="6"/>
        <v>0.37406305710542798</v>
      </c>
      <c r="AG37" s="94">
        <f>'Юнит 6'!AG37+'Юнит 7'!AG37+'Юнит 8'!AG37+'Юнит 9'!AG37</f>
        <v>1464.55</v>
      </c>
      <c r="AH37" s="94">
        <f>'Юнит 6'!AH37+'Юнит 7'!AH37+'Юнит 8'!AH37+'Юнит 9'!AH37</f>
        <v>0</v>
      </c>
      <c r="AI37" s="94">
        <f>'Юнит 6'!AI37+'Юнит 7'!AI37+'Юнит 8'!AI37+'Юнит 9'!AI37</f>
        <v>0</v>
      </c>
      <c r="AJ37" s="94">
        <f>'Юнит 6'!AJ37+'Юнит 7'!AJ37+'Юнит 8'!AJ37+'Юнит 9'!AJ37</f>
        <v>0</v>
      </c>
      <c r="AK37" s="94">
        <f>'Юнит 6'!AK37+'Юнит 7'!AK37+'Юнит 8'!AK37+'Юнит 9'!AK37</f>
        <v>0</v>
      </c>
      <c r="AL37" s="123">
        <f t="shared" si="39"/>
        <v>0</v>
      </c>
      <c r="AM37" s="94">
        <f>'Юнит 6'!AM37+'Юнит 7'!AM37+'Юнит 8'!AM37+'Юнит 9'!AM37</f>
        <v>0</v>
      </c>
      <c r="AN37" s="95">
        <f t="shared" si="18"/>
        <v>298.74719999999996</v>
      </c>
      <c r="AO37" s="96">
        <f t="shared" si="20"/>
        <v>1856.3227999999997</v>
      </c>
      <c r="AP37" s="97"/>
      <c r="AQ37" s="98">
        <f t="shared" si="8"/>
        <v>994.25749999999994</v>
      </c>
      <c r="AR37" s="99">
        <f t="shared" si="30"/>
        <v>169.89</v>
      </c>
      <c r="AS37" s="99">
        <f t="shared" si="10"/>
        <v>371.91500000000002</v>
      </c>
      <c r="AT37" s="99">
        <f t="shared" si="11"/>
        <v>183.06874999999999</v>
      </c>
      <c r="AU37" s="99">
        <f t="shared" si="19"/>
        <v>0</v>
      </c>
      <c r="AV37" s="99">
        <f t="array" ref="AV37">_xlfn.IFS(U37=0,AO37,U37&lt;0,AO37/-U37,U37&gt;0,AO37/U37)</f>
        <v>232.04034999999996</v>
      </c>
      <c r="AW37" s="235">
        <f t="shared" si="40"/>
        <v>0.23338053773796022</v>
      </c>
      <c r="AX37" s="235">
        <f t="shared" si="41"/>
        <v>1.3658270057095767</v>
      </c>
      <c r="AY37" s="100"/>
      <c r="AZ37" s="95">
        <f t="shared" si="14"/>
        <v>0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36"/>
        <v>0</v>
      </c>
      <c r="F38" s="94"/>
      <c r="G38" s="94"/>
      <c r="H38" s="94"/>
      <c r="I38" s="94"/>
      <c r="J38" s="94"/>
      <c r="K38" s="93">
        <v>105.54</v>
      </c>
      <c r="L38" s="93">
        <f t="shared" si="37"/>
        <v>0</v>
      </c>
      <c r="M38" s="90"/>
      <c r="N38" s="94">
        <f>'Юнит 6'!N38+'Юнит 7'!N38+'Юнит 8'!N38+'Юнит 9'!N38</f>
        <v>7</v>
      </c>
      <c r="O38" s="90">
        <v>1197</v>
      </c>
      <c r="P38" s="90">
        <v>0</v>
      </c>
      <c r="Q38" s="234">
        <f t="shared" si="15"/>
        <v>0.21875</v>
      </c>
      <c r="R38" s="93">
        <f t="shared" si="16"/>
        <v>0</v>
      </c>
      <c r="S38" s="94">
        <f>'Юнит 6'!S38+'Юнит 7'!S38+'Юнит 8'!S38+'Юнит 9'!S38</f>
        <v>0</v>
      </c>
      <c r="T38" s="94">
        <f>'Юнит 6'!T38+'Юнит 7'!T38+'Юнит 8'!T38+'Юнит 9'!T38</f>
        <v>0</v>
      </c>
      <c r="U38" s="93">
        <f t="shared" si="1"/>
        <v>0</v>
      </c>
      <c r="V38" s="94">
        <f>'Юнит 6'!V38+'Юнит 7'!V38+'Юнит 8'!V38+'Юнит 9'!V38</f>
        <v>0</v>
      </c>
      <c r="W38" s="94">
        <f>'Юнит 6'!W38+'Юнит 7'!W38+'Юнит 8'!W38+'Юнит 9'!W38</f>
        <v>0</v>
      </c>
      <c r="X38" s="93">
        <f t="shared" si="2"/>
        <v>0</v>
      </c>
      <c r="Y38" s="94">
        <f>'Юнит 6'!Y38+'Юнит 7'!Y38+'Юнит 8'!Y38+'Юнит 9'!Y38</f>
        <v>0</v>
      </c>
      <c r="Z38" s="94">
        <f>'Юнит 6'!Z38+'Юнит 7'!Z38+'Юнит 8'!Z38+'Юнит 9'!Z38</f>
        <v>0</v>
      </c>
      <c r="AA38" s="233">
        <f t="shared" si="3"/>
        <v>0</v>
      </c>
      <c r="AB38" s="93">
        <f t="shared" si="17"/>
        <v>0</v>
      </c>
      <c r="AC38" s="235">
        <f t="shared" si="38"/>
        <v>0</v>
      </c>
      <c r="AD38" s="93">
        <f t="shared" si="5"/>
        <v>0</v>
      </c>
      <c r="AE38" s="94">
        <f>'Юнит 6'!AE38+'Юнит 7'!AE38+'Юнит 8'!AE38+'Юнит 9'!AE38</f>
        <v>0</v>
      </c>
      <c r="AF38" s="235">
        <f t="shared" si="6"/>
        <v>0</v>
      </c>
      <c r="AG38" s="94">
        <f>'Юнит 6'!AG38+'Юнит 7'!AG38+'Юнит 8'!AG38+'Юнит 9'!AG38</f>
        <v>536.63</v>
      </c>
      <c r="AH38" s="94">
        <f>'Юнит 6'!AH38+'Юнит 7'!AH38+'Юнит 8'!AH38+'Юнит 9'!AH38</f>
        <v>0</v>
      </c>
      <c r="AI38" s="94">
        <f>'Юнит 6'!AI38+'Юнит 7'!AI38+'Юнит 8'!AI38+'Юнит 9'!AI38</f>
        <v>0</v>
      </c>
      <c r="AJ38" s="94">
        <f>'Юнит 6'!AJ38+'Юнит 7'!AJ38+'Юнит 8'!AJ38+'Юнит 9'!AJ38</f>
        <v>0</v>
      </c>
      <c r="AK38" s="94">
        <f>'Юнит 6'!AK38+'Юнит 7'!AK38+'Юнит 8'!AK38+'Юнит 9'!AK38</f>
        <v>0</v>
      </c>
      <c r="AL38" s="123">
        <f t="shared" si="39"/>
        <v>0</v>
      </c>
      <c r="AM38" s="94">
        <f>'Юнит 6'!AM38+'Юнит 7'!AM38+'Юнит 8'!AM38+'Юнит 9'!AM38</f>
        <v>0</v>
      </c>
      <c r="AN38" s="95">
        <f t="shared" si="18"/>
        <v>0</v>
      </c>
      <c r="AO38" s="96">
        <f t="shared" si="20"/>
        <v>-536.63</v>
      </c>
      <c r="AP38" s="97"/>
      <c r="AQ38" s="98">
        <f t="shared" si="8"/>
        <v>0</v>
      </c>
      <c r="AR38" s="99">
        <f t="shared" si="30"/>
        <v>105.54</v>
      </c>
      <c r="AS38" s="99">
        <f t="shared" si="10"/>
        <v>0</v>
      </c>
      <c r="AT38" s="99">
        <f t="shared" si="11"/>
        <v>536.63</v>
      </c>
      <c r="AU38" s="99">
        <f t="shared" si="19"/>
        <v>0</v>
      </c>
      <c r="AV38" s="99">
        <f t="array" ref="AV38">_xlfn.IFS(U38=0,AO38,U38&lt;0,AO38/-U38,U38&gt;0,AO38/U38)</f>
        <v>-536.63</v>
      </c>
      <c r="AW38" s="235">
        <f t="shared" si="40"/>
        <v>0</v>
      </c>
      <c r="AX38" s="235">
        <f t="shared" si="41"/>
        <v>-5.0846124692059878</v>
      </c>
      <c r="AY38" s="100"/>
      <c r="AZ38" s="95">
        <f t="shared" si="14"/>
        <v>0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36"/>
        <v>0</v>
      </c>
      <c r="F39" s="94"/>
      <c r="G39" s="94"/>
      <c r="H39" s="94"/>
      <c r="I39" s="94"/>
      <c r="J39" s="94"/>
      <c r="K39" s="93">
        <v>105.54</v>
      </c>
      <c r="L39" s="93">
        <f t="shared" si="37"/>
        <v>0</v>
      </c>
      <c r="M39" s="90"/>
      <c r="N39" s="94">
        <f>'Юнит 6'!N39+'Юнит 7'!N39+'Юнит 8'!N39+'Юнит 9'!N39</f>
        <v>34</v>
      </c>
      <c r="O39" s="90">
        <v>1077</v>
      </c>
      <c r="P39" s="90">
        <v>38</v>
      </c>
      <c r="Q39" s="234">
        <f t="shared" si="15"/>
        <v>1.0625</v>
      </c>
      <c r="R39" s="93">
        <f t="shared" si="16"/>
        <v>0.34375</v>
      </c>
      <c r="S39" s="94">
        <f>'Юнит 6'!S39+'Юнит 7'!S39+'Юнит 8'!S39+'Юнит 9'!S39</f>
        <v>11</v>
      </c>
      <c r="T39" s="94">
        <f>'Юнит 6'!T39+'Юнит 7'!T39+'Юнит 8'!T39+'Юнит 9'!T39</f>
        <v>0</v>
      </c>
      <c r="U39" s="93">
        <f t="shared" si="1"/>
        <v>11</v>
      </c>
      <c r="V39" s="94">
        <f>'Юнит 6'!V39+'Юнит 7'!V39+'Юнит 8'!V39+'Юнит 9'!V39</f>
        <v>7442.84</v>
      </c>
      <c r="W39" s="94">
        <f>'Юнит 6'!W39+'Юнит 7'!W39+'Юнит 8'!W39+'Юнит 9'!W39</f>
        <v>0</v>
      </c>
      <c r="X39" s="93">
        <f t="shared" si="2"/>
        <v>7442.84</v>
      </c>
      <c r="Y39" s="94">
        <f>'Юнит 6'!Y39+'Юнит 7'!Y39+'Юнит 8'!Y39+'Юнит 9'!Y39</f>
        <v>11814.93</v>
      </c>
      <c r="Z39" s="94">
        <f>'Юнит 6'!Z39+'Юнит 7'!Z39+'Юнит 8'!Z39+'Юнит 9'!Z39</f>
        <v>0</v>
      </c>
      <c r="AA39" s="233">
        <f t="shared" si="3"/>
        <v>11814.93</v>
      </c>
      <c r="AB39" s="93">
        <f t="shared" si="17"/>
        <v>13914.84</v>
      </c>
      <c r="AC39" s="235">
        <f t="shared" si="38"/>
        <v>1.3943346529183031E-3</v>
      </c>
      <c r="AD39" s="93">
        <f t="shared" si="5"/>
        <v>1160.94</v>
      </c>
      <c r="AE39" s="94">
        <f>'Юнит 6'!AE39+'Юнит 7'!AE39+'Юнит 8'!AE39+'Юнит 9'!AE39</f>
        <v>4413.1100000000006</v>
      </c>
      <c r="AF39" s="235">
        <f t="shared" si="6"/>
        <v>0.37351977540281667</v>
      </c>
      <c r="AG39" s="94">
        <f>'Юнит 6'!AG39+'Юнит 7'!AG39+'Юнит 8'!AG39+'Юнит 9'!AG39</f>
        <v>2576.19</v>
      </c>
      <c r="AH39" s="94">
        <f>'Юнит 6'!AH39+'Юнит 7'!AH39+'Юнит 8'!AH39+'Юнит 9'!AH39</f>
        <v>3156</v>
      </c>
      <c r="AI39" s="94">
        <f>'Юнит 6'!AI39+'Юнит 7'!AI39+'Юнит 8'!AI39+'Юнит 9'!AI39</f>
        <v>4000</v>
      </c>
      <c r="AJ39" s="94">
        <f>'Юнит 6'!AJ39+'Юнит 7'!AJ39+'Юнит 8'!AJ39+'Юнит 9'!AJ39</f>
        <v>0</v>
      </c>
      <c r="AK39" s="94">
        <f>'Юнит 6'!AK39+'Юнит 7'!AK39+'Юнит 8'!AK39+'Юнит 9'!AK39</f>
        <v>0</v>
      </c>
      <c r="AL39" s="123">
        <f t="shared" si="39"/>
        <v>0</v>
      </c>
      <c r="AM39" s="94">
        <f>'Юнит 6'!AM39+'Юнит 7'!AM39+'Юнит 8'!AM39+'Юнит 9'!AM39</f>
        <v>0</v>
      </c>
      <c r="AN39" s="95">
        <f t="shared" si="18"/>
        <v>424.98616399999997</v>
      </c>
      <c r="AO39" s="96">
        <f t="shared" si="20"/>
        <v>-3916.2961640000008</v>
      </c>
      <c r="AP39" s="97"/>
      <c r="AQ39" s="98">
        <f t="shared" si="8"/>
        <v>1074.0845454545454</v>
      </c>
      <c r="AR39" s="99">
        <f t="shared" si="30"/>
        <v>105.54</v>
      </c>
      <c r="AS39" s="99">
        <f t="shared" si="10"/>
        <v>401.19181818181823</v>
      </c>
      <c r="AT39" s="99">
        <f t="shared" si="11"/>
        <v>234.19909090909093</v>
      </c>
      <c r="AU39" s="99">
        <f t="shared" si="19"/>
        <v>650.5454545454545</v>
      </c>
      <c r="AV39" s="99">
        <f t="array" ref="AV39">_xlfn.IFS(U39=0,AO39,U39&lt;0,AO39/-U39,U39&gt;0,AO39/U39)</f>
        <v>-356.02692400000007</v>
      </c>
      <c r="AW39" s="235">
        <f t="shared" si="40"/>
        <v>-0.3314701114606689</v>
      </c>
      <c r="AX39" s="235">
        <f t="shared" si="41"/>
        <v>-3.3733837786621192</v>
      </c>
      <c r="AY39" s="100"/>
      <c r="AZ39" s="95">
        <f t="shared" si="14"/>
        <v>0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36"/>
        <v>0</v>
      </c>
      <c r="F40" s="94"/>
      <c r="G40" s="94"/>
      <c r="H40" s="94"/>
      <c r="I40" s="94"/>
      <c r="J40" s="94"/>
      <c r="K40" s="93">
        <v>105.54</v>
      </c>
      <c r="L40" s="93">
        <f t="shared" si="37"/>
        <v>0</v>
      </c>
      <c r="M40" s="90"/>
      <c r="N40" s="94">
        <f>'Юнит 6'!N40+'Юнит 7'!N40+'Юнит 8'!N40+'Юнит 9'!N40</f>
        <v>9</v>
      </c>
      <c r="O40" s="90">
        <v>1197</v>
      </c>
      <c r="P40" s="90">
        <v>0</v>
      </c>
      <c r="Q40" s="234">
        <f t="shared" si="15"/>
        <v>0.28125</v>
      </c>
      <c r="R40" s="93">
        <f t="shared" si="16"/>
        <v>0</v>
      </c>
      <c r="S40" s="94">
        <f>'Юнит 6'!S40+'Юнит 7'!S40+'Юнит 8'!S40+'Юнит 9'!S40</f>
        <v>0</v>
      </c>
      <c r="T40" s="94">
        <f>'Юнит 6'!T40+'Юнит 7'!T40+'Юнит 8'!T40+'Юнит 9'!T40</f>
        <v>0</v>
      </c>
      <c r="U40" s="93">
        <f t="shared" si="1"/>
        <v>0</v>
      </c>
      <c r="V40" s="94">
        <f>'Юнит 6'!V40+'Юнит 7'!V40+'Юнит 8'!V40+'Юнит 9'!V40</f>
        <v>0</v>
      </c>
      <c r="W40" s="94">
        <f>'Юнит 6'!W40+'Юнит 7'!W40+'Юнит 8'!W40+'Юнит 9'!W40</f>
        <v>0</v>
      </c>
      <c r="X40" s="93">
        <f t="shared" si="2"/>
        <v>0</v>
      </c>
      <c r="Y40" s="94">
        <f>'Юнит 6'!Y40+'Юнит 7'!Y40+'Юнит 8'!Y40+'Юнит 9'!Y40</f>
        <v>0</v>
      </c>
      <c r="Z40" s="94">
        <f>'Юнит 6'!Z40+'Юнит 7'!Z40+'Юнит 8'!Z40+'Юнит 9'!Z40</f>
        <v>0</v>
      </c>
      <c r="AA40" s="233">
        <f t="shared" si="3"/>
        <v>0</v>
      </c>
      <c r="AB40" s="93">
        <f t="shared" si="17"/>
        <v>0</v>
      </c>
      <c r="AC40" s="235">
        <f t="shared" si="38"/>
        <v>0</v>
      </c>
      <c r="AD40" s="93">
        <f t="shared" si="5"/>
        <v>0</v>
      </c>
      <c r="AE40" s="94">
        <f>'Юнит 6'!AE40+'Юнит 7'!AE40+'Юнит 8'!AE40+'Юнит 9'!AE40</f>
        <v>0</v>
      </c>
      <c r="AF40" s="235">
        <f t="shared" si="6"/>
        <v>0</v>
      </c>
      <c r="AG40" s="94">
        <f>'Юнит 6'!AG40+'Юнит 7'!AG40+'Юнит 8'!AG40+'Юнит 9'!AG40</f>
        <v>843.03</v>
      </c>
      <c r="AH40" s="94">
        <f>'Юнит 6'!AH40+'Юнит 7'!AH40+'Юнит 8'!AH40+'Юнит 9'!AH40</f>
        <v>0</v>
      </c>
      <c r="AI40" s="94">
        <f>'Юнит 6'!AI40+'Юнит 7'!AI40+'Юнит 8'!AI40+'Юнит 9'!AI40</f>
        <v>0</v>
      </c>
      <c r="AJ40" s="94">
        <f>'Юнит 6'!AJ40+'Юнит 7'!AJ40+'Юнит 8'!AJ40+'Юнит 9'!AJ40</f>
        <v>0</v>
      </c>
      <c r="AK40" s="94">
        <f>'Юнит 6'!AK40+'Юнит 7'!AK40+'Юнит 8'!AK40+'Юнит 9'!AK40</f>
        <v>0</v>
      </c>
      <c r="AL40" s="123">
        <f t="shared" si="39"/>
        <v>0</v>
      </c>
      <c r="AM40" s="94">
        <f>'Юнит 6'!AM40+'Юнит 7'!AM40+'Юнит 8'!AM40+'Юнит 9'!AM40</f>
        <v>0</v>
      </c>
      <c r="AN40" s="95">
        <f t="shared" si="18"/>
        <v>0</v>
      </c>
      <c r="AO40" s="96">
        <f t="shared" si="20"/>
        <v>-843.03</v>
      </c>
      <c r="AP40" s="97"/>
      <c r="AQ40" s="98">
        <f t="shared" si="8"/>
        <v>0</v>
      </c>
      <c r="AR40" s="99">
        <f t="shared" si="30"/>
        <v>105.54</v>
      </c>
      <c r="AS40" s="99">
        <f t="shared" si="10"/>
        <v>0</v>
      </c>
      <c r="AT40" s="99">
        <f t="shared" si="11"/>
        <v>843.03</v>
      </c>
      <c r="AU40" s="99">
        <f t="shared" si="19"/>
        <v>0</v>
      </c>
      <c r="AV40" s="99">
        <f t="array" ref="AV40">_xlfn.IFS(U40=0,AO40,U40&lt;0,AO40/-U40,U40&gt;0,AO40/U40)</f>
        <v>-843.03</v>
      </c>
      <c r="AW40" s="235">
        <f t="shared" si="40"/>
        <v>0</v>
      </c>
      <c r="AX40" s="235">
        <f t="shared" si="41"/>
        <v>-7.9877771461057412</v>
      </c>
      <c r="AY40" s="100"/>
      <c r="AZ40" s="95">
        <f t="shared" si="14"/>
        <v>0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36"/>
        <v>0</v>
      </c>
      <c r="F41" s="94"/>
      <c r="G41" s="94"/>
      <c r="H41" s="94"/>
      <c r="I41" s="94"/>
      <c r="J41" s="94"/>
      <c r="K41" s="93">
        <v>123.09</v>
      </c>
      <c r="L41" s="93">
        <f t="shared" si="37"/>
        <v>0</v>
      </c>
      <c r="M41" s="90"/>
      <c r="N41" s="94">
        <f>'Юнит 6'!N41+'Юнит 7'!N41+'Юнит 8'!N41+'Юнит 9'!N41</f>
        <v>3</v>
      </c>
      <c r="O41" s="90">
        <v>1218</v>
      </c>
      <c r="P41" s="90">
        <v>50</v>
      </c>
      <c r="Q41" s="234">
        <f t="shared" si="15"/>
        <v>9.375E-2</v>
      </c>
      <c r="R41" s="93">
        <f t="shared" si="16"/>
        <v>3.125E-2</v>
      </c>
      <c r="S41" s="94">
        <f>'Юнит 6'!S41+'Юнит 7'!S41+'Юнит 8'!S41+'Юнит 9'!S41</f>
        <v>1</v>
      </c>
      <c r="T41" s="94">
        <f>'Юнит 6'!T41+'Юнит 7'!T41+'Юнит 8'!T41+'Юнит 9'!T41</f>
        <v>0</v>
      </c>
      <c r="U41" s="93">
        <f t="shared" si="1"/>
        <v>1</v>
      </c>
      <c r="V41" s="94">
        <f>'Юнит 6'!V41+'Юнит 7'!V41+'Юнит 8'!V41+'Юнит 9'!V41</f>
        <v>725</v>
      </c>
      <c r="W41" s="94">
        <f>'Юнит 6'!W41+'Юнит 7'!W41+'Юнит 8'!W41+'Юнит 9'!W41</f>
        <v>0</v>
      </c>
      <c r="X41" s="93">
        <f t="shared" si="2"/>
        <v>725</v>
      </c>
      <c r="Y41" s="94">
        <f>'Юнит 6'!Y41+'Юнит 7'!Y41+'Юнит 8'!Y41+'Юнит 9'!Y41</f>
        <v>1181.46</v>
      </c>
      <c r="Z41" s="94">
        <f>'Юнит 6'!Z41+'Юнит 7'!Z41+'Юнит 8'!Z41+'Юнит 9'!Z41</f>
        <v>0</v>
      </c>
      <c r="AA41" s="233">
        <f t="shared" si="3"/>
        <v>1181.46</v>
      </c>
      <c r="AB41" s="93">
        <f t="shared" si="17"/>
        <v>1827</v>
      </c>
      <c r="AC41" s="235">
        <f t="shared" si="38"/>
        <v>1.3942957080887136E-4</v>
      </c>
      <c r="AD41" s="93">
        <f t="shared" si="5"/>
        <v>123.09</v>
      </c>
      <c r="AE41" s="94">
        <f>'Юнит 6'!AE41+'Юнит 7'!AE41+'Юнит 8'!AE41+'Юнит 9'!AE41</f>
        <v>451.84000000000003</v>
      </c>
      <c r="AF41" s="235">
        <f t="shared" si="6"/>
        <v>0.38244206320992674</v>
      </c>
      <c r="AG41" s="94">
        <f>'Юнит 6'!AG41+'Юнит 7'!AG41+'Юнит 8'!AG41+'Юнит 9'!AG41</f>
        <v>248.82</v>
      </c>
      <c r="AH41" s="94">
        <f>'Юнит 6'!AH41+'Юнит 7'!AH41+'Юнит 8'!AH41+'Юнит 9'!AH41</f>
        <v>0</v>
      </c>
      <c r="AI41" s="94">
        <f>'Юнит 6'!AI41+'Юнит 7'!AI41+'Юнит 8'!AI41+'Юнит 9'!AI41</f>
        <v>0</v>
      </c>
      <c r="AJ41" s="94">
        <f>'Юнит 6'!AJ41+'Юнит 7'!AJ41+'Юнит 8'!AJ41+'Юнит 9'!AJ41</f>
        <v>0</v>
      </c>
      <c r="AK41" s="94">
        <f>'Юнит 6'!AK41+'Юнит 7'!AK41+'Юнит 8'!AK41+'Юнит 9'!AK41</f>
        <v>0</v>
      </c>
      <c r="AL41" s="123">
        <f t="shared" si="39"/>
        <v>0</v>
      </c>
      <c r="AM41" s="94">
        <f>'Юнит 6'!AM41+'Юнит 7'!AM41+'Юнит 8'!AM41+'Юнит 9'!AM41</f>
        <v>0</v>
      </c>
      <c r="AN41" s="95">
        <f t="shared" si="18"/>
        <v>41.397500000000001</v>
      </c>
      <c r="AO41" s="96">
        <f t="shared" si="20"/>
        <v>316.31250000000011</v>
      </c>
      <c r="AP41" s="97"/>
      <c r="AQ41" s="98">
        <f t="shared" si="8"/>
        <v>1181.46</v>
      </c>
      <c r="AR41" s="99">
        <f t="shared" si="30"/>
        <v>123.09</v>
      </c>
      <c r="AS41" s="99">
        <f t="shared" si="10"/>
        <v>451.84000000000003</v>
      </c>
      <c r="AT41" s="99">
        <f t="shared" si="11"/>
        <v>248.82</v>
      </c>
      <c r="AU41" s="99">
        <f t="shared" si="19"/>
        <v>0</v>
      </c>
      <c r="AV41" s="99">
        <f t="array" ref="AV41">_xlfn.IFS(U41=0,AO41,U41&lt;0,AO41/-U41,U41&gt;0,AO41/U41)</f>
        <v>316.31250000000011</v>
      </c>
      <c r="AW41" s="235">
        <f t="shared" si="40"/>
        <v>0.2677301813011021</v>
      </c>
      <c r="AX41" s="235">
        <f t="shared" si="41"/>
        <v>2.5697660248598595</v>
      </c>
      <c r="AY41" s="100"/>
      <c r="AZ41" s="95">
        <f t="shared" si="14"/>
        <v>0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36"/>
        <v>0</v>
      </c>
      <c r="F42" s="94"/>
      <c r="G42" s="94"/>
      <c r="H42" s="94"/>
      <c r="I42" s="94"/>
      <c r="J42" s="94"/>
      <c r="K42" s="93">
        <v>123.09</v>
      </c>
      <c r="L42" s="93">
        <f t="shared" si="37"/>
        <v>0</v>
      </c>
      <c r="M42" s="90"/>
      <c r="N42" s="94">
        <f>'Юнит 6'!N42+'Юнит 7'!N42+'Юнит 8'!N42+'Юнит 9'!N42</f>
        <v>10</v>
      </c>
      <c r="O42" s="90">
        <v>1176</v>
      </c>
      <c r="P42" s="90">
        <v>33</v>
      </c>
      <c r="Q42" s="234">
        <f t="shared" si="15"/>
        <v>0.3125</v>
      </c>
      <c r="R42" s="93">
        <f t="shared" si="16"/>
        <v>6.25E-2</v>
      </c>
      <c r="S42" s="94">
        <f>'Юнит 6'!S42+'Юнит 7'!S42+'Юнит 8'!S42+'Юнит 9'!S42</f>
        <v>2</v>
      </c>
      <c r="T42" s="94">
        <f>'Юнит 6'!T42+'Юнит 7'!T42+'Юнит 8'!T42+'Юнит 9'!T42</f>
        <v>0</v>
      </c>
      <c r="U42" s="93">
        <f t="shared" si="1"/>
        <v>2</v>
      </c>
      <c r="V42" s="94">
        <f>'Юнит 6'!V42+'Юнит 7'!V42+'Юнит 8'!V42+'Юнит 9'!V42</f>
        <v>1454</v>
      </c>
      <c r="W42" s="94">
        <f>'Юнит 6'!W42+'Юнит 7'!W42+'Юнит 8'!W42+'Юнит 9'!W42</f>
        <v>0</v>
      </c>
      <c r="X42" s="93">
        <f t="shared" si="2"/>
        <v>1454</v>
      </c>
      <c r="Y42" s="94">
        <f>'Юнит 6'!Y42+'Юнит 7'!Y42+'Юнит 8'!Y42+'Юнит 9'!Y42</f>
        <v>2352</v>
      </c>
      <c r="Z42" s="94">
        <f>'Юнит 6'!Z42+'Юнит 7'!Z42+'Юнит 8'!Z42+'Юнит 9'!Z42</f>
        <v>0</v>
      </c>
      <c r="AA42" s="233">
        <f t="shared" si="3"/>
        <v>2352</v>
      </c>
      <c r="AB42" s="93">
        <f t="shared" si="17"/>
        <v>3880.8</v>
      </c>
      <c r="AC42" s="235">
        <f t="shared" si="38"/>
        <v>2.7757042180223234E-4</v>
      </c>
      <c r="AD42" s="93">
        <f t="shared" si="5"/>
        <v>246.18</v>
      </c>
      <c r="AE42" s="94">
        <f>'Юнит 6'!AE42+'Юнит 7'!AE42+'Юнит 8'!AE42+'Юнит 9'!AE42</f>
        <v>876.33999999999992</v>
      </c>
      <c r="AF42" s="235">
        <f t="shared" si="6"/>
        <v>0.37259353741496593</v>
      </c>
      <c r="AG42" s="94">
        <f>'Юнит 6'!AG42+'Юнит 7'!AG42+'Юнит 8'!AG42+'Юнит 9'!AG42</f>
        <v>497.36</v>
      </c>
      <c r="AH42" s="94">
        <f>'Юнит 6'!AH42+'Юнит 7'!AH42+'Юнит 8'!AH42+'Юнит 9'!AH42</f>
        <v>0</v>
      </c>
      <c r="AI42" s="94">
        <f>'Юнит 6'!AI42+'Юнит 7'!AI42+'Юнит 8'!AI42+'Юнит 9'!AI42</f>
        <v>0</v>
      </c>
      <c r="AJ42" s="94">
        <f>'Юнит 6'!AJ42+'Юнит 7'!AJ42+'Юнит 8'!AJ42+'Юнит 9'!AJ42</f>
        <v>0</v>
      </c>
      <c r="AK42" s="94">
        <f>'Юнит 6'!AK42+'Юнит 7'!AK42+'Юнит 8'!AK42+'Юнит 9'!AK42</f>
        <v>0</v>
      </c>
      <c r="AL42" s="123">
        <f t="shared" si="39"/>
        <v>0</v>
      </c>
      <c r="AM42" s="94">
        <f>'Юнит 6'!AM42+'Юнит 7'!AM42+'Юнит 8'!AM42+'Юнит 9'!AM42</f>
        <v>0</v>
      </c>
      <c r="AN42" s="95">
        <f t="shared" si="18"/>
        <v>83.023399999999995</v>
      </c>
      <c r="AO42" s="96">
        <f t="shared" si="20"/>
        <v>649.09660000000019</v>
      </c>
      <c r="AP42" s="97"/>
      <c r="AQ42" s="98">
        <f t="shared" si="8"/>
        <v>1176</v>
      </c>
      <c r="AR42" s="99">
        <f t="shared" si="30"/>
        <v>123.09</v>
      </c>
      <c r="AS42" s="99">
        <f t="shared" si="10"/>
        <v>438.16999999999996</v>
      </c>
      <c r="AT42" s="99">
        <f t="shared" si="11"/>
        <v>248.68</v>
      </c>
      <c r="AU42" s="99">
        <f t="shared" si="19"/>
        <v>0</v>
      </c>
      <c r="AV42" s="99">
        <f t="array" ref="AV42">_xlfn.IFS(U42=0,AO42,U42&lt;0,AO42/-U42,U42&gt;0,AO42/U42)</f>
        <v>324.5483000000001</v>
      </c>
      <c r="AW42" s="235">
        <f t="shared" si="40"/>
        <v>0.27597644557823137</v>
      </c>
      <c r="AX42" s="235">
        <f t="shared" si="41"/>
        <v>2.636674790803478</v>
      </c>
      <c r="AY42" s="100"/>
      <c r="AZ42" s="95">
        <f t="shared" si="14"/>
        <v>0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36"/>
        <v>0</v>
      </c>
      <c r="F43" s="94"/>
      <c r="G43" s="94"/>
      <c r="H43" s="94"/>
      <c r="I43" s="94"/>
      <c r="J43" s="94"/>
      <c r="K43" s="93">
        <v>123.09</v>
      </c>
      <c r="L43" s="93">
        <f t="shared" si="37"/>
        <v>0</v>
      </c>
      <c r="M43" s="90"/>
      <c r="N43" s="94">
        <f>'Юнит 6'!N43+'Юнит 7'!N43+'Юнит 8'!N43+'Юнит 9'!N43</f>
        <v>47</v>
      </c>
      <c r="O43" s="90">
        <v>1118</v>
      </c>
      <c r="P43" s="90">
        <v>35</v>
      </c>
      <c r="Q43" s="234">
        <f t="shared" si="15"/>
        <v>1.46875</v>
      </c>
      <c r="R43" s="93">
        <f t="shared" si="16"/>
        <v>0.21875</v>
      </c>
      <c r="S43" s="94">
        <f>'Юнит 6'!S43+'Юнит 7'!S43+'Юнит 8'!S43+'Юнит 9'!S43</f>
        <v>7</v>
      </c>
      <c r="T43" s="94">
        <f>'Юнит 6'!T43+'Юнит 7'!T43+'Юнит 8'!T43+'Юнит 9'!T43</f>
        <v>0</v>
      </c>
      <c r="U43" s="93">
        <f t="shared" si="1"/>
        <v>7</v>
      </c>
      <c r="V43" s="94">
        <f>'Юнит 6'!V43+'Юнит 7'!V43+'Юнит 8'!V43+'Юнит 9'!V43</f>
        <v>4904.54</v>
      </c>
      <c r="W43" s="94">
        <f>'Юнит 6'!W43+'Юнит 7'!W43+'Юнит 8'!W43+'Юнит 9'!W43</f>
        <v>0</v>
      </c>
      <c r="X43" s="93">
        <f t="shared" si="2"/>
        <v>4904.54</v>
      </c>
      <c r="Y43" s="94">
        <f>'Юнит 6'!Y43+'Юнит 7'!Y43+'Юнит 8'!Y43+'Юнит 9'!Y43</f>
        <v>7738.2099999999991</v>
      </c>
      <c r="Z43" s="94">
        <f>'Юнит 6'!Z43+'Юнит 7'!Z43+'Юнит 8'!Z43+'Юнит 9'!Z43</f>
        <v>0</v>
      </c>
      <c r="AA43" s="233">
        <f t="shared" si="3"/>
        <v>7738.2099999999991</v>
      </c>
      <c r="AB43" s="93">
        <f t="shared" si="17"/>
        <v>18391.099999999999</v>
      </c>
      <c r="AC43" s="235">
        <f t="shared" si="38"/>
        <v>9.1322202963190987E-4</v>
      </c>
      <c r="AD43" s="93">
        <f t="shared" si="5"/>
        <v>861.63</v>
      </c>
      <c r="AE43" s="94">
        <f>'Юнит 6'!AE43+'Юнит 7'!AE43+'Юнит 8'!AE43+'Юнит 9'!AE43</f>
        <v>2890.65</v>
      </c>
      <c r="AF43" s="235">
        <f t="shared" si="6"/>
        <v>0.37355538296324348</v>
      </c>
      <c r="AG43" s="94">
        <f>'Юнит 6'!AG43+'Юнит 7'!AG43+'Юнит 8'!AG43+'Юнит 9'!AG43</f>
        <v>1871.1699999999998</v>
      </c>
      <c r="AH43" s="94">
        <f>'Юнит 6'!AH43+'Юнит 7'!AH43+'Юнит 8'!AH43+'Юнит 9'!AH43</f>
        <v>4000</v>
      </c>
      <c r="AI43" s="94">
        <f>'Юнит 6'!AI43+'Юнит 7'!AI43+'Юнит 8'!AI43+'Юнит 9'!AI43</f>
        <v>5000</v>
      </c>
      <c r="AJ43" s="94">
        <f>'Юнит 6'!AJ43+'Юнит 7'!AJ43+'Юнит 8'!AJ43+'Юнит 9'!AJ43</f>
        <v>0</v>
      </c>
      <c r="AK43" s="94">
        <f>'Юнит 6'!AK43+'Юнит 7'!AK43+'Юнит 8'!AK43+'Юнит 9'!AK43</f>
        <v>0</v>
      </c>
      <c r="AL43" s="123">
        <f t="shared" si="39"/>
        <v>0</v>
      </c>
      <c r="AM43" s="94">
        <f>'Юнит 6'!AM43+'Юнит 7'!AM43+'Юнит 8'!AM43+'Юнит 9'!AM43</f>
        <v>0</v>
      </c>
      <c r="AN43" s="95">
        <f t="shared" si="18"/>
        <v>280.04923400000001</v>
      </c>
      <c r="AO43" s="96">
        <f t="shared" si="20"/>
        <v>-7165.2892340000008</v>
      </c>
      <c r="AP43" s="97"/>
      <c r="AQ43" s="98">
        <f t="shared" si="8"/>
        <v>1105.4585714285713</v>
      </c>
      <c r="AR43" s="99">
        <f t="shared" si="30"/>
        <v>123.09</v>
      </c>
      <c r="AS43" s="99">
        <f t="shared" si="10"/>
        <v>412.95</v>
      </c>
      <c r="AT43" s="99">
        <f t="shared" si="11"/>
        <v>267.31</v>
      </c>
      <c r="AU43" s="99">
        <f t="shared" si="19"/>
        <v>1285.7142857142858</v>
      </c>
      <c r="AV43" s="99">
        <f t="array" ref="AV43">_xlfn.IFS(U43=0,AO43,U43&lt;0,AO43/-U43,U43&gt;0,AO43/U43)</f>
        <v>-1023.6127477142858</v>
      </c>
      <c r="AW43" s="235">
        <f t="shared" si="40"/>
        <v>-0.92596210674044788</v>
      </c>
      <c r="AX43" s="235">
        <f t="shared" si="41"/>
        <v>-8.3159700033657149</v>
      </c>
      <c r="AY43" s="100"/>
      <c r="AZ43" s="95">
        <f t="shared" si="14"/>
        <v>0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36"/>
        <v>0</v>
      </c>
      <c r="F44" s="94"/>
      <c r="G44" s="94"/>
      <c r="H44" s="94"/>
      <c r="I44" s="94"/>
      <c r="J44" s="94"/>
      <c r="K44" s="93">
        <v>111.39</v>
      </c>
      <c r="L44" s="93">
        <f t="shared" si="37"/>
        <v>0</v>
      </c>
      <c r="M44" s="90"/>
      <c r="N44" s="94">
        <f>'Юнит 6'!N44+'Юнит 7'!N44+'Юнит 8'!N44+'Юнит 9'!N44</f>
        <v>93</v>
      </c>
      <c r="O44" s="90">
        <v>1011</v>
      </c>
      <c r="P44" s="90">
        <v>56</v>
      </c>
      <c r="Q44" s="234">
        <f t="shared" si="15"/>
        <v>2.90625</v>
      </c>
      <c r="R44" s="93">
        <f t="shared" si="16"/>
        <v>1.25</v>
      </c>
      <c r="S44" s="94">
        <f>'Юнит 6'!S44+'Юнит 7'!S44+'Юнит 8'!S44+'Юнит 9'!S44</f>
        <v>40</v>
      </c>
      <c r="T44" s="94">
        <f>'Юнит 6'!T44+'Юнит 7'!T44+'Юнит 8'!T44+'Юнит 9'!T44</f>
        <v>0</v>
      </c>
      <c r="U44" s="93">
        <f t="shared" si="1"/>
        <v>40</v>
      </c>
      <c r="V44" s="94">
        <f>'Юнит 6'!V44+'Юнит 7'!V44+'Юнит 8'!V44+'Юнит 9'!V44</f>
        <v>26622.800000000003</v>
      </c>
      <c r="W44" s="94">
        <f>'Юнит 6'!W44+'Юнит 7'!W44+'Юнит 8'!W44+'Юнит 9'!W44</f>
        <v>0</v>
      </c>
      <c r="X44" s="93">
        <f t="shared" si="2"/>
        <v>26622.800000000003</v>
      </c>
      <c r="Y44" s="94">
        <f>'Юнит 6'!Y44+'Юнит 7'!Y44+'Юнит 8'!Y44+'Юнит 9'!Y44</f>
        <v>40333.72</v>
      </c>
      <c r="Z44" s="94">
        <f>'Юнит 6'!Z44+'Юнит 7'!Z44+'Юнит 8'!Z44+'Юнит 9'!Z44</f>
        <v>0</v>
      </c>
      <c r="AA44" s="233">
        <f t="shared" si="3"/>
        <v>40333.72</v>
      </c>
      <c r="AB44" s="93">
        <f t="shared" si="17"/>
        <v>52652.88</v>
      </c>
      <c r="AC44" s="235">
        <f t="shared" si="38"/>
        <v>4.7599692488321148E-3</v>
      </c>
      <c r="AD44" s="93">
        <f t="shared" si="5"/>
        <v>4455.6000000000004</v>
      </c>
      <c r="AE44" s="94">
        <f>'Юнит 6'!AE44+'Юнит 7'!AE44+'Юнит 8'!AE44+'Юнит 9'!AE44</f>
        <v>15158.899999999998</v>
      </c>
      <c r="AF44" s="235">
        <f t="shared" si="6"/>
        <v>0.37583689280334165</v>
      </c>
      <c r="AG44" s="94">
        <f>'Юнит 6'!AG44+'Юнит 7'!AG44+'Юнит 8'!AG44+'Юнит 9'!AG44</f>
        <v>5254.6699999999983</v>
      </c>
      <c r="AH44" s="94">
        <f>'Юнит 6'!AH44+'Юнит 7'!AH44+'Юнит 8'!AH44+'Юнит 9'!AH44</f>
        <v>2359</v>
      </c>
      <c r="AI44" s="94">
        <f>'Юнит 6'!AI44+'Юнит 7'!AI44+'Юнит 8'!AI44+'Юнит 9'!AI44</f>
        <v>6303</v>
      </c>
      <c r="AJ44" s="94">
        <f>'Юнит 6'!AJ44+'Юнит 7'!AJ44+'Юнит 8'!AJ44+'Юнит 9'!AJ44</f>
        <v>3527</v>
      </c>
      <c r="AK44" s="94">
        <f>'Юнит 6'!AK44+'Юнит 7'!AK44+'Юнит 8'!AK44+'Юнит 9'!AK44</f>
        <v>0</v>
      </c>
      <c r="AL44" s="123">
        <f t="shared" si="39"/>
        <v>0</v>
      </c>
      <c r="AM44" s="94">
        <f>'Юнит 6'!AM44+'Юнит 7'!AM44+'Юнит 8'!AM44+'Юнит 9'!AM44</f>
        <v>0</v>
      </c>
      <c r="AN44" s="95">
        <f t="shared" si="18"/>
        <v>1520.1618800000001</v>
      </c>
      <c r="AO44" s="96">
        <f t="shared" si="20"/>
        <v>5282.3881200000069</v>
      </c>
      <c r="AP44" s="97"/>
      <c r="AQ44" s="98">
        <f t="shared" si="8"/>
        <v>1008.3430000000001</v>
      </c>
      <c r="AR44" s="99">
        <f t="shared" si="30"/>
        <v>111.39</v>
      </c>
      <c r="AS44" s="99">
        <f t="shared" si="10"/>
        <v>378.97249999999997</v>
      </c>
      <c r="AT44" s="99">
        <f t="shared" si="11"/>
        <v>131.36674999999997</v>
      </c>
      <c r="AU44" s="99">
        <f t="shared" si="19"/>
        <v>304.72500000000002</v>
      </c>
      <c r="AV44" s="99">
        <f t="array" ref="AV44">_xlfn.IFS(U44=0,AO44,U44&lt;0,AO44/-U44,U44&gt;0,AO44/U44)</f>
        <v>132.05970300000018</v>
      </c>
      <c r="AW44" s="235">
        <f t="shared" si="40"/>
        <v>0.13096704494403211</v>
      </c>
      <c r="AX44" s="235">
        <f t="shared" si="41"/>
        <v>1.1855615674656628</v>
      </c>
      <c r="AY44" s="100"/>
      <c r="AZ44" s="95">
        <f t="shared" si="14"/>
        <v>0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36"/>
        <v>0</v>
      </c>
      <c r="F45" s="94"/>
      <c r="G45" s="94"/>
      <c r="H45" s="94"/>
      <c r="I45" s="94"/>
      <c r="J45" s="94"/>
      <c r="K45" s="93">
        <v>107.88</v>
      </c>
      <c r="L45" s="93">
        <f t="shared" si="37"/>
        <v>0</v>
      </c>
      <c r="M45" s="90"/>
      <c r="N45" s="94">
        <f>'Юнит 6'!N45+'Юнит 7'!N45+'Юнит 8'!N45+'Юнит 9'!N45</f>
        <v>427</v>
      </c>
      <c r="O45" s="90">
        <v>1239</v>
      </c>
      <c r="P45" s="90">
        <v>47</v>
      </c>
      <c r="Q45" s="234">
        <f t="shared" si="15"/>
        <v>13.34375</v>
      </c>
      <c r="R45" s="93">
        <f t="shared" si="16"/>
        <v>5.125</v>
      </c>
      <c r="S45" s="94">
        <f>'Юнит 6'!S45+'Юнит 7'!S45+'Юнит 8'!S45+'Юнит 9'!S45</f>
        <v>176</v>
      </c>
      <c r="T45" s="94">
        <f>'Юнит 6'!T45+'Юнит 7'!T45+'Юнит 8'!T45+'Юнит 9'!T45</f>
        <v>-12</v>
      </c>
      <c r="U45" s="93">
        <f t="shared" si="1"/>
        <v>164</v>
      </c>
      <c r="V45" s="94">
        <f>'Юнит 6'!V45+'Юнит 7'!V45+'Юнит 8'!V45+'Юнит 9'!V45</f>
        <v>131630.56999999998</v>
      </c>
      <c r="W45" s="94">
        <f>'Юнит 6'!W45+'Юнит 7'!W45+'Юнит 8'!W45+'Юнит 9'!W45</f>
        <v>-9058</v>
      </c>
      <c r="X45" s="93">
        <f t="shared" si="2"/>
        <v>122572.56999999998</v>
      </c>
      <c r="Y45" s="94">
        <f>'Юнит 6'!Y45+'Юнит 7'!Y45+'Юнит 8'!Y45+'Юнит 9'!Y45</f>
        <v>206068.2</v>
      </c>
      <c r="Z45" s="94">
        <f>'Юнит 6'!Z45+'Юнит 7'!Z45+'Юнит 8'!Z45+'Юнит 9'!Z45</f>
        <v>-14384</v>
      </c>
      <c r="AA45" s="233">
        <f t="shared" si="3"/>
        <v>191684.2</v>
      </c>
      <c r="AB45" s="93">
        <f t="shared" si="17"/>
        <v>248654.91</v>
      </c>
      <c r="AC45" s="235">
        <f t="shared" si="38"/>
        <v>2.2621540921268481E-2</v>
      </c>
      <c r="AD45" s="93">
        <f t="shared" si="5"/>
        <v>17692.32</v>
      </c>
      <c r="AE45" s="94">
        <f>'Юнит 6'!AE45+'Юнит 7'!AE45+'Юнит 8'!AE45+'Юнит 9'!AE45</f>
        <v>71699.53</v>
      </c>
      <c r="AF45" s="235">
        <f t="shared" si="6"/>
        <v>0.37405028687810471</v>
      </c>
      <c r="AG45" s="94">
        <f>'Юнит 6'!AG45+'Юнит 7'!AG45+'Юнит 8'!AG45+'Юнит 9'!AG45</f>
        <v>26520.989999999987</v>
      </c>
      <c r="AH45" s="94">
        <f>'Юнит 6'!AH45+'Юнит 7'!AH45+'Юнит 8'!AH45+'Юнит 9'!AH45</f>
        <v>38524</v>
      </c>
      <c r="AI45" s="94">
        <f>'Юнит 6'!AI45+'Юнит 7'!AI45+'Юнит 8'!AI45+'Юнит 9'!AI45</f>
        <v>21008</v>
      </c>
      <c r="AJ45" s="94">
        <f>'Юнит 6'!AJ45+'Юнит 7'!AJ45+'Юнит 8'!AJ45+'Юнит 9'!AJ45</f>
        <v>0</v>
      </c>
      <c r="AK45" s="94">
        <f>'Юнит 6'!AK45+'Юнит 7'!AK45+'Юнит 8'!AK45+'Юнит 9'!AK45</f>
        <v>0</v>
      </c>
      <c r="AL45" s="123">
        <f t="shared" si="39"/>
        <v>0</v>
      </c>
      <c r="AM45" s="94">
        <f>'Юнит 6'!AM45+'Юнит 7'!AM45+'Юнит 8'!AM45+'Юнит 9'!AM45</f>
        <v>0</v>
      </c>
      <c r="AN45" s="95">
        <f t="shared" si="18"/>
        <v>6998.8937469999983</v>
      </c>
      <c r="AO45" s="96">
        <f t="shared" si="20"/>
        <v>9240.4662530000169</v>
      </c>
      <c r="AP45" s="97"/>
      <c r="AQ45" s="98">
        <f t="shared" si="8"/>
        <v>1168.8060975609758</v>
      </c>
      <c r="AR45" s="99">
        <f t="shared" si="30"/>
        <v>107.88</v>
      </c>
      <c r="AS45" s="99">
        <f t="shared" si="10"/>
        <v>437.19225609756097</v>
      </c>
      <c r="AT45" s="99">
        <f t="shared" si="11"/>
        <v>150.68744318181811</v>
      </c>
      <c r="AU45" s="99">
        <f t="shared" si="19"/>
        <v>338.25</v>
      </c>
      <c r="AV45" s="99">
        <f t="array" ref="AV45">_xlfn.IFS(U45=0,AO45,U45&lt;0,AO45/-U45,U45&gt;0,AO45/U45)</f>
        <v>56.344306420731812</v>
      </c>
      <c r="AW45" s="235">
        <f t="shared" si="40"/>
        <v>4.8206718409759465E-2</v>
      </c>
      <c r="AX45" s="235">
        <f t="shared" si="41"/>
        <v>0.52228685966566379</v>
      </c>
      <c r="AY45" s="100"/>
      <c r="AZ45" s="95">
        <f t="shared" si="14"/>
        <v>0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36"/>
        <v>0</v>
      </c>
      <c r="F46" s="94"/>
      <c r="G46" s="94"/>
      <c r="H46" s="94"/>
      <c r="I46" s="94"/>
      <c r="J46" s="94"/>
      <c r="K46" s="93">
        <v>107.88</v>
      </c>
      <c r="L46" s="93">
        <f t="shared" si="37"/>
        <v>0</v>
      </c>
      <c r="M46" s="90"/>
      <c r="N46" s="94">
        <f>'Юнит 6'!N46+'Юнит 7'!N46+'Юнит 8'!N46+'Юнит 9'!N46</f>
        <v>0</v>
      </c>
      <c r="O46" s="90">
        <v>0</v>
      </c>
      <c r="P46" s="90">
        <v>0</v>
      </c>
      <c r="Q46" s="234">
        <f t="shared" si="15"/>
        <v>0</v>
      </c>
      <c r="R46" s="93">
        <f t="shared" si="16"/>
        <v>0</v>
      </c>
      <c r="S46" s="94">
        <f>'Юнит 6'!S46+'Юнит 7'!S46+'Юнит 8'!S46+'Юнит 9'!S46</f>
        <v>0</v>
      </c>
      <c r="T46" s="94">
        <f>'Юнит 6'!T46+'Юнит 7'!T46+'Юнит 8'!T46+'Юнит 9'!T46</f>
        <v>0</v>
      </c>
      <c r="U46" s="93">
        <f t="shared" si="1"/>
        <v>0</v>
      </c>
      <c r="V46" s="94">
        <f>'Юнит 6'!V46+'Юнит 7'!V46+'Юнит 8'!V46+'Юнит 9'!V46</f>
        <v>0</v>
      </c>
      <c r="W46" s="94">
        <f>'Юнит 6'!W46+'Юнит 7'!W46+'Юнит 8'!W46+'Юнит 9'!W46</f>
        <v>0</v>
      </c>
      <c r="X46" s="93">
        <f t="shared" si="2"/>
        <v>0</v>
      </c>
      <c r="Y46" s="94">
        <f>'Юнит 6'!Y46+'Юнит 7'!Y46+'Юнит 8'!Y46+'Юнит 9'!Y46</f>
        <v>0</v>
      </c>
      <c r="Z46" s="94">
        <f>'Юнит 6'!Z46+'Юнит 7'!Z46+'Юнит 8'!Z46+'Юнит 9'!Z46</f>
        <v>0</v>
      </c>
      <c r="AA46" s="233">
        <f t="shared" si="3"/>
        <v>0</v>
      </c>
      <c r="AB46" s="93">
        <f t="shared" si="17"/>
        <v>0</v>
      </c>
      <c r="AC46" s="235">
        <f t="shared" si="38"/>
        <v>0</v>
      </c>
      <c r="AD46" s="93">
        <f t="shared" si="5"/>
        <v>0</v>
      </c>
      <c r="AE46" s="94">
        <f>'Юнит 6'!AE46+'Юнит 7'!AE46+'Юнит 8'!AE46+'Юнит 9'!AE46</f>
        <v>0</v>
      </c>
      <c r="AF46" s="235">
        <f t="shared" si="6"/>
        <v>0</v>
      </c>
      <c r="AG46" s="94">
        <f>'Юнит 6'!AG46+'Юнит 7'!AG46+'Юнит 8'!AG46+'Юнит 9'!AG46</f>
        <v>0</v>
      </c>
      <c r="AH46" s="94">
        <f>'Юнит 6'!AH46+'Юнит 7'!AH46+'Юнит 8'!AH46+'Юнит 9'!AH46</f>
        <v>0</v>
      </c>
      <c r="AI46" s="94">
        <f>'Юнит 6'!AI46+'Юнит 7'!AI46+'Юнит 8'!AI46+'Юнит 9'!AI46</f>
        <v>0</v>
      </c>
      <c r="AJ46" s="94">
        <f>'Юнит 6'!AJ46+'Юнит 7'!AJ46+'Юнит 8'!AJ46+'Юнит 9'!AJ46</f>
        <v>0</v>
      </c>
      <c r="AK46" s="94">
        <f>'Юнит 6'!AK46+'Юнит 7'!AK46+'Юнит 8'!AK46+'Юнит 9'!AK46</f>
        <v>0</v>
      </c>
      <c r="AL46" s="123">
        <f t="shared" si="39"/>
        <v>0</v>
      </c>
      <c r="AM46" s="94">
        <f>'Юнит 6'!AM46+'Юнит 7'!AM46+'Юнит 8'!AM46+'Юнит 9'!AM46</f>
        <v>0</v>
      </c>
      <c r="AN46" s="95">
        <f t="shared" si="18"/>
        <v>0</v>
      </c>
      <c r="AO46" s="96">
        <f t="shared" si="20"/>
        <v>0</v>
      </c>
      <c r="AP46" s="97"/>
      <c r="AQ46" s="98">
        <f t="shared" si="8"/>
        <v>0</v>
      </c>
      <c r="AR46" s="99">
        <f t="shared" si="30"/>
        <v>107.88</v>
      </c>
      <c r="AS46" s="99">
        <f t="shared" si="10"/>
        <v>0</v>
      </c>
      <c r="AT46" s="99">
        <f t="shared" si="11"/>
        <v>0</v>
      </c>
      <c r="AU46" s="99">
        <f t="shared" si="19"/>
        <v>0</v>
      </c>
      <c r="AV46" s="99">
        <f t="array" ref="AV46">_xlfn.IFS(U46=0,AO46,U46&lt;0,AO46/-U46,U46&gt;0,AO46/U46)</f>
        <v>0</v>
      </c>
      <c r="AW46" s="235">
        <f t="shared" si="40"/>
        <v>0</v>
      </c>
      <c r="AX46" s="235">
        <f t="shared" si="41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36"/>
        <v>0</v>
      </c>
      <c r="F47" s="94"/>
      <c r="G47" s="94"/>
      <c r="H47" s="94"/>
      <c r="I47" s="94"/>
      <c r="J47" s="94"/>
      <c r="K47" s="93">
        <v>123.09</v>
      </c>
      <c r="L47" s="93">
        <f t="shared" si="37"/>
        <v>0</v>
      </c>
      <c r="M47" s="90"/>
      <c r="N47" s="94">
        <f>'Юнит 6'!N47+'Юнит 7'!N47+'Юнит 8'!N47+'Юнит 9'!N47</f>
        <v>68</v>
      </c>
      <c r="O47" s="90">
        <v>1039</v>
      </c>
      <c r="P47" s="90">
        <v>73</v>
      </c>
      <c r="Q47" s="234">
        <f t="shared" si="15"/>
        <v>2.125</v>
      </c>
      <c r="R47" s="93">
        <f t="shared" si="16"/>
        <v>1.34375</v>
      </c>
      <c r="S47" s="94">
        <f>'Юнит 6'!S47+'Юнит 7'!S47+'Юнит 8'!S47+'Юнит 9'!S47</f>
        <v>44</v>
      </c>
      <c r="T47" s="94">
        <f>'Юнит 6'!T47+'Юнит 7'!T47+'Юнит 8'!T47+'Юнит 9'!T47</f>
        <v>-1</v>
      </c>
      <c r="U47" s="93">
        <f t="shared" si="1"/>
        <v>43</v>
      </c>
      <c r="V47" s="94">
        <f>'Юнит 6'!V47+'Юнит 7'!V47+'Юнит 8'!V47+'Юнит 9'!V47</f>
        <v>28507.239999999998</v>
      </c>
      <c r="W47" s="94">
        <f>'Юнит 6'!W47+'Юнит 7'!W47+'Юнит 8'!W47+'Юнит 9'!W47</f>
        <v>-614</v>
      </c>
      <c r="X47" s="93">
        <f t="shared" si="2"/>
        <v>27893.239999999998</v>
      </c>
      <c r="Y47" s="94">
        <f>'Юнит 6'!Y47+'Юнит 7'!Y47+'Юнит 8'!Y47+'Юнит 9'!Y47</f>
        <v>45265.55</v>
      </c>
      <c r="Z47" s="94">
        <f>'Юнит 6'!Z47+'Юнит 7'!Z47+'Юнит 8'!Z47+'Юнит 9'!Z47</f>
        <v>-1027</v>
      </c>
      <c r="AA47" s="233">
        <f t="shared" si="3"/>
        <v>44238.55</v>
      </c>
      <c r="AB47" s="93">
        <f t="shared" si="17"/>
        <v>51575.96</v>
      </c>
      <c r="AC47" s="235">
        <f t="shared" si="38"/>
        <v>5.2207963364877324E-3</v>
      </c>
      <c r="AD47" s="93">
        <f t="shared" si="5"/>
        <v>5292.87</v>
      </c>
      <c r="AE47" s="94">
        <f>'Юнит 6'!AE47+'Юнит 7'!AE47+'Юнит 8'!AE47+'Юнит 9'!AE47</f>
        <v>16572.900000000001</v>
      </c>
      <c r="AF47" s="235">
        <f t="shared" si="6"/>
        <v>0.3746257506179565</v>
      </c>
      <c r="AG47" s="94">
        <f>'Юнит 6'!AG47+'Юнит 7'!AG47+'Юнит 8'!AG47+'Юнит 9'!AG47</f>
        <v>4274.3399999999992</v>
      </c>
      <c r="AH47" s="94">
        <f>'Юнит 6'!AH47+'Юнит 7'!AH47+'Юнит 8'!AH47+'Юнит 9'!AH47</f>
        <v>1000</v>
      </c>
      <c r="AI47" s="94">
        <f>'Юнит 6'!AI47+'Юнит 7'!AI47+'Юнит 8'!AI47+'Юнит 9'!AI47</f>
        <v>1000</v>
      </c>
      <c r="AJ47" s="94">
        <f>'Юнит 6'!AJ47+'Юнит 7'!AJ47+'Юнит 8'!AJ47+'Юнит 9'!AJ47</f>
        <v>0</v>
      </c>
      <c r="AK47" s="94">
        <f>'Юнит 6'!AK47+'Юнит 7'!AK47+'Юнит 8'!AK47+'Юнит 9'!AK47</f>
        <v>0</v>
      </c>
      <c r="AL47" s="123">
        <f t="shared" si="39"/>
        <v>0</v>
      </c>
      <c r="AM47" s="94">
        <f>'Юнит 6'!AM47+'Юнит 7'!AM47+'Юнит 8'!AM47+'Юнит 9'!AM47</f>
        <v>0</v>
      </c>
      <c r="AN47" s="95">
        <f t="shared" si="18"/>
        <v>1592.7040039999999</v>
      </c>
      <c r="AO47" s="96">
        <f t="shared" si="20"/>
        <v>14505.735995999999</v>
      </c>
      <c r="AP47" s="97"/>
      <c r="AQ47" s="98">
        <f t="shared" si="8"/>
        <v>1028.8034883720932</v>
      </c>
      <c r="AR47" s="99">
        <f t="shared" si="30"/>
        <v>123.09</v>
      </c>
      <c r="AS47" s="99">
        <f t="shared" si="10"/>
        <v>385.41627906976748</v>
      </c>
      <c r="AT47" s="99">
        <f t="shared" si="11"/>
        <v>97.144090909090892</v>
      </c>
      <c r="AU47" s="99">
        <f t="shared" si="19"/>
        <v>45.454545454545453</v>
      </c>
      <c r="AV47" s="99">
        <f t="array" ref="AV47">_xlfn.IFS(U47=0,AO47,U47&lt;0,AO47/-U47,U47&gt;0,AO47/U47)</f>
        <v>337.34269758139533</v>
      </c>
      <c r="AW47" s="235">
        <f t="shared" si="40"/>
        <v>0.32789808879359739</v>
      </c>
      <c r="AX47" s="235">
        <f t="shared" si="41"/>
        <v>2.740618227162201</v>
      </c>
      <c r="AY47" s="100"/>
      <c r="AZ47" s="95">
        <f t="shared" si="14"/>
        <v>0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36"/>
        <v>0</v>
      </c>
      <c r="F48" s="94"/>
      <c r="G48" s="94"/>
      <c r="H48" s="94"/>
      <c r="I48" s="94"/>
      <c r="J48" s="94"/>
      <c r="K48" s="93">
        <v>107.88</v>
      </c>
      <c r="L48" s="93">
        <f t="shared" si="37"/>
        <v>0</v>
      </c>
      <c r="M48" s="90"/>
      <c r="N48" s="94">
        <f>'Юнит 6'!N48+'Юнит 7'!N48+'Юнит 8'!N48+'Юнит 9'!N48</f>
        <v>214</v>
      </c>
      <c r="O48" s="90">
        <v>1231</v>
      </c>
      <c r="P48" s="90">
        <v>50</v>
      </c>
      <c r="Q48" s="234">
        <f t="shared" si="15"/>
        <v>6.6875</v>
      </c>
      <c r="R48" s="93">
        <f t="shared" si="16"/>
        <v>3.03125</v>
      </c>
      <c r="S48" s="94">
        <f>'Юнит 6'!S48+'Юнит 7'!S48+'Юнит 8'!S48+'Юнит 9'!S48</f>
        <v>101</v>
      </c>
      <c r="T48" s="94">
        <f>'Юнит 6'!T48+'Юнит 7'!T48+'Юнит 8'!T48+'Юнит 9'!T48</f>
        <v>-4</v>
      </c>
      <c r="U48" s="93">
        <f t="shared" si="1"/>
        <v>97</v>
      </c>
      <c r="V48" s="94">
        <f>'Юнит 6'!V48+'Юнит 7'!V48+'Юнит 8'!V48+'Юнит 9'!V48</f>
        <v>77273.549999999988</v>
      </c>
      <c r="W48" s="94">
        <f>'Юнит 6'!W48+'Юнит 7'!W48+'Юнит 8'!W48+'Юнит 9'!W48</f>
        <v>-2834</v>
      </c>
      <c r="X48" s="93">
        <f t="shared" si="2"/>
        <v>74439.549999999988</v>
      </c>
      <c r="Y48" s="94">
        <f>'Юнит 6'!Y48+'Юнит 7'!Y48+'Юнит 8'!Y48+'Юнит 9'!Y48</f>
        <v>121787.58</v>
      </c>
      <c r="Z48" s="94">
        <f>'Юнит 6'!Z48+'Юнит 7'!Z48+'Юнит 8'!Z48+'Юнит 9'!Z48</f>
        <v>-4657.72</v>
      </c>
      <c r="AA48" s="233">
        <f t="shared" si="3"/>
        <v>117129.86</v>
      </c>
      <c r="AB48" s="93">
        <f t="shared" si="17"/>
        <v>131717</v>
      </c>
      <c r="AC48" s="235">
        <f t="shared" si="38"/>
        <v>1.3823037689556303E-2</v>
      </c>
      <c r="AD48" s="93">
        <f t="shared" si="5"/>
        <v>10464.359999999999</v>
      </c>
      <c r="AE48" s="94">
        <f>'Юнит 6'!AE48+'Юнит 7'!AE48+'Юнит 8'!AE48+'Юнит 9'!AE48</f>
        <v>43675.369999999995</v>
      </c>
      <c r="AF48" s="235">
        <f t="shared" si="6"/>
        <v>0.37287989586942216</v>
      </c>
      <c r="AG48" s="94">
        <f>'Юнит 6'!AG48+'Юнит 7'!AG48+'Юнит 8'!AG48+'Юнит 9'!AG48</f>
        <v>14816.389999999996</v>
      </c>
      <c r="AH48" s="94">
        <f>'Юнит 6'!AH48+'Юнит 7'!AH48+'Юнит 8'!AH48+'Юнит 9'!AH48</f>
        <v>9000</v>
      </c>
      <c r="AI48" s="94">
        <f>'Юнит 6'!AI48+'Юнит 7'!AI48+'Юнит 8'!AI48+'Юнит 9'!AI48</f>
        <v>13450</v>
      </c>
      <c r="AJ48" s="94">
        <f>'Юнит 6'!AJ48+'Юнит 7'!AJ48+'Юнит 8'!AJ48+'Юнит 9'!AJ48</f>
        <v>0</v>
      </c>
      <c r="AK48" s="94">
        <f>'Юнит 6'!AK48+'Юнит 7'!AK48+'Юнит 8'!AK48+'Юнит 9'!AK48</f>
        <v>0</v>
      </c>
      <c r="AL48" s="123">
        <f t="shared" si="39"/>
        <v>0</v>
      </c>
      <c r="AM48" s="94">
        <f>'Юнит 6'!AM48+'Юнит 7'!AM48+'Юнит 8'!AM48+'Юнит 9'!AM48</f>
        <v>0</v>
      </c>
      <c r="AN48" s="95">
        <f t="shared" si="18"/>
        <v>4250.4983049999992</v>
      </c>
      <c r="AO48" s="96">
        <f t="shared" si="20"/>
        <v>21473.241695000004</v>
      </c>
      <c r="AP48" s="97"/>
      <c r="AQ48" s="98">
        <f t="shared" si="8"/>
        <v>1207.5243298969071</v>
      </c>
      <c r="AR48" s="99">
        <f t="shared" si="30"/>
        <v>107.88</v>
      </c>
      <c r="AS48" s="99">
        <f t="shared" si="10"/>
        <v>450.26154639175252</v>
      </c>
      <c r="AT48" s="99">
        <f t="shared" si="11"/>
        <v>146.69693069306928</v>
      </c>
      <c r="AU48" s="99">
        <f t="shared" si="19"/>
        <v>222.27722772277227</v>
      </c>
      <c r="AV48" s="99">
        <f t="array" ref="AV48">_xlfn.IFS(U48=0,AO48,U48&lt;0,AO48/-U48,U48&gt;0,AO48/U48)</f>
        <v>221.37362572164952</v>
      </c>
      <c r="AW48" s="235">
        <f t="shared" si="40"/>
        <v>0.18332850133176976</v>
      </c>
      <c r="AX48" s="235">
        <f t="shared" si="41"/>
        <v>2.0520358335340148</v>
      </c>
      <c r="AY48" s="100"/>
      <c r="AZ48" s="95">
        <f t="shared" si="14"/>
        <v>0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36"/>
        <v>0</v>
      </c>
      <c r="F49" s="94"/>
      <c r="G49" s="94"/>
      <c r="H49" s="94"/>
      <c r="I49" s="94"/>
      <c r="J49" s="94"/>
      <c r="K49" s="93">
        <v>123.09</v>
      </c>
      <c r="L49" s="93">
        <f t="shared" si="37"/>
        <v>0</v>
      </c>
      <c r="M49" s="90"/>
      <c r="N49" s="94">
        <f>'Юнит 6'!N49+'Юнит 7'!N49+'Юнит 8'!N49+'Юнит 9'!N49</f>
        <v>273</v>
      </c>
      <c r="O49" s="90">
        <v>1367</v>
      </c>
      <c r="P49" s="90">
        <v>47</v>
      </c>
      <c r="Q49" s="234">
        <f t="shared" si="15"/>
        <v>8.53125</v>
      </c>
      <c r="R49" s="93">
        <f t="shared" si="16"/>
        <v>3.4375</v>
      </c>
      <c r="S49" s="94">
        <f>'Юнит 6'!S49+'Юнит 7'!S49+'Юнит 8'!S49+'Юнит 9'!S49</f>
        <v>111</v>
      </c>
      <c r="T49" s="94">
        <f>'Юнит 6'!T49+'Юнит 7'!T49+'Юнит 8'!T49+'Юнит 9'!T49</f>
        <v>-1</v>
      </c>
      <c r="U49" s="93">
        <f t="shared" si="1"/>
        <v>110</v>
      </c>
      <c r="V49" s="94">
        <f>'Юнит 6'!V49+'Юнит 7'!V49+'Юнит 8'!V49+'Юнит 9'!V49</f>
        <v>94714.979999999981</v>
      </c>
      <c r="W49" s="94">
        <f>'Юнит 6'!W49+'Юнит 7'!W49+'Юнит 8'!W49+'Юнит 9'!W49</f>
        <v>-808</v>
      </c>
      <c r="X49" s="93">
        <f t="shared" si="2"/>
        <v>93906.979999999981</v>
      </c>
      <c r="Y49" s="94">
        <f>'Юнит 6'!Y49+'Юнит 7'!Y49+'Юнит 8'!Y49+'Юнит 9'!Y49</f>
        <v>149861.66</v>
      </c>
      <c r="Z49" s="94">
        <f>'Юнит 6'!Z49+'Юнит 7'!Z49+'Юнит 8'!Z49+'Юнит 9'!Z49</f>
        <v>-1258</v>
      </c>
      <c r="AA49" s="233">
        <f t="shared" si="3"/>
        <v>148603.66</v>
      </c>
      <c r="AB49" s="93">
        <f t="shared" si="17"/>
        <v>175399.77</v>
      </c>
      <c r="AC49" s="235">
        <f t="shared" si="38"/>
        <v>1.7537406712396057E-2</v>
      </c>
      <c r="AD49" s="93">
        <f t="shared" si="5"/>
        <v>13539.9</v>
      </c>
      <c r="AE49" s="94">
        <f>'Юнит 6'!AE49+'Юнит 7'!AE49+'Юнит 8'!AE49+'Юнит 9'!AE49</f>
        <v>55300.689999999988</v>
      </c>
      <c r="AF49" s="235">
        <f t="shared" si="6"/>
        <v>0.37213545076884369</v>
      </c>
      <c r="AG49" s="94">
        <f>'Юнит 6'!AG49+'Юнит 7'!AG49+'Юнит 8'!AG49+'Юнит 9'!AG49</f>
        <v>19054.57</v>
      </c>
      <c r="AH49" s="94">
        <f>'Юнит 6'!AH49+'Юнит 7'!AH49+'Юнит 8'!AH49+'Юнит 9'!AH49</f>
        <v>15000</v>
      </c>
      <c r="AI49" s="94">
        <f>'Юнит 6'!AI49+'Юнит 7'!AI49+'Юнит 8'!AI49+'Юнит 9'!AI49</f>
        <v>18844</v>
      </c>
      <c r="AJ49" s="94">
        <f>'Юнит 6'!AJ49+'Юнит 7'!AJ49+'Юнит 8'!AJ49+'Юнит 9'!AJ49</f>
        <v>0</v>
      </c>
      <c r="AK49" s="94">
        <f>'Юнит 6'!AK49+'Юнит 7'!AK49+'Юнит 8'!AK49+'Юнит 9'!AK49</f>
        <v>0</v>
      </c>
      <c r="AL49" s="123">
        <f t="shared" si="39"/>
        <v>0</v>
      </c>
      <c r="AM49" s="94">
        <f>'Юнит 6'!AM49+'Юнит 7'!AM49+'Юнит 8'!AM49+'Юнит 9'!AM49</f>
        <v>10</v>
      </c>
      <c r="AN49" s="95">
        <f t="shared" si="18"/>
        <v>5362.0885579999986</v>
      </c>
      <c r="AO49" s="96">
        <f t="shared" si="20"/>
        <v>21492.411442000022</v>
      </c>
      <c r="AP49" s="97"/>
      <c r="AQ49" s="98">
        <f t="shared" si="8"/>
        <v>1350.9423636363638</v>
      </c>
      <c r="AR49" s="99">
        <f t="shared" si="30"/>
        <v>123.09</v>
      </c>
      <c r="AS49" s="99">
        <f t="shared" si="10"/>
        <v>502.73354545454532</v>
      </c>
      <c r="AT49" s="99">
        <f t="shared" si="11"/>
        <v>171.6627927927928</v>
      </c>
      <c r="AU49" s="99">
        <f t="shared" si="19"/>
        <v>304.90090090090092</v>
      </c>
      <c r="AV49" s="99">
        <f t="array" ref="AV49">_xlfn.IFS(U49=0,AO49,U49&lt;0,AO49/-U49,U49&gt;0,AO49/U49)</f>
        <v>195.38555856363658</v>
      </c>
      <c r="AW49" s="235">
        <f t="shared" si="40"/>
        <v>0.14462908546128689</v>
      </c>
      <c r="AX49" s="235">
        <f t="shared" si="41"/>
        <v>1.5873390085598877</v>
      </c>
      <c r="AY49" s="100"/>
      <c r="AZ49" s="95">
        <f t="shared" si="14"/>
        <v>0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36"/>
        <v>0</v>
      </c>
      <c r="F50" s="94"/>
      <c r="G50" s="94"/>
      <c r="H50" s="94"/>
      <c r="I50" s="94"/>
      <c r="J50" s="94"/>
      <c r="K50" s="93">
        <v>134.79</v>
      </c>
      <c r="L50" s="93">
        <f t="shared" si="37"/>
        <v>0</v>
      </c>
      <c r="M50" s="90"/>
      <c r="N50" s="94">
        <f>'Юнит 6'!N50+'Юнит 7'!N50+'Юнит 8'!N50+'Юнит 9'!N50</f>
        <v>103</v>
      </c>
      <c r="O50" s="90">
        <v>1213</v>
      </c>
      <c r="P50" s="90">
        <v>47</v>
      </c>
      <c r="Q50" s="234">
        <f t="shared" si="15"/>
        <v>3.21875</v>
      </c>
      <c r="R50" s="93">
        <f t="shared" si="16"/>
        <v>1.28125</v>
      </c>
      <c r="S50" s="94">
        <f>'Юнит 6'!S50+'Юнит 7'!S50+'Юнит 8'!S50+'Юнит 9'!S50</f>
        <v>45</v>
      </c>
      <c r="T50" s="94">
        <f>'Юнит 6'!T50+'Юнит 7'!T50+'Юнит 8'!T50+'Юнит 9'!T50</f>
        <v>-4</v>
      </c>
      <c r="U50" s="93">
        <f t="shared" si="1"/>
        <v>41</v>
      </c>
      <c r="V50" s="94">
        <f>'Юнит 6'!V50+'Юнит 7'!V50+'Юнит 8'!V50+'Юнит 9'!V50</f>
        <v>35005.269999999997</v>
      </c>
      <c r="W50" s="94">
        <f>'Юнит 6'!W50+'Юнит 7'!W50+'Юнит 8'!W50+'Юнит 9'!W50</f>
        <v>-3014</v>
      </c>
      <c r="X50" s="93">
        <f t="shared" si="2"/>
        <v>31991.269999999997</v>
      </c>
      <c r="Y50" s="94">
        <f>'Юнит 6'!Y50+'Юнит 7'!Y50+'Юнит 8'!Y50+'Юнит 9'!Y50</f>
        <v>54069.4</v>
      </c>
      <c r="Z50" s="94">
        <f>'Юнит 6'!Z50+'Юнит 7'!Z50+'Юнит 8'!Z50+'Юнит 9'!Z50</f>
        <v>-4826</v>
      </c>
      <c r="AA50" s="233">
        <f t="shared" si="3"/>
        <v>49243.4</v>
      </c>
      <c r="AB50" s="93">
        <f t="shared" si="17"/>
        <v>58721.33</v>
      </c>
      <c r="AC50" s="235">
        <f t="shared" si="38"/>
        <v>5.811441883068048E-3</v>
      </c>
      <c r="AD50" s="93">
        <f t="shared" si="5"/>
        <v>5526.3899999999994</v>
      </c>
      <c r="AE50" s="94">
        <f>'Юнит 6'!AE50+'Юнит 7'!AE50+'Юнит 8'!AE50+'Юнит 9'!AE50</f>
        <v>18324.989999999998</v>
      </c>
      <c r="AF50" s="235">
        <f t="shared" si="6"/>
        <v>0.37213088454493387</v>
      </c>
      <c r="AG50" s="94">
        <f>'Юнит 6'!AG50+'Юнит 7'!AG50+'Юнит 8'!AG50+'Юнит 9'!AG50</f>
        <v>7146.9599999999991</v>
      </c>
      <c r="AH50" s="94">
        <f>'Юнит 6'!AH50+'Юнит 7'!AH50+'Юнит 8'!AH50+'Юнит 9'!AH50</f>
        <v>6797</v>
      </c>
      <c r="AI50" s="94">
        <f>'Юнит 6'!AI50+'Юнит 7'!AI50+'Юнит 8'!AI50+'Юнит 9'!AI50</f>
        <v>8929</v>
      </c>
      <c r="AJ50" s="94">
        <f>'Юнит 6'!AJ50+'Юнит 7'!AJ50+'Юнит 8'!AJ50+'Юнит 9'!AJ50</f>
        <v>0</v>
      </c>
      <c r="AK50" s="94">
        <f>'Юнит 6'!AK50+'Юнит 7'!AK50+'Юнит 8'!AK50+'Юнит 9'!AK50</f>
        <v>0</v>
      </c>
      <c r="AL50" s="123">
        <f t="shared" si="39"/>
        <v>0</v>
      </c>
      <c r="AM50" s="94">
        <f>'Юнит 6'!AM50+'Юнит 7'!AM50+'Юнит 8'!AM50+'Юнит 9'!AM50</f>
        <v>20</v>
      </c>
      <c r="AN50" s="95">
        <f t="shared" si="18"/>
        <v>1826.7015169999997</v>
      </c>
      <c r="AO50" s="96">
        <f t="shared" si="20"/>
        <v>672.35848300000521</v>
      </c>
      <c r="AP50" s="97"/>
      <c r="AQ50" s="98">
        <f t="shared" si="8"/>
        <v>1201.0585365853658</v>
      </c>
      <c r="AR50" s="99">
        <f t="shared" si="30"/>
        <v>134.79</v>
      </c>
      <c r="AS50" s="99">
        <f t="shared" si="10"/>
        <v>446.95097560975603</v>
      </c>
      <c r="AT50" s="99">
        <f t="shared" si="11"/>
        <v>158.82133333333331</v>
      </c>
      <c r="AU50" s="99">
        <f t="shared" si="19"/>
        <v>349.46666666666664</v>
      </c>
      <c r="AV50" s="99">
        <f t="array" ref="AV50">_xlfn.IFS(U50=0,AO50,U50&lt;0,AO50/-U50,U50&gt;0,AO50/U50)</f>
        <v>16.398987390244031</v>
      </c>
      <c r="AW50" s="235">
        <f t="shared" si="40"/>
        <v>1.3653778638355705E-2</v>
      </c>
      <c r="AX50" s="235">
        <f t="shared" si="41"/>
        <v>0.121663234588946</v>
      </c>
      <c r="AY50" s="100"/>
      <c r="AZ50" s="95">
        <f t="shared" si="14"/>
        <v>0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36"/>
        <v>0</v>
      </c>
      <c r="F51" s="94"/>
      <c r="G51" s="94"/>
      <c r="H51" s="94"/>
      <c r="I51" s="94"/>
      <c r="J51" s="94"/>
      <c r="K51" s="93">
        <v>144.15</v>
      </c>
      <c r="L51" s="93">
        <f t="shared" si="37"/>
        <v>0</v>
      </c>
      <c r="M51" s="90"/>
      <c r="N51" s="94">
        <f>'Юнит 6'!N51+'Юнит 7'!N51+'Юнит 8'!N51+'Юнит 9'!N51</f>
        <v>18</v>
      </c>
      <c r="O51" s="90">
        <v>1119</v>
      </c>
      <c r="P51" s="90">
        <v>50</v>
      </c>
      <c r="Q51" s="234">
        <f t="shared" si="15"/>
        <v>0.5625</v>
      </c>
      <c r="R51" s="93">
        <f t="shared" si="16"/>
        <v>0.3125</v>
      </c>
      <c r="S51" s="94">
        <f>'Юнит 6'!S51+'Юнит 7'!S51+'Юнит 8'!S51+'Юнит 9'!S51</f>
        <v>12</v>
      </c>
      <c r="T51" s="94">
        <f>'Юнит 6'!T51+'Юнит 7'!T51+'Юнит 8'!T51+'Юнит 9'!T51</f>
        <v>-2</v>
      </c>
      <c r="U51" s="93">
        <f t="shared" si="1"/>
        <v>10</v>
      </c>
      <c r="V51" s="94">
        <f>'Юнит 6'!V51+'Юнит 7'!V51+'Юнит 8'!V51+'Юнит 9'!V51</f>
        <v>8362</v>
      </c>
      <c r="W51" s="94">
        <f>'Юнит 6'!W51+'Юнит 7'!W51+'Юнит 8'!W51+'Юнит 9'!W51</f>
        <v>-1624</v>
      </c>
      <c r="X51" s="93">
        <f t="shared" si="2"/>
        <v>6738</v>
      </c>
      <c r="Y51" s="94">
        <f>'Юнит 6'!Y51+'Юнит 7'!Y51+'Юнит 8'!Y51+'Юнит 9'!Y51</f>
        <v>13394.43</v>
      </c>
      <c r="Z51" s="94">
        <f>'Юнит 6'!Z51+'Юнит 7'!Z51+'Юнит 8'!Z51+'Юнит 9'!Z51</f>
        <v>-2398</v>
      </c>
      <c r="AA51" s="233">
        <f t="shared" si="3"/>
        <v>10996.43</v>
      </c>
      <c r="AB51" s="93">
        <f t="shared" si="17"/>
        <v>10071</v>
      </c>
      <c r="AC51" s="235">
        <f t="shared" si="38"/>
        <v>1.2977396740725857E-3</v>
      </c>
      <c r="AD51" s="93">
        <f t="shared" si="5"/>
        <v>1441.5</v>
      </c>
      <c r="AE51" s="94">
        <f>'Юнит 6'!AE51+'Юнит 7'!AE51+'Юнит 8'!AE51+'Юнит 9'!AE51</f>
        <v>4117.8300000000008</v>
      </c>
      <c r="AF51" s="235">
        <f t="shared" si="6"/>
        <v>0.37446971426181047</v>
      </c>
      <c r="AG51" s="94">
        <f>'Юнит 6'!AG51+'Юнит 7'!AG51+'Юнит 8'!AG51+'Юнит 9'!AG51</f>
        <v>4290.37</v>
      </c>
      <c r="AH51" s="94">
        <f>'Юнит 6'!AH51+'Юнит 7'!AH51+'Юнит 8'!AH51+'Юнит 9'!AH51</f>
        <v>1000</v>
      </c>
      <c r="AI51" s="94">
        <f>'Юнит 6'!AI51+'Юнит 7'!AI51+'Юнит 8'!AI51+'Юнит 9'!AI51</f>
        <v>2009</v>
      </c>
      <c r="AJ51" s="94">
        <f>'Юнит 6'!AJ51+'Юнит 7'!AJ51+'Юнит 8'!AJ51+'Юнит 9'!AJ51</f>
        <v>0</v>
      </c>
      <c r="AK51" s="94">
        <f>'Юнит 6'!AK51+'Юнит 7'!AK51+'Юнит 8'!AK51+'Юнит 9'!AK51</f>
        <v>0</v>
      </c>
      <c r="AL51" s="123">
        <f t="shared" si="39"/>
        <v>0</v>
      </c>
      <c r="AM51" s="94">
        <f>'Юнит 6'!AM51+'Юнит 7'!AM51+'Юнит 8'!AM51+'Юнит 9'!AM51</f>
        <v>80</v>
      </c>
      <c r="AN51" s="95">
        <f t="shared" si="18"/>
        <v>384.7398</v>
      </c>
      <c r="AO51" s="96">
        <f t="shared" si="20"/>
        <v>-2327.0098000000003</v>
      </c>
      <c r="AP51" s="97"/>
      <c r="AQ51" s="98">
        <f t="shared" si="8"/>
        <v>1099.643</v>
      </c>
      <c r="AR51" s="99">
        <f t="shared" si="30"/>
        <v>144.15</v>
      </c>
      <c r="AS51" s="99">
        <f t="shared" si="10"/>
        <v>411.78300000000007</v>
      </c>
      <c r="AT51" s="99">
        <f t="shared" si="11"/>
        <v>357.53083333333331</v>
      </c>
      <c r="AU51" s="99">
        <f t="shared" si="19"/>
        <v>250.75</v>
      </c>
      <c r="AV51" s="99">
        <f t="array" ref="AV51">_xlfn.IFS(U51=0,AO51,U51&lt;0,AO51/-U51,U51&gt;0,AO51/U51)</f>
        <v>-232.70098000000002</v>
      </c>
      <c r="AW51" s="235">
        <f t="shared" si="40"/>
        <v>-0.21161502414874647</v>
      </c>
      <c r="AX51" s="235">
        <f t="shared" si="41"/>
        <v>-1.6142974679153659</v>
      </c>
      <c r="AY51" s="100"/>
      <c r="AZ51" s="95">
        <f t="shared" si="14"/>
        <v>0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36"/>
        <v>0</v>
      </c>
      <c r="F52" s="94"/>
      <c r="G52" s="94"/>
      <c r="H52" s="94"/>
      <c r="I52" s="94"/>
      <c r="J52" s="94"/>
      <c r="K52" s="93">
        <v>96.18</v>
      </c>
      <c r="L52" s="93">
        <f t="shared" si="37"/>
        <v>0</v>
      </c>
      <c r="M52" s="90"/>
      <c r="N52" s="94">
        <f>'Юнит 6'!N52+'Юнит 7'!N52+'Юнит 8'!N52+'Юнит 9'!N52</f>
        <v>14</v>
      </c>
      <c r="O52" s="90">
        <v>1106</v>
      </c>
      <c r="P52" s="90">
        <v>0</v>
      </c>
      <c r="Q52" s="234">
        <f t="shared" si="15"/>
        <v>0.4375</v>
      </c>
      <c r="R52" s="93">
        <f t="shared" si="16"/>
        <v>0</v>
      </c>
      <c r="S52" s="94">
        <f>'Юнит 6'!S52+'Юнит 7'!S52+'Юнит 8'!S52+'Юнит 9'!S52</f>
        <v>0</v>
      </c>
      <c r="T52" s="94">
        <f>'Юнит 6'!T52+'Юнит 7'!T52+'Юнит 8'!T52+'Юнит 9'!T52</f>
        <v>0</v>
      </c>
      <c r="U52" s="93">
        <f t="shared" si="1"/>
        <v>0</v>
      </c>
      <c r="V52" s="94">
        <f>'Юнит 6'!V52+'Юнит 7'!V52+'Юнит 8'!V52+'Юнит 9'!V52</f>
        <v>0</v>
      </c>
      <c r="W52" s="94">
        <f>'Юнит 6'!W52+'Юнит 7'!W52+'Юнит 8'!W52+'Юнит 9'!W52</f>
        <v>0</v>
      </c>
      <c r="X52" s="93">
        <f t="shared" si="2"/>
        <v>0</v>
      </c>
      <c r="Y52" s="94">
        <f>'Юнит 6'!Y52+'Юнит 7'!Y52+'Юнит 8'!Y52+'Юнит 9'!Y52</f>
        <v>0</v>
      </c>
      <c r="Z52" s="94">
        <f>'Юнит 6'!Z52+'Юнит 7'!Z52+'Юнит 8'!Z52+'Юнит 9'!Z52</f>
        <v>0</v>
      </c>
      <c r="AA52" s="233">
        <f t="shared" si="3"/>
        <v>0</v>
      </c>
      <c r="AB52" s="93">
        <f t="shared" si="17"/>
        <v>0</v>
      </c>
      <c r="AC52" s="235">
        <f t="shared" si="38"/>
        <v>0</v>
      </c>
      <c r="AD52" s="93">
        <f t="shared" si="5"/>
        <v>0</v>
      </c>
      <c r="AE52" s="94">
        <f>'Юнит 6'!AE52+'Юнит 7'!AE52+'Юнит 8'!AE52+'Юнит 9'!AE52</f>
        <v>0</v>
      </c>
      <c r="AF52" s="235">
        <f t="shared" si="6"/>
        <v>0</v>
      </c>
      <c r="AG52" s="94">
        <f>'Юнит 6'!AG52+'Юнит 7'!AG52+'Юнит 8'!AG52+'Юнит 9'!AG52</f>
        <v>839.02</v>
      </c>
      <c r="AH52" s="94">
        <f>'Юнит 6'!AH52+'Юнит 7'!AH52+'Юнит 8'!AH52+'Юнит 9'!AH52</f>
        <v>0</v>
      </c>
      <c r="AI52" s="94">
        <f>'Юнит 6'!AI52+'Юнит 7'!AI52+'Юнит 8'!AI52+'Юнит 9'!AI52</f>
        <v>0</v>
      </c>
      <c r="AJ52" s="94">
        <f>'Юнит 6'!AJ52+'Юнит 7'!AJ52+'Юнит 8'!AJ52+'Юнит 9'!AJ52</f>
        <v>0</v>
      </c>
      <c r="AK52" s="94">
        <f>'Юнит 6'!AK52+'Юнит 7'!AK52+'Юнит 8'!AK52+'Юнит 9'!AK52</f>
        <v>0</v>
      </c>
      <c r="AL52" s="123">
        <f t="shared" si="39"/>
        <v>0</v>
      </c>
      <c r="AM52" s="94">
        <f>'Юнит 6'!AM52+'Юнит 7'!AM52+'Юнит 8'!AM52+'Юнит 9'!AM52</f>
        <v>0</v>
      </c>
      <c r="AN52" s="95">
        <f t="shared" si="18"/>
        <v>0</v>
      </c>
      <c r="AO52" s="96">
        <f t="shared" si="20"/>
        <v>-839.02</v>
      </c>
      <c r="AP52" s="97"/>
      <c r="AQ52" s="98">
        <f t="shared" si="8"/>
        <v>0</v>
      </c>
      <c r="AR52" s="99">
        <f t="shared" si="30"/>
        <v>96.18</v>
      </c>
      <c r="AS52" s="99">
        <f t="shared" si="10"/>
        <v>0</v>
      </c>
      <c r="AT52" s="99">
        <f t="shared" si="11"/>
        <v>839.02</v>
      </c>
      <c r="AU52" s="99">
        <f t="shared" si="19"/>
        <v>0</v>
      </c>
      <c r="AV52" s="99">
        <f t="array" ref="AV52">_xlfn.IFS(U52=0,AO52,U52&lt;0,AO52/-U52,U52&gt;0,AO52/U52)</f>
        <v>-839.02</v>
      </c>
      <c r="AW52" s="235">
        <f t="shared" si="40"/>
        <v>0</v>
      </c>
      <c r="AX52" s="235">
        <f t="shared" si="41"/>
        <v>-8.7234352256186316</v>
      </c>
      <c r="AY52" s="100"/>
      <c r="AZ52" s="95">
        <f t="shared" si="14"/>
        <v>0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36"/>
        <v>0</v>
      </c>
      <c r="F53" s="94"/>
      <c r="G53" s="94"/>
      <c r="H53" s="94"/>
      <c r="I53" s="94"/>
      <c r="J53" s="94"/>
      <c r="K53" s="93">
        <v>96.18</v>
      </c>
      <c r="L53" s="93">
        <f t="shared" si="37"/>
        <v>0</v>
      </c>
      <c r="M53" s="90"/>
      <c r="N53" s="94">
        <f>'Юнит 6'!N53+'Юнит 7'!N53+'Юнит 8'!N53+'Юнит 9'!N53</f>
        <v>7</v>
      </c>
      <c r="O53" s="90">
        <v>1106</v>
      </c>
      <c r="P53" s="90">
        <v>29</v>
      </c>
      <c r="Q53" s="234">
        <f t="shared" si="15"/>
        <v>0.21875</v>
      </c>
      <c r="R53" s="93">
        <f t="shared" si="16"/>
        <v>6.25E-2</v>
      </c>
      <c r="S53" s="94">
        <f>'Юнит 6'!S53+'Юнит 7'!S53+'Юнит 8'!S53+'Юнит 9'!S53</f>
        <v>2</v>
      </c>
      <c r="T53" s="94">
        <f>'Юнит 6'!T53+'Юнит 7'!T53+'Юнит 8'!T53+'Юнит 9'!T53</f>
        <v>0</v>
      </c>
      <c r="U53" s="93">
        <f t="shared" si="1"/>
        <v>2</v>
      </c>
      <c r="V53" s="94">
        <f>'Юнит 6'!V53+'Юнит 7'!V53+'Юнит 8'!V53+'Юнит 9'!V53</f>
        <v>1289</v>
      </c>
      <c r="W53" s="94">
        <f>'Юнит 6'!W53+'Юнит 7'!W53+'Юнит 8'!W53+'Юнит 9'!W53</f>
        <v>0</v>
      </c>
      <c r="X53" s="93">
        <f t="shared" si="2"/>
        <v>1289</v>
      </c>
      <c r="Y53" s="94">
        <f>'Юнит 6'!Y53+'Юнит 7'!Y53+'Юнит 8'!Y53+'Юнит 9'!Y53</f>
        <v>2178.8199999999997</v>
      </c>
      <c r="Z53" s="94">
        <f>'Юнит 6'!Z53+'Юнит 7'!Z53+'Юнит 8'!Z53+'Юнит 9'!Z53</f>
        <v>0</v>
      </c>
      <c r="AA53" s="233">
        <f t="shared" si="3"/>
        <v>2178.8199999999997</v>
      </c>
      <c r="AB53" s="93">
        <f t="shared" si="17"/>
        <v>2245.1799999999998</v>
      </c>
      <c r="AC53" s="235">
        <f t="shared" si="38"/>
        <v>2.5713264729215128E-4</v>
      </c>
      <c r="AD53" s="93">
        <f t="shared" si="5"/>
        <v>192.36</v>
      </c>
      <c r="AE53" s="94">
        <f>'Юнит 6'!AE53+'Юнит 7'!AE53+'Юнит 8'!AE53+'Юнит 9'!AE53</f>
        <v>809.93</v>
      </c>
      <c r="AF53" s="235">
        <f t="shared" si="6"/>
        <v>0.37172873390183681</v>
      </c>
      <c r="AG53" s="94">
        <f>'Юнит 6'!AG53+'Юнит 7'!AG53+'Юнит 8'!AG53+'Юнит 9'!AG53</f>
        <v>614.84</v>
      </c>
      <c r="AH53" s="94">
        <f>'Юнит 6'!AH53+'Юнит 7'!AH53+'Юнит 8'!AH53+'Юнит 9'!AH53</f>
        <v>0</v>
      </c>
      <c r="AI53" s="94">
        <f>'Юнит 6'!AI53+'Юнит 7'!AI53+'Юнит 8'!AI53+'Юнит 9'!AI53</f>
        <v>0</v>
      </c>
      <c r="AJ53" s="94">
        <f>'Юнит 6'!AJ53+'Юнит 7'!AJ53+'Юнит 8'!AJ53+'Юнит 9'!AJ53</f>
        <v>0</v>
      </c>
      <c r="AK53" s="94">
        <f>'Юнит 6'!AK53+'Юнит 7'!AK53+'Юнит 8'!AK53+'Юнит 9'!AK53</f>
        <v>0</v>
      </c>
      <c r="AL53" s="123">
        <f t="shared" si="39"/>
        <v>0</v>
      </c>
      <c r="AM53" s="94">
        <f>'Юнит 6'!AM53+'Юнит 7'!AM53+'Юнит 8'!AM53+'Юнит 9'!AM53</f>
        <v>0</v>
      </c>
      <c r="AN53" s="95">
        <f t="shared" si="18"/>
        <v>73.601900000000001</v>
      </c>
      <c r="AO53" s="96">
        <f t="shared" si="20"/>
        <v>488.08809999999971</v>
      </c>
      <c r="AP53" s="97"/>
      <c r="AQ53" s="98">
        <f t="shared" si="8"/>
        <v>1089.4099999999999</v>
      </c>
      <c r="AR53" s="99">
        <f t="shared" si="30"/>
        <v>96.18</v>
      </c>
      <c r="AS53" s="99">
        <f t="shared" si="10"/>
        <v>404.96499999999997</v>
      </c>
      <c r="AT53" s="99">
        <f t="shared" si="11"/>
        <v>307.42</v>
      </c>
      <c r="AU53" s="99">
        <f t="shared" si="19"/>
        <v>0</v>
      </c>
      <c r="AV53" s="99">
        <f t="array" ref="AV53">_xlfn.IFS(U53=0,AO53,U53&lt;0,AO53/-U53,U53&gt;0,AO53/U53)</f>
        <v>244.04404999999986</v>
      </c>
      <c r="AW53" s="235">
        <f t="shared" si="40"/>
        <v>0.22401487961373578</v>
      </c>
      <c r="AX53" s="235">
        <f t="shared" si="41"/>
        <v>2.5373679559159892</v>
      </c>
      <c r="AY53" s="100"/>
      <c r="AZ53" s="95">
        <f t="shared" si="14"/>
        <v>0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2">SUM(F54:J54)</f>
        <v>0</v>
      </c>
      <c r="F54" s="94"/>
      <c r="G54" s="94"/>
      <c r="H54" s="94"/>
      <c r="I54" s="94"/>
      <c r="J54" s="94"/>
      <c r="K54" s="94">
        <v>123.09</v>
      </c>
      <c r="L54" s="93">
        <f t="shared" si="37"/>
        <v>0</v>
      </c>
      <c r="M54" s="90"/>
      <c r="N54" s="94">
        <f>'Юнит 6'!N54+'Юнит 7'!N54+'Юнит 8'!N54+'Юнит 9'!N54</f>
        <v>13</v>
      </c>
      <c r="O54" s="90">
        <v>998</v>
      </c>
      <c r="P54" s="90">
        <v>42</v>
      </c>
      <c r="Q54" s="234">
        <f t="shared" si="15"/>
        <v>0.40625</v>
      </c>
      <c r="R54" s="93">
        <f t="shared" si="16"/>
        <v>0.21875</v>
      </c>
      <c r="S54" s="94">
        <f>'Юнит 6'!S54+'Юнит 7'!S54+'Юнит 8'!S54+'Юнит 9'!S54</f>
        <v>7</v>
      </c>
      <c r="T54" s="94">
        <f>'Юнит 6'!T54+'Юнит 7'!T54+'Юнит 8'!T54+'Юнит 9'!T54</f>
        <v>0</v>
      </c>
      <c r="U54" s="93">
        <f t="shared" si="1"/>
        <v>7</v>
      </c>
      <c r="V54" s="94">
        <f>'Юнит 6'!V54+'Юнит 7'!V54+'Юнит 8'!V54+'Юнит 9'!V54</f>
        <v>4505</v>
      </c>
      <c r="W54" s="94">
        <f>'Юнит 6'!W54+'Юнит 7'!W54+'Юнит 8'!W54+'Юнит 9'!W54</f>
        <v>0</v>
      </c>
      <c r="X54" s="93">
        <f t="shared" si="2"/>
        <v>4505</v>
      </c>
      <c r="Y54" s="94">
        <f>'Юнит 6'!Y54+'Юнит 7'!Y54+'Юнит 8'!Y54+'Юнит 9'!Y54</f>
        <v>6936.0599999999995</v>
      </c>
      <c r="Z54" s="94">
        <f>'Юнит 6'!Z54+'Юнит 7'!Z54+'Юнит 8'!Z54+'Юнит 9'!Z54</f>
        <v>0</v>
      </c>
      <c r="AA54" s="233">
        <f t="shared" si="3"/>
        <v>6936.0599999999995</v>
      </c>
      <c r="AB54" s="93">
        <f t="shared" si="17"/>
        <v>5449.08</v>
      </c>
      <c r="AC54" s="235">
        <f t="shared" si="38"/>
        <v>8.1855659007040455E-4</v>
      </c>
      <c r="AD54" s="93">
        <f t="shared" si="5"/>
        <v>861.63</v>
      </c>
      <c r="AE54" s="94">
        <f>'Юнит 6'!AE54+'Юнит 7'!AE54+'Юнит 8'!AE54+'Юнит 9'!AE54</f>
        <v>2615.21</v>
      </c>
      <c r="AF54" s="235">
        <f t="shared" si="6"/>
        <v>0.37704546961819824</v>
      </c>
      <c r="AG54" s="94">
        <f>'Юнит 6'!AG54+'Юнит 7'!AG54+'Юнит 8'!AG54+'Юнит 9'!AG54</f>
        <v>1160.08</v>
      </c>
      <c r="AH54" s="94">
        <f>'Юнит 6'!AH54+'Юнит 7'!AH54+'Юнит 8'!AH54+'Юнит 9'!AH54</f>
        <v>0</v>
      </c>
      <c r="AI54" s="94">
        <f>'Юнит 6'!AI54+'Юнит 7'!AI54+'Юнит 8'!AI54+'Юнит 9'!AI54</f>
        <v>0</v>
      </c>
      <c r="AJ54" s="94">
        <f>'Юнит 6'!AJ54+'Юнит 7'!AJ54+'Юнит 8'!AJ54+'Юнит 9'!AJ54</f>
        <v>0</v>
      </c>
      <c r="AK54" s="94">
        <f>'Юнит 6'!AK54+'Юнит 7'!AK54+'Юнит 8'!AK54+'Юнит 9'!AK54</f>
        <v>0</v>
      </c>
      <c r="AL54" s="123">
        <f t="shared" si="39"/>
        <v>0</v>
      </c>
      <c r="AM54" s="94">
        <f>'Юнит 6'!AM54+'Юнит 7'!AM54+'Юнит 8'!AM54+'Юнит 9'!AM54</f>
        <v>0</v>
      </c>
      <c r="AN54" s="95">
        <f t="shared" si="18"/>
        <v>257.2355</v>
      </c>
      <c r="AO54" s="96">
        <f t="shared" si="20"/>
        <v>2041.9044999999994</v>
      </c>
      <c r="AP54" s="97"/>
      <c r="AQ54" s="98">
        <f t="shared" si="8"/>
        <v>990.86571428571426</v>
      </c>
      <c r="AR54" s="99">
        <f t="shared" si="30"/>
        <v>123.09</v>
      </c>
      <c r="AS54" s="99">
        <f t="shared" si="10"/>
        <v>373.60142857142858</v>
      </c>
      <c r="AT54" s="99">
        <f t="shared" si="11"/>
        <v>165.72571428571428</v>
      </c>
      <c r="AU54" s="99">
        <f t="shared" si="19"/>
        <v>0</v>
      </c>
      <c r="AV54" s="99">
        <f t="array" ref="AV54">_xlfn.IFS(U54=0,AO54,U54&lt;0,AO54/-U54,U54&gt;0,AO54/U54)</f>
        <v>291.70064285714278</v>
      </c>
      <c r="AW54" s="235">
        <f t="shared" si="40"/>
        <v>0.29438968232685409</v>
      </c>
      <c r="AX54" s="235">
        <f t="shared" si="41"/>
        <v>2.3698159302716935</v>
      </c>
      <c r="AY54" s="100"/>
      <c r="AZ54" s="95">
        <f t="shared" si="14"/>
        <v>0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2"/>
        <v>0</v>
      </c>
      <c r="F55" s="94"/>
      <c r="G55" s="94"/>
      <c r="H55" s="94"/>
      <c r="I55" s="94"/>
      <c r="J55" s="94"/>
      <c r="K55" s="94">
        <v>158.19</v>
      </c>
      <c r="L55" s="93">
        <f t="shared" si="37"/>
        <v>0</v>
      </c>
      <c r="M55" s="90"/>
      <c r="N55" s="94">
        <f>'Юнит 6'!N55+'Юнит 7'!N55+'Юнит 8'!N55+'Юнит 9'!N55</f>
        <v>1</v>
      </c>
      <c r="O55" s="90">
        <v>1049</v>
      </c>
      <c r="P55" s="90">
        <v>0</v>
      </c>
      <c r="Q55" s="234">
        <f t="shared" si="15"/>
        <v>3.125E-2</v>
      </c>
      <c r="R55" s="93">
        <f t="shared" si="16"/>
        <v>0</v>
      </c>
      <c r="S55" s="94">
        <f>'Юнит 6'!S55+'Юнит 7'!S55+'Юнит 8'!S55+'Юнит 9'!S55</f>
        <v>0</v>
      </c>
      <c r="T55" s="94">
        <f>'Юнит 6'!T55+'Юнит 7'!T55+'Юнит 8'!T55+'Юнит 9'!T55</f>
        <v>0</v>
      </c>
      <c r="U55" s="93">
        <f t="shared" si="1"/>
        <v>0</v>
      </c>
      <c r="V55" s="94">
        <f>'Юнит 6'!V55+'Юнит 7'!V55+'Юнит 8'!V55+'Юнит 9'!V55</f>
        <v>0</v>
      </c>
      <c r="W55" s="94">
        <f>'Юнит 6'!W55+'Юнит 7'!W55+'Юнит 8'!W55+'Юнит 9'!W55</f>
        <v>0</v>
      </c>
      <c r="X55" s="93">
        <f t="shared" si="2"/>
        <v>0</v>
      </c>
      <c r="Y55" s="94">
        <f>'Юнит 6'!Y55+'Юнит 7'!Y55+'Юнит 8'!Y55+'Юнит 9'!Y55</f>
        <v>0</v>
      </c>
      <c r="Z55" s="94">
        <f>'Юнит 6'!Z55+'Юнит 7'!Z55+'Юнит 8'!Z55+'Юнит 9'!Z55</f>
        <v>0</v>
      </c>
      <c r="AA55" s="233">
        <f t="shared" si="3"/>
        <v>0</v>
      </c>
      <c r="AB55" s="93">
        <f t="shared" si="17"/>
        <v>0</v>
      </c>
      <c r="AC55" s="235">
        <f t="shared" si="38"/>
        <v>0</v>
      </c>
      <c r="AD55" s="93">
        <f t="shared" si="5"/>
        <v>0</v>
      </c>
      <c r="AE55" s="94">
        <f>'Юнит 6'!AE55+'Юнит 7'!AE55+'Юнит 8'!AE55+'Юнит 9'!AE55</f>
        <v>0</v>
      </c>
      <c r="AF55" s="235">
        <f t="shared" si="6"/>
        <v>0</v>
      </c>
      <c r="AG55" s="94">
        <f>'Юнит 6'!AG55+'Юнит 7'!AG55+'Юнит 8'!AG55+'Юнит 9'!AG55</f>
        <v>97.32</v>
      </c>
      <c r="AH55" s="94">
        <f>'Юнит 6'!AH55+'Юнит 7'!AH55+'Юнит 8'!AH55+'Юнит 9'!AH55</f>
        <v>0</v>
      </c>
      <c r="AI55" s="94">
        <f>'Юнит 6'!AI55+'Юнит 7'!AI55+'Юнит 8'!AI55+'Юнит 9'!AI55</f>
        <v>0</v>
      </c>
      <c r="AJ55" s="94">
        <f>'Юнит 6'!AJ55+'Юнит 7'!AJ55+'Юнит 8'!AJ55+'Юнит 9'!AJ55</f>
        <v>0</v>
      </c>
      <c r="AK55" s="94">
        <f>'Юнит 6'!AK55+'Юнит 7'!AK55+'Юнит 8'!AK55+'Юнит 9'!AK55</f>
        <v>0</v>
      </c>
      <c r="AL55" s="123">
        <f t="shared" si="39"/>
        <v>0</v>
      </c>
      <c r="AM55" s="94">
        <f>'Юнит 6'!AM55+'Юнит 7'!AM55+'Юнит 8'!AM55+'Юнит 9'!AM55</f>
        <v>0</v>
      </c>
      <c r="AN55" s="95">
        <f t="shared" si="18"/>
        <v>0</v>
      </c>
      <c r="AO55" s="96">
        <f t="shared" si="20"/>
        <v>-97.32</v>
      </c>
      <c r="AP55" s="97"/>
      <c r="AQ55" s="98">
        <f t="shared" si="8"/>
        <v>0</v>
      </c>
      <c r="AR55" s="99">
        <f t="shared" si="30"/>
        <v>158.19</v>
      </c>
      <c r="AS55" s="99">
        <f t="shared" si="10"/>
        <v>0</v>
      </c>
      <c r="AT55" s="99">
        <f t="shared" si="11"/>
        <v>97.32</v>
      </c>
      <c r="AU55" s="99">
        <f t="shared" si="19"/>
        <v>0</v>
      </c>
      <c r="AV55" s="99">
        <f t="array" ref="AV55">_xlfn.IFS(U55=0,AO55,U55&lt;0,AO55/-U55,U55&gt;0,AO55/U55)</f>
        <v>-97.32</v>
      </c>
      <c r="AW55" s="235">
        <f t="shared" si="40"/>
        <v>0</v>
      </c>
      <c r="AX55" s="235">
        <f t="shared" si="41"/>
        <v>-0.61520955812630373</v>
      </c>
      <c r="AY55" s="100"/>
      <c r="AZ55" s="95">
        <f t="shared" si="14"/>
        <v>0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2"/>
        <v>0</v>
      </c>
      <c r="F56" s="94"/>
      <c r="G56" s="94"/>
      <c r="H56" s="94"/>
      <c r="I56" s="94"/>
      <c r="J56" s="94"/>
      <c r="K56" s="94">
        <v>152.34</v>
      </c>
      <c r="L56" s="93">
        <f t="shared" si="37"/>
        <v>0</v>
      </c>
      <c r="M56" s="90"/>
      <c r="N56" s="94">
        <f>'Юнит 6'!N56+'Юнит 7'!N56+'Юнит 8'!N56+'Юнит 9'!N56</f>
        <v>5</v>
      </c>
      <c r="O56" s="90">
        <v>1049</v>
      </c>
      <c r="P56" s="90">
        <v>50</v>
      </c>
      <c r="Q56" s="234">
        <f t="shared" si="15"/>
        <v>0.15625</v>
      </c>
      <c r="R56" s="93">
        <f t="shared" si="16"/>
        <v>6.25E-2</v>
      </c>
      <c r="S56" s="94">
        <f>'Юнит 6'!S56+'Юнит 7'!S56+'Юнит 8'!S56+'Юнит 9'!S56</f>
        <v>2</v>
      </c>
      <c r="T56" s="94">
        <f>'Юнит 6'!T56+'Юнит 7'!T56+'Юнит 8'!T56+'Юнит 9'!T56</f>
        <v>0</v>
      </c>
      <c r="U56" s="93">
        <f t="shared" si="1"/>
        <v>2</v>
      </c>
      <c r="V56" s="94">
        <f>'Юнит 6'!V56+'Юнит 7'!V56+'Юнит 8'!V56+'Юнит 9'!V56</f>
        <v>1297</v>
      </c>
      <c r="W56" s="94">
        <f>'Юнит 6'!W56+'Юнит 7'!W56+'Юнит 8'!W56+'Юнит 9'!W56</f>
        <v>0</v>
      </c>
      <c r="X56" s="93">
        <f t="shared" si="2"/>
        <v>1297</v>
      </c>
      <c r="Y56" s="94">
        <f>'Юнит 6'!Y56+'Юнит 7'!Y56+'Юнит 8'!Y56+'Юнит 9'!Y56</f>
        <v>2098</v>
      </c>
      <c r="Z56" s="94">
        <f>'Юнит 6'!Z56+'Юнит 7'!Z56+'Юнит 8'!Z56+'Юнит 9'!Z56</f>
        <v>0</v>
      </c>
      <c r="AA56" s="233">
        <f t="shared" si="3"/>
        <v>2098</v>
      </c>
      <c r="AB56" s="93">
        <f t="shared" si="17"/>
        <v>2622.5</v>
      </c>
      <c r="AC56" s="235">
        <f t="shared" si="38"/>
        <v>2.4759470448175317E-4</v>
      </c>
      <c r="AD56" s="93">
        <f t="shared" si="5"/>
        <v>304.68</v>
      </c>
      <c r="AE56" s="94">
        <f>'Юнит 6'!AE56+'Юнит 7'!AE56+'Юнит 8'!AE56+'Юнит 9'!AE56</f>
        <v>786.64</v>
      </c>
      <c r="AF56" s="235">
        <f t="shared" si="6"/>
        <v>0.37494756911344135</v>
      </c>
      <c r="AG56" s="94">
        <f>'Юнит 6'!AG56+'Юнит 7'!AG56+'Юнит 8'!AG56+'Юнит 9'!AG56</f>
        <v>792</v>
      </c>
      <c r="AH56" s="94">
        <f>'Юнит 6'!AH56+'Юнит 7'!AH56+'Юнит 8'!AH56+'Юнит 9'!AH56</f>
        <v>0</v>
      </c>
      <c r="AI56" s="94">
        <f>'Юнит 6'!AI56+'Юнит 7'!AI56+'Юнит 8'!AI56+'Юнит 9'!AI56</f>
        <v>0</v>
      </c>
      <c r="AJ56" s="94">
        <f>'Юнит 6'!AJ56+'Юнит 7'!AJ56+'Юнит 8'!AJ56+'Юнит 9'!AJ56</f>
        <v>0</v>
      </c>
      <c r="AK56" s="94">
        <f>'Юнит 6'!AK56+'Юнит 7'!AK56+'Юнит 8'!AK56+'Юнит 9'!AK56</f>
        <v>0</v>
      </c>
      <c r="AL56" s="123">
        <f t="shared" si="39"/>
        <v>0</v>
      </c>
      <c r="AM56" s="94">
        <f>'Юнит 6'!AM56+'Юнит 7'!AM56+'Юнит 8'!AM56+'Юнит 9'!AM56</f>
        <v>20</v>
      </c>
      <c r="AN56" s="95">
        <f t="shared" si="18"/>
        <v>74.058700000000002</v>
      </c>
      <c r="AO56" s="96">
        <f t="shared" si="20"/>
        <v>120.62129999999996</v>
      </c>
      <c r="AP56" s="97"/>
      <c r="AQ56" s="98">
        <f t="shared" si="8"/>
        <v>1049</v>
      </c>
      <c r="AR56" s="99">
        <f t="shared" si="30"/>
        <v>152.34</v>
      </c>
      <c r="AS56" s="99">
        <f t="shared" si="10"/>
        <v>393.32</v>
      </c>
      <c r="AT56" s="99">
        <f t="shared" si="11"/>
        <v>396</v>
      </c>
      <c r="AU56" s="99">
        <f t="shared" si="19"/>
        <v>0</v>
      </c>
      <c r="AV56" s="99">
        <f t="array" ref="AV56">_xlfn.IFS(U56=0,AO56,U56&lt;0,AO56/-U56,U56&gt;0,AO56/U56)</f>
        <v>60.310649999999981</v>
      </c>
      <c r="AW56" s="235">
        <f t="shared" si="40"/>
        <v>5.7493469971401319E-2</v>
      </c>
      <c r="AX56" s="235">
        <f t="shared" si="41"/>
        <v>0.3958950374163055</v>
      </c>
      <c r="AY56" s="100"/>
      <c r="AZ56" s="95">
        <f t="shared" si="14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2"/>
        <v>0</v>
      </c>
      <c r="F57" s="94"/>
      <c r="G57" s="94"/>
      <c r="H57" s="94"/>
      <c r="I57" s="94"/>
      <c r="J57" s="94"/>
      <c r="K57" s="94">
        <v>93.84</v>
      </c>
      <c r="L57" s="93">
        <f t="shared" si="37"/>
        <v>0</v>
      </c>
      <c r="M57" s="90"/>
      <c r="N57" s="94">
        <f>'Юнит 6'!N57+'Юнит 7'!N57+'Юнит 8'!N57+'Юнит 9'!N57</f>
        <v>0</v>
      </c>
      <c r="O57" s="90">
        <v>0</v>
      </c>
      <c r="P57" s="90">
        <v>0</v>
      </c>
      <c r="Q57" s="234">
        <f t="shared" si="15"/>
        <v>0</v>
      </c>
      <c r="R57" s="93">
        <f t="shared" si="16"/>
        <v>0</v>
      </c>
      <c r="S57" s="94">
        <f>'Юнит 6'!S57+'Юнит 7'!S57+'Юнит 8'!S57+'Юнит 9'!S57</f>
        <v>0</v>
      </c>
      <c r="T57" s="94">
        <f>'Юнит 6'!T57+'Юнит 7'!T57+'Юнит 8'!T57+'Юнит 9'!T57</f>
        <v>0</v>
      </c>
      <c r="U57" s="93">
        <f t="shared" si="1"/>
        <v>0</v>
      </c>
      <c r="V57" s="94">
        <f>'Юнит 6'!V57+'Юнит 7'!V57+'Юнит 8'!V57+'Юнит 9'!V57</f>
        <v>0</v>
      </c>
      <c r="W57" s="94">
        <f>'Юнит 6'!W57+'Юнит 7'!W57+'Юнит 8'!W57+'Юнит 9'!W57</f>
        <v>0</v>
      </c>
      <c r="X57" s="93">
        <f t="shared" si="2"/>
        <v>0</v>
      </c>
      <c r="Y57" s="94">
        <f>'Юнит 6'!Y57+'Юнит 7'!Y57+'Юнит 8'!Y57+'Юнит 9'!Y57</f>
        <v>0</v>
      </c>
      <c r="Z57" s="94">
        <f>'Юнит 6'!Z57+'Юнит 7'!Z57+'Юнит 8'!Z57+'Юнит 9'!Z57</f>
        <v>0</v>
      </c>
      <c r="AA57" s="233">
        <f t="shared" si="3"/>
        <v>0</v>
      </c>
      <c r="AB57" s="93">
        <f t="shared" si="17"/>
        <v>0</v>
      </c>
      <c r="AC57" s="235">
        <f t="shared" si="38"/>
        <v>0</v>
      </c>
      <c r="AD57" s="93">
        <f t="shared" si="5"/>
        <v>0</v>
      </c>
      <c r="AE57" s="94">
        <f>'Юнит 6'!AE57+'Юнит 7'!AE57+'Юнит 8'!AE57+'Юнит 9'!AE57</f>
        <v>0</v>
      </c>
      <c r="AF57" s="235">
        <f t="shared" si="6"/>
        <v>0</v>
      </c>
      <c r="AG57" s="94">
        <f>'Юнит 6'!AG57+'Юнит 7'!AG57+'Юнит 8'!AG57+'Юнит 9'!AG57</f>
        <v>0</v>
      </c>
      <c r="AH57" s="94">
        <f>'Юнит 6'!AH57+'Юнит 7'!AH57+'Юнит 8'!AH57+'Юнит 9'!AH57</f>
        <v>0</v>
      </c>
      <c r="AI57" s="94">
        <f>'Юнит 6'!AI57+'Юнит 7'!AI57+'Юнит 8'!AI57+'Юнит 9'!AI57</f>
        <v>0</v>
      </c>
      <c r="AJ57" s="94">
        <f>'Юнит 6'!AJ57+'Юнит 7'!AJ57+'Юнит 8'!AJ57+'Юнит 9'!AJ57</f>
        <v>0</v>
      </c>
      <c r="AK57" s="94">
        <f>'Юнит 6'!AK57+'Юнит 7'!AK57+'Юнит 8'!AK57+'Юнит 9'!AK57</f>
        <v>0</v>
      </c>
      <c r="AL57" s="123">
        <f t="shared" si="39"/>
        <v>0</v>
      </c>
      <c r="AM57" s="94">
        <f>'Юнит 6'!AM57+'Юнит 7'!AM57+'Юнит 8'!AM57+'Юнит 9'!AM57</f>
        <v>0</v>
      </c>
      <c r="AN57" s="95">
        <f t="shared" si="18"/>
        <v>0</v>
      </c>
      <c r="AO57" s="96">
        <f t="shared" si="20"/>
        <v>0</v>
      </c>
      <c r="AP57" s="97"/>
      <c r="AQ57" s="98">
        <f t="shared" si="8"/>
        <v>0</v>
      </c>
      <c r="AR57" s="99">
        <f t="shared" si="30"/>
        <v>93.84</v>
      </c>
      <c r="AS57" s="99">
        <f t="shared" si="10"/>
        <v>0</v>
      </c>
      <c r="AT57" s="99">
        <f t="shared" si="11"/>
        <v>0</v>
      </c>
      <c r="AU57" s="99">
        <f t="shared" si="19"/>
        <v>0</v>
      </c>
      <c r="AV57" s="99">
        <f t="array" ref="AV57">_xlfn.IFS(U57=0,AO57,U57&lt;0,AO57/-U57,U57&gt;0,AO57/U57)</f>
        <v>0</v>
      </c>
      <c r="AW57" s="235">
        <f t="shared" si="40"/>
        <v>0</v>
      </c>
      <c r="AX57" s="235">
        <f t="shared" si="41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2"/>
        <v>0</v>
      </c>
      <c r="F58" s="94"/>
      <c r="G58" s="94"/>
      <c r="H58" s="94"/>
      <c r="I58" s="94"/>
      <c r="J58" s="94"/>
      <c r="K58" s="94">
        <v>169.89</v>
      </c>
      <c r="L58" s="93">
        <f t="shared" si="37"/>
        <v>0</v>
      </c>
      <c r="M58" s="90"/>
      <c r="N58" s="94">
        <f>'Юнит 6'!N58+'Юнит 7'!N58+'Юнит 8'!N58+'Юнит 9'!N58</f>
        <v>39</v>
      </c>
      <c r="O58" s="90">
        <v>1039</v>
      </c>
      <c r="P58" s="90">
        <v>27</v>
      </c>
      <c r="Q58" s="234">
        <f t="shared" si="15"/>
        <v>1.21875</v>
      </c>
      <c r="R58" s="93">
        <f t="shared" si="16"/>
        <v>0.28125</v>
      </c>
      <c r="S58" s="94">
        <f>'Юнит 6'!S58+'Юнит 7'!S58+'Юнит 8'!S58+'Юнит 9'!S58</f>
        <v>10</v>
      </c>
      <c r="T58" s="94">
        <f>'Юнит 6'!T58+'Юнит 7'!T58+'Юнит 8'!T58+'Юнит 9'!T58</f>
        <v>-1</v>
      </c>
      <c r="U58" s="93">
        <f t="shared" si="1"/>
        <v>9</v>
      </c>
      <c r="V58" s="94">
        <f>'Юнит 6'!V58+'Юнит 7'!V58+'Юнит 8'!V58+'Юнит 9'!V58</f>
        <v>6634.16</v>
      </c>
      <c r="W58" s="94">
        <f>'Юнит 6'!W58+'Юнит 7'!W58+'Юнит 8'!W58+'Юнит 9'!W58</f>
        <v>-616</v>
      </c>
      <c r="X58" s="93">
        <f t="shared" si="2"/>
        <v>6018.16</v>
      </c>
      <c r="Y58" s="94">
        <f>'Юнит 6'!Y58+'Юнит 7'!Y58+'Юнит 8'!Y58+'Юнит 9'!Y58</f>
        <v>10390.700000000001</v>
      </c>
      <c r="Z58" s="94">
        <f>'Юнит 6'!Z58+'Юнит 7'!Z58+'Юнит 8'!Z58+'Юнит 9'!Z58</f>
        <v>-1039</v>
      </c>
      <c r="AA58" s="233">
        <f t="shared" si="3"/>
        <v>9351.7000000000007</v>
      </c>
      <c r="AB58" s="93">
        <f t="shared" si="17"/>
        <v>10940.67</v>
      </c>
      <c r="AC58" s="235">
        <f t="shared" si="38"/>
        <v>1.1036374632516735E-3</v>
      </c>
      <c r="AD58" s="93">
        <f t="shared" si="5"/>
        <v>1529.0099999999998</v>
      </c>
      <c r="AE58" s="94">
        <f>'Юнит 6'!AE58+'Юнит 7'!AE58+'Юнит 8'!AE58+'Юнит 9'!AE58</f>
        <v>3504.02</v>
      </c>
      <c r="AF58" s="235">
        <f t="shared" si="6"/>
        <v>0.37469337125870161</v>
      </c>
      <c r="AG58" s="94">
        <f>'Юнит 6'!AG58+'Юнит 7'!AG58+'Юнит 8'!AG58+'Юнит 9'!AG58</f>
        <v>2618.7700000000004</v>
      </c>
      <c r="AH58" s="94">
        <f>'Юнит 6'!AH58+'Юнит 7'!AH58+'Юнит 8'!AH58+'Юнит 9'!AH58</f>
        <v>4503</v>
      </c>
      <c r="AI58" s="94">
        <f>'Юнит 6'!AI58+'Юнит 7'!AI58+'Юнит 8'!AI58+'Юнит 9'!AI58</f>
        <v>3845</v>
      </c>
      <c r="AJ58" s="94">
        <f>'Юнит 6'!AJ58+'Юнит 7'!AJ58+'Юнит 8'!AJ58+'Юнит 9'!AJ58</f>
        <v>0</v>
      </c>
      <c r="AK58" s="94">
        <f>'Юнит 6'!AK58+'Юнит 7'!AK58+'Юнит 8'!AK58+'Юнит 9'!AK58</f>
        <v>0</v>
      </c>
      <c r="AL58" s="123">
        <f t="shared" si="39"/>
        <v>0</v>
      </c>
      <c r="AM58" s="94">
        <f>'Юнит 6'!AM58+'Юнит 7'!AM58+'Юнит 8'!AM58+'Юнит 9'!AM58</f>
        <v>0</v>
      </c>
      <c r="AN58" s="95">
        <f t="shared" si="18"/>
        <v>343.63693599999999</v>
      </c>
      <c r="AO58" s="96">
        <f t="shared" si="20"/>
        <v>-6991.7369360000002</v>
      </c>
      <c r="AP58" s="97"/>
      <c r="AQ58" s="98">
        <f t="shared" si="8"/>
        <v>1039.0777777777778</v>
      </c>
      <c r="AR58" s="99">
        <f t="shared" si="30"/>
        <v>169.89</v>
      </c>
      <c r="AS58" s="99">
        <f t="shared" si="10"/>
        <v>389.33555555555557</v>
      </c>
      <c r="AT58" s="99">
        <f t="shared" si="11"/>
        <v>261.87700000000007</v>
      </c>
      <c r="AU58" s="99">
        <f t="shared" si="19"/>
        <v>834.8</v>
      </c>
      <c r="AV58" s="99">
        <f t="array" ref="AV58">_xlfn.IFS(U58=0,AO58,U58&lt;0,AO58/-U58,U58&gt;0,AO58/U58)</f>
        <v>-776.8596595555556</v>
      </c>
      <c r="AW58" s="235">
        <f t="shared" si="40"/>
        <v>-0.74764341627725439</v>
      </c>
      <c r="AX58" s="235">
        <f t="shared" si="41"/>
        <v>-4.572721523077024</v>
      </c>
      <c r="AY58" s="100"/>
      <c r="AZ58" s="95">
        <f t="shared" si="14"/>
        <v>0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2"/>
        <v>0</v>
      </c>
      <c r="F59" s="94"/>
      <c r="G59" s="94"/>
      <c r="H59" s="94"/>
      <c r="I59" s="94"/>
      <c r="J59" s="94"/>
      <c r="K59" s="94">
        <v>158.19</v>
      </c>
      <c r="L59" s="93">
        <f t="shared" si="37"/>
        <v>0</v>
      </c>
      <c r="M59" s="90"/>
      <c r="N59" s="94">
        <f>'Юнит 6'!N59+'Юнит 7'!N59+'Юнит 8'!N59+'Юнит 9'!N59</f>
        <v>0</v>
      </c>
      <c r="O59" s="90">
        <v>0</v>
      </c>
      <c r="P59" s="90">
        <v>0</v>
      </c>
      <c r="Q59" s="234">
        <f t="shared" si="15"/>
        <v>0</v>
      </c>
      <c r="R59" s="93">
        <f t="shared" si="16"/>
        <v>0</v>
      </c>
      <c r="S59" s="94">
        <f>'Юнит 6'!S59+'Юнит 7'!S59+'Юнит 8'!S59+'Юнит 9'!S59</f>
        <v>0</v>
      </c>
      <c r="T59" s="94">
        <f>'Юнит 6'!T59+'Юнит 7'!T59+'Юнит 8'!T59+'Юнит 9'!T59</f>
        <v>0</v>
      </c>
      <c r="U59" s="93">
        <f t="shared" si="1"/>
        <v>0</v>
      </c>
      <c r="V59" s="94">
        <f>'Юнит 6'!V59+'Юнит 7'!V59+'Юнит 8'!V59+'Юнит 9'!V59</f>
        <v>0</v>
      </c>
      <c r="W59" s="94">
        <f>'Юнит 6'!W59+'Юнит 7'!W59+'Юнит 8'!W59+'Юнит 9'!W59</f>
        <v>0</v>
      </c>
      <c r="X59" s="93">
        <f t="shared" si="2"/>
        <v>0</v>
      </c>
      <c r="Y59" s="94">
        <f>'Юнит 6'!Y59+'Юнит 7'!Y59+'Юнит 8'!Y59+'Юнит 9'!Y59</f>
        <v>0</v>
      </c>
      <c r="Z59" s="94">
        <f>'Юнит 6'!Z59+'Юнит 7'!Z59+'Юнит 8'!Z59+'Юнит 9'!Z59</f>
        <v>0</v>
      </c>
      <c r="AA59" s="233">
        <f t="shared" si="3"/>
        <v>0</v>
      </c>
      <c r="AB59" s="93">
        <f t="shared" si="17"/>
        <v>0</v>
      </c>
      <c r="AC59" s="235">
        <f t="shared" si="38"/>
        <v>0</v>
      </c>
      <c r="AD59" s="93">
        <f t="shared" si="5"/>
        <v>0</v>
      </c>
      <c r="AE59" s="94">
        <f>'Юнит 6'!AE59+'Юнит 7'!AE59+'Юнит 8'!AE59+'Юнит 9'!AE59</f>
        <v>0</v>
      </c>
      <c r="AF59" s="235">
        <f t="shared" si="6"/>
        <v>0</v>
      </c>
      <c r="AG59" s="94">
        <f>'Юнит 6'!AG59+'Юнит 7'!AG59+'Юнит 8'!AG59+'Юнит 9'!AG59</f>
        <v>0</v>
      </c>
      <c r="AH59" s="94">
        <f>'Юнит 6'!AH59+'Юнит 7'!AH59+'Юнит 8'!AH59+'Юнит 9'!AH59</f>
        <v>0</v>
      </c>
      <c r="AI59" s="94">
        <f>'Юнит 6'!AI59+'Юнит 7'!AI59+'Юнит 8'!AI59+'Юнит 9'!AI59</f>
        <v>0</v>
      </c>
      <c r="AJ59" s="94">
        <f>'Юнит 6'!AJ59+'Юнит 7'!AJ59+'Юнит 8'!AJ59+'Юнит 9'!AJ59</f>
        <v>0</v>
      </c>
      <c r="AK59" s="94">
        <f>'Юнит 6'!AK59+'Юнит 7'!AK59+'Юнит 8'!AK59+'Юнит 9'!AK59</f>
        <v>0</v>
      </c>
      <c r="AL59" s="123">
        <f t="shared" si="39"/>
        <v>0</v>
      </c>
      <c r="AM59" s="94">
        <f>'Юнит 6'!AM59+'Юнит 7'!AM59+'Юнит 8'!AM59+'Юнит 9'!AM59</f>
        <v>0</v>
      </c>
      <c r="AN59" s="95">
        <f t="shared" si="18"/>
        <v>0</v>
      </c>
      <c r="AO59" s="96">
        <f t="shared" si="20"/>
        <v>0</v>
      </c>
      <c r="AP59" s="97"/>
      <c r="AQ59" s="98">
        <f t="shared" si="8"/>
        <v>0</v>
      </c>
      <c r="AR59" s="99">
        <f t="shared" si="30"/>
        <v>158.19</v>
      </c>
      <c r="AS59" s="99">
        <f t="shared" si="10"/>
        <v>0</v>
      </c>
      <c r="AT59" s="99">
        <f t="shared" si="11"/>
        <v>0</v>
      </c>
      <c r="AU59" s="99">
        <f t="shared" si="19"/>
        <v>0</v>
      </c>
      <c r="AV59" s="99">
        <f t="array" ref="AV59">_xlfn.IFS(U59=0,AO59,U59&lt;0,AO59/-U59,U59&gt;0,AO59/U59)</f>
        <v>0</v>
      </c>
      <c r="AW59" s="235">
        <f t="shared" si="40"/>
        <v>0</v>
      </c>
      <c r="AX59" s="235">
        <f t="shared" si="41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2"/>
        <v>0</v>
      </c>
      <c r="F60" s="94"/>
      <c r="G60" s="94"/>
      <c r="H60" s="94"/>
      <c r="I60" s="94"/>
      <c r="J60" s="94"/>
      <c r="K60" s="94">
        <v>158.19</v>
      </c>
      <c r="L60" s="93">
        <f t="shared" si="37"/>
        <v>0</v>
      </c>
      <c r="M60" s="90"/>
      <c r="N60" s="94">
        <f>'Юнит 6'!N60+'Юнит 7'!N60+'Юнит 8'!N60+'Юнит 9'!N60</f>
        <v>10</v>
      </c>
      <c r="O60" s="90">
        <v>1049</v>
      </c>
      <c r="P60" s="90">
        <v>22</v>
      </c>
      <c r="Q60" s="234">
        <f t="shared" si="15"/>
        <v>0.3125</v>
      </c>
      <c r="R60" s="93">
        <f t="shared" si="16"/>
        <v>6.25E-2</v>
      </c>
      <c r="S60" s="94">
        <f>'Юнит 6'!S60+'Юнит 7'!S60+'Юнит 8'!S60+'Юнит 9'!S60</f>
        <v>3</v>
      </c>
      <c r="T60" s="94">
        <f>'Юнит 6'!T60+'Юнит 7'!T60+'Юнит 8'!T60+'Юнит 9'!T60</f>
        <v>-1</v>
      </c>
      <c r="U60" s="93">
        <f t="shared" si="1"/>
        <v>2</v>
      </c>
      <c r="V60" s="94">
        <f>'Юнит 6'!V60+'Юнит 7'!V60+'Юнит 8'!V60+'Юнит 9'!V60</f>
        <v>1930</v>
      </c>
      <c r="W60" s="94">
        <f>'Юнит 6'!W60+'Юнит 7'!W60+'Юнит 8'!W60+'Юнит 9'!W60</f>
        <v>-643</v>
      </c>
      <c r="X60" s="93">
        <f t="shared" si="2"/>
        <v>1287</v>
      </c>
      <c r="Y60" s="94">
        <f>'Юнит 6'!Y60+'Юнит 7'!Y60+'Юнит 8'!Y60+'Юнит 9'!Y60</f>
        <v>3115.5299999999997</v>
      </c>
      <c r="Z60" s="94">
        <f>'Юнит 6'!Z60+'Юнит 7'!Z60+'Юнит 8'!Z60+'Юнит 9'!Z60</f>
        <v>-1049</v>
      </c>
      <c r="AA60" s="233">
        <f t="shared" si="3"/>
        <v>2066.5299999999997</v>
      </c>
      <c r="AB60" s="93">
        <f t="shared" si="17"/>
        <v>2307.8000000000002</v>
      </c>
      <c r="AC60" s="235">
        <f t="shared" si="38"/>
        <v>2.4388078391452683E-4</v>
      </c>
      <c r="AD60" s="93">
        <f t="shared" si="5"/>
        <v>316.38</v>
      </c>
      <c r="AE60" s="94">
        <f>'Юнит 6'!AE60+'Юнит 7'!AE60+'Юнит 8'!AE60+'Юнит 9'!AE60</f>
        <v>757.34999999999957</v>
      </c>
      <c r="AF60" s="235">
        <f t="shared" si="6"/>
        <v>0.36648391264583607</v>
      </c>
      <c r="AG60" s="94">
        <f>'Юнит 6'!AG60+'Юнит 7'!AG60+'Юнит 8'!AG60+'Юнит 9'!AG60</f>
        <v>1020.39</v>
      </c>
      <c r="AH60" s="94">
        <f>'Юнит 6'!AH60+'Юнит 7'!AH60+'Юнит 8'!AH60+'Юнит 9'!AH60</f>
        <v>0</v>
      </c>
      <c r="AI60" s="94">
        <f>'Юнит 6'!AI60+'Юнит 7'!AI60+'Юнит 8'!AI60+'Юнит 9'!AI60</f>
        <v>0</v>
      </c>
      <c r="AJ60" s="94">
        <f>'Юнит 6'!AJ60+'Юнит 7'!AJ60+'Юнит 8'!AJ60+'Юнит 9'!AJ60</f>
        <v>0</v>
      </c>
      <c r="AK60" s="94">
        <f>'Юнит 6'!AK60+'Юнит 7'!AK60+'Юнит 8'!AK60+'Юнит 9'!AK60</f>
        <v>0</v>
      </c>
      <c r="AL60" s="123">
        <f t="shared" si="39"/>
        <v>0</v>
      </c>
      <c r="AM60" s="94">
        <f>'Юнит 6'!AM60+'Юнит 7'!AM60+'Юнит 8'!AM60+'Юнит 9'!AM60</f>
        <v>0</v>
      </c>
      <c r="AN60" s="95">
        <f t="shared" si="18"/>
        <v>73.487700000000004</v>
      </c>
      <c r="AO60" s="96">
        <f t="shared" si="20"/>
        <v>-101.07769999999992</v>
      </c>
      <c r="AP60" s="97"/>
      <c r="AQ60" s="98">
        <f t="shared" si="8"/>
        <v>1033.2649999999999</v>
      </c>
      <c r="AR60" s="99">
        <f t="shared" si="30"/>
        <v>158.19</v>
      </c>
      <c r="AS60" s="99">
        <f t="shared" si="10"/>
        <v>378.67499999999978</v>
      </c>
      <c r="AT60" s="99">
        <f t="shared" si="11"/>
        <v>340.13</v>
      </c>
      <c r="AU60" s="99">
        <f t="shared" si="19"/>
        <v>0</v>
      </c>
      <c r="AV60" s="99">
        <f t="array" ref="AV60">_xlfn.IFS(U60=0,AO60,U60&lt;0,AO60/-U60,U60&gt;0,AO60/U60)</f>
        <v>-50.538849999999961</v>
      </c>
      <c r="AW60" s="235">
        <f t="shared" si="40"/>
        <v>-4.8911799006063274E-2</v>
      </c>
      <c r="AX60" s="235">
        <f t="shared" si="41"/>
        <v>-0.319481952082938</v>
      </c>
      <c r="AY60" s="100"/>
      <c r="AZ60" s="95">
        <f t="shared" si="14"/>
        <v>0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2"/>
        <v>0</v>
      </c>
      <c r="F61" s="94"/>
      <c r="G61" s="94"/>
      <c r="H61" s="94"/>
      <c r="I61" s="94"/>
      <c r="J61" s="94"/>
      <c r="K61" s="94">
        <v>128.94</v>
      </c>
      <c r="L61" s="93">
        <f t="shared" si="37"/>
        <v>0</v>
      </c>
      <c r="M61" s="90"/>
      <c r="N61" s="94">
        <f>'Юнит 6'!N61+'Юнит 7'!N61+'Юнит 8'!N61+'Юнит 9'!N61</f>
        <v>2</v>
      </c>
      <c r="O61" s="90">
        <v>948</v>
      </c>
      <c r="P61" s="90">
        <v>0</v>
      </c>
      <c r="Q61" s="234">
        <f t="shared" si="15"/>
        <v>6.25E-2</v>
      </c>
      <c r="R61" s="93">
        <f t="shared" si="16"/>
        <v>0</v>
      </c>
      <c r="S61" s="94">
        <f>'Юнит 6'!S61+'Юнит 7'!S61+'Юнит 8'!S61+'Юнит 9'!S61</f>
        <v>0</v>
      </c>
      <c r="T61" s="94">
        <f>'Юнит 6'!T61+'Юнит 7'!T61+'Юнит 8'!T61+'Юнит 9'!T61</f>
        <v>0</v>
      </c>
      <c r="U61" s="93">
        <f t="shared" si="1"/>
        <v>0</v>
      </c>
      <c r="V61" s="94">
        <f>'Юнит 6'!V61+'Юнит 7'!V61+'Юнит 8'!V61+'Юнит 9'!V61</f>
        <v>0</v>
      </c>
      <c r="W61" s="94">
        <f>'Юнит 6'!W61+'Юнит 7'!W61+'Юнит 8'!W61+'Юнит 9'!W61</f>
        <v>0</v>
      </c>
      <c r="X61" s="93">
        <f t="shared" si="2"/>
        <v>0</v>
      </c>
      <c r="Y61" s="94">
        <f>'Юнит 6'!Y61+'Юнит 7'!Y61+'Юнит 8'!Y61+'Юнит 9'!Y61</f>
        <v>0</v>
      </c>
      <c r="Z61" s="94">
        <f>'Юнит 6'!Z61+'Юнит 7'!Z61+'Юнит 8'!Z61+'Юнит 9'!Z61</f>
        <v>0</v>
      </c>
      <c r="AA61" s="233">
        <f t="shared" si="3"/>
        <v>0</v>
      </c>
      <c r="AB61" s="93">
        <f t="shared" si="17"/>
        <v>0</v>
      </c>
      <c r="AC61" s="235">
        <f t="shared" si="38"/>
        <v>0</v>
      </c>
      <c r="AD61" s="93">
        <f t="shared" si="5"/>
        <v>0</v>
      </c>
      <c r="AE61" s="94">
        <f>'Юнит 6'!AE61+'Юнит 7'!AE61+'Юнит 8'!AE61+'Юнит 9'!AE61</f>
        <v>0</v>
      </c>
      <c r="AF61" s="235">
        <f t="shared" si="6"/>
        <v>0</v>
      </c>
      <c r="AG61" s="94">
        <f>'Юнит 6'!AG61+'Юнит 7'!AG61+'Юнит 8'!AG61+'Юнит 9'!AG61</f>
        <v>283.83000000000004</v>
      </c>
      <c r="AH61" s="94">
        <f>'Юнит 6'!AH61+'Юнит 7'!AH61+'Юнит 8'!AH61+'Юнит 9'!AH61</f>
        <v>0</v>
      </c>
      <c r="AI61" s="94">
        <f>'Юнит 6'!AI61+'Юнит 7'!AI61+'Юнит 8'!AI61+'Юнит 9'!AI61</f>
        <v>0</v>
      </c>
      <c r="AJ61" s="94">
        <f>'Юнит 6'!AJ61+'Юнит 7'!AJ61+'Юнит 8'!AJ61+'Юнит 9'!AJ61</f>
        <v>0</v>
      </c>
      <c r="AK61" s="94">
        <f>'Юнит 6'!AK61+'Юнит 7'!AK61+'Юнит 8'!AK61+'Юнит 9'!AK61</f>
        <v>0</v>
      </c>
      <c r="AL61" s="123">
        <f t="shared" si="39"/>
        <v>0</v>
      </c>
      <c r="AM61" s="94">
        <f>'Юнит 6'!AM61+'Юнит 7'!AM61+'Юнит 8'!AM61+'Юнит 9'!AM61</f>
        <v>0</v>
      </c>
      <c r="AN61" s="95">
        <f t="shared" si="18"/>
        <v>0</v>
      </c>
      <c r="AO61" s="96">
        <f t="shared" si="20"/>
        <v>-283.83000000000004</v>
      </c>
      <c r="AP61" s="97"/>
      <c r="AQ61" s="98">
        <f t="shared" si="8"/>
        <v>0</v>
      </c>
      <c r="AR61" s="99">
        <f t="shared" si="30"/>
        <v>128.94</v>
      </c>
      <c r="AS61" s="99">
        <f t="shared" si="10"/>
        <v>0</v>
      </c>
      <c r="AT61" s="99">
        <f t="shared" si="11"/>
        <v>283.83000000000004</v>
      </c>
      <c r="AU61" s="99">
        <f t="shared" si="19"/>
        <v>0</v>
      </c>
      <c r="AV61" s="99">
        <f t="array" ref="AV61">_xlfn.IFS(U61=0,AO61,U61&lt;0,AO61/-U61,U61&gt;0,AO61/U61)</f>
        <v>-283.83000000000004</v>
      </c>
      <c r="AW61" s="235">
        <f t="shared" si="40"/>
        <v>0</v>
      </c>
      <c r="AX61" s="235">
        <f t="shared" si="41"/>
        <v>-2.2012563983248028</v>
      </c>
      <c r="AY61" s="100"/>
      <c r="AZ61" s="95">
        <f t="shared" si="14"/>
        <v>0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2"/>
        <v>0</v>
      </c>
      <c r="F62" s="94"/>
      <c r="G62" s="94"/>
      <c r="H62" s="94"/>
      <c r="I62" s="94"/>
      <c r="J62" s="94"/>
      <c r="K62" s="94">
        <v>175.74</v>
      </c>
      <c r="L62" s="93">
        <f t="shared" si="37"/>
        <v>0</v>
      </c>
      <c r="M62" s="90"/>
      <c r="N62" s="94">
        <f>'Юнит 6'!N62+'Юнит 7'!N62+'Юнит 8'!N62+'Юнит 9'!N62</f>
        <v>0</v>
      </c>
      <c r="O62" s="90">
        <v>0</v>
      </c>
      <c r="P62" s="90">
        <v>0</v>
      </c>
      <c r="Q62" s="234">
        <f t="shared" si="15"/>
        <v>0</v>
      </c>
      <c r="R62" s="93">
        <f t="shared" si="16"/>
        <v>0</v>
      </c>
      <c r="S62" s="94">
        <f>'Юнит 6'!S62+'Юнит 7'!S62+'Юнит 8'!S62+'Юнит 9'!S62</f>
        <v>0</v>
      </c>
      <c r="T62" s="94">
        <f>'Юнит 6'!T62+'Юнит 7'!T62+'Юнит 8'!T62+'Юнит 9'!T62</f>
        <v>0</v>
      </c>
      <c r="U62" s="93">
        <f t="shared" si="1"/>
        <v>0</v>
      </c>
      <c r="V62" s="94">
        <f>'Юнит 6'!V62+'Юнит 7'!V62+'Юнит 8'!V62+'Юнит 9'!V62</f>
        <v>0</v>
      </c>
      <c r="W62" s="94">
        <f>'Юнит 6'!W62+'Юнит 7'!W62+'Юнит 8'!W62+'Юнит 9'!W62</f>
        <v>0</v>
      </c>
      <c r="X62" s="93">
        <f t="shared" si="2"/>
        <v>0</v>
      </c>
      <c r="Y62" s="94">
        <f>'Юнит 6'!Y62+'Юнит 7'!Y62+'Юнит 8'!Y62+'Юнит 9'!Y62</f>
        <v>0</v>
      </c>
      <c r="Z62" s="94">
        <f>'Юнит 6'!Z62+'Юнит 7'!Z62+'Юнит 8'!Z62+'Юнит 9'!Z62</f>
        <v>0</v>
      </c>
      <c r="AA62" s="233">
        <f t="shared" si="3"/>
        <v>0</v>
      </c>
      <c r="AB62" s="93">
        <f t="shared" si="17"/>
        <v>0</v>
      </c>
      <c r="AC62" s="235">
        <f t="shared" si="38"/>
        <v>0</v>
      </c>
      <c r="AD62" s="93">
        <f t="shared" si="5"/>
        <v>0</v>
      </c>
      <c r="AE62" s="94">
        <f>'Юнит 6'!AE62+'Юнит 7'!AE62+'Юнит 8'!AE62+'Юнит 9'!AE62</f>
        <v>0</v>
      </c>
      <c r="AF62" s="235">
        <f t="shared" si="6"/>
        <v>0</v>
      </c>
      <c r="AG62" s="94">
        <f>'Юнит 6'!AG62+'Юнит 7'!AG62+'Юнит 8'!AG62+'Юнит 9'!AG62</f>
        <v>0</v>
      </c>
      <c r="AH62" s="94">
        <f>'Юнит 6'!AH62+'Юнит 7'!AH62+'Юнит 8'!AH62+'Юнит 9'!AH62</f>
        <v>0</v>
      </c>
      <c r="AI62" s="94">
        <f>'Юнит 6'!AI62+'Юнит 7'!AI62+'Юнит 8'!AI62+'Юнит 9'!AI62</f>
        <v>0</v>
      </c>
      <c r="AJ62" s="94">
        <f>'Юнит 6'!AJ62+'Юнит 7'!AJ62+'Юнит 8'!AJ62+'Юнит 9'!AJ62</f>
        <v>0</v>
      </c>
      <c r="AK62" s="94">
        <f>'Юнит 6'!AK62+'Юнит 7'!AK62+'Юнит 8'!AK62+'Юнит 9'!AK62</f>
        <v>0</v>
      </c>
      <c r="AL62" s="123">
        <f t="shared" si="39"/>
        <v>0</v>
      </c>
      <c r="AM62" s="94">
        <f>'Юнит 6'!AM62+'Юнит 7'!AM62+'Юнит 8'!AM62+'Юнит 9'!AM62</f>
        <v>0</v>
      </c>
      <c r="AN62" s="95">
        <f t="shared" si="18"/>
        <v>0</v>
      </c>
      <c r="AO62" s="96">
        <f t="shared" si="20"/>
        <v>0</v>
      </c>
      <c r="AP62" s="97"/>
      <c r="AQ62" s="98">
        <f t="shared" si="8"/>
        <v>0</v>
      </c>
      <c r="AR62" s="99">
        <f t="shared" si="30"/>
        <v>175.74</v>
      </c>
      <c r="AS62" s="99">
        <f t="shared" si="10"/>
        <v>0</v>
      </c>
      <c r="AT62" s="99">
        <f t="shared" si="11"/>
        <v>0</v>
      </c>
      <c r="AU62" s="99">
        <f t="shared" si="19"/>
        <v>0</v>
      </c>
      <c r="AV62" s="99">
        <f t="array" ref="AV62">_xlfn.IFS(U62=0,AO62,U62&lt;0,AO62/-U62,U62&gt;0,AO62/U62)</f>
        <v>0</v>
      </c>
      <c r="AW62" s="235">
        <f t="shared" si="40"/>
        <v>0</v>
      </c>
      <c r="AX62" s="235">
        <f t="shared" si="41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2"/>
        <v>0</v>
      </c>
      <c r="F63" s="94"/>
      <c r="G63" s="94"/>
      <c r="H63" s="94"/>
      <c r="I63" s="94"/>
      <c r="J63" s="94"/>
      <c r="K63" s="94">
        <v>140.63999999999999</v>
      </c>
      <c r="L63" s="93">
        <f t="shared" si="37"/>
        <v>0</v>
      </c>
      <c r="M63" s="90"/>
      <c r="N63" s="94">
        <f>'Юнит 6'!N63+'Юнит 7'!N63+'Юнит 8'!N63+'Юнит 9'!N63</f>
        <v>0</v>
      </c>
      <c r="O63" s="90">
        <v>0</v>
      </c>
      <c r="P63" s="90">
        <v>0</v>
      </c>
      <c r="Q63" s="234">
        <f t="shared" si="15"/>
        <v>0</v>
      </c>
      <c r="R63" s="93">
        <f t="shared" si="16"/>
        <v>0</v>
      </c>
      <c r="S63" s="94">
        <f>'Юнит 6'!S63+'Юнит 7'!S63+'Юнит 8'!S63+'Юнит 9'!S63</f>
        <v>0</v>
      </c>
      <c r="T63" s="94">
        <f>'Юнит 6'!T63+'Юнит 7'!T63+'Юнит 8'!T63+'Юнит 9'!T63</f>
        <v>0</v>
      </c>
      <c r="U63" s="93">
        <f t="shared" si="1"/>
        <v>0</v>
      </c>
      <c r="V63" s="94">
        <f>'Юнит 6'!V63+'Юнит 7'!V63+'Юнит 8'!V63+'Юнит 9'!V63</f>
        <v>0</v>
      </c>
      <c r="W63" s="94">
        <f>'Юнит 6'!W63+'Юнит 7'!W63+'Юнит 8'!W63+'Юнит 9'!W63</f>
        <v>0</v>
      </c>
      <c r="X63" s="93">
        <f t="shared" si="2"/>
        <v>0</v>
      </c>
      <c r="Y63" s="94">
        <f>'Юнит 6'!Y63+'Юнит 7'!Y63+'Юнит 8'!Y63+'Юнит 9'!Y63</f>
        <v>0</v>
      </c>
      <c r="Z63" s="94">
        <f>'Юнит 6'!Z63+'Юнит 7'!Z63+'Юнит 8'!Z63+'Юнит 9'!Z63</f>
        <v>0</v>
      </c>
      <c r="AA63" s="233">
        <f t="shared" si="3"/>
        <v>0</v>
      </c>
      <c r="AB63" s="93">
        <f t="shared" si="17"/>
        <v>0</v>
      </c>
      <c r="AC63" s="235">
        <f t="shared" si="38"/>
        <v>0</v>
      </c>
      <c r="AD63" s="93">
        <f t="shared" si="5"/>
        <v>0</v>
      </c>
      <c r="AE63" s="94">
        <f>'Юнит 6'!AE63+'Юнит 7'!AE63+'Юнит 8'!AE63+'Юнит 9'!AE63</f>
        <v>0</v>
      </c>
      <c r="AF63" s="235">
        <f t="shared" si="6"/>
        <v>0</v>
      </c>
      <c r="AG63" s="94">
        <f>'Юнит 6'!AG63+'Юнит 7'!AG63+'Юнит 8'!AG63+'Юнит 9'!AG63</f>
        <v>0</v>
      </c>
      <c r="AH63" s="94">
        <f>'Юнит 6'!AH63+'Юнит 7'!AH63+'Юнит 8'!AH63+'Юнит 9'!AH63</f>
        <v>0</v>
      </c>
      <c r="AI63" s="94">
        <f>'Юнит 6'!AI63+'Юнит 7'!AI63+'Юнит 8'!AI63+'Юнит 9'!AI63</f>
        <v>0</v>
      </c>
      <c r="AJ63" s="94">
        <f>'Юнит 6'!AJ63+'Юнит 7'!AJ63+'Юнит 8'!AJ63+'Юнит 9'!AJ63</f>
        <v>0</v>
      </c>
      <c r="AK63" s="94">
        <f>'Юнит 6'!AK63+'Юнит 7'!AK63+'Юнит 8'!AK63+'Юнит 9'!AK63</f>
        <v>0</v>
      </c>
      <c r="AL63" s="123">
        <f t="shared" si="39"/>
        <v>0</v>
      </c>
      <c r="AM63" s="94">
        <f>'Юнит 6'!AM63+'Юнит 7'!AM63+'Юнит 8'!AM63+'Юнит 9'!AM63</f>
        <v>0</v>
      </c>
      <c r="AN63" s="95">
        <f t="shared" si="18"/>
        <v>0</v>
      </c>
      <c r="AO63" s="96">
        <f t="shared" si="20"/>
        <v>0</v>
      </c>
      <c r="AP63" s="97"/>
      <c r="AQ63" s="98">
        <f t="shared" si="8"/>
        <v>0</v>
      </c>
      <c r="AR63" s="99">
        <f t="shared" si="30"/>
        <v>140.63999999999999</v>
      </c>
      <c r="AS63" s="99">
        <f t="shared" si="10"/>
        <v>0</v>
      </c>
      <c r="AT63" s="99">
        <f t="shared" si="11"/>
        <v>0</v>
      </c>
      <c r="AU63" s="99">
        <f t="shared" si="19"/>
        <v>0</v>
      </c>
      <c r="AV63" s="99">
        <f t="array" ref="AV63">_xlfn.IFS(U63=0,AO63,U63&lt;0,AO63/-U63,U63&gt;0,AO63/U63)</f>
        <v>0</v>
      </c>
      <c r="AW63" s="235">
        <f t="shared" si="40"/>
        <v>0</v>
      </c>
      <c r="AX63" s="235">
        <f t="shared" si="41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2"/>
        <v>0</v>
      </c>
      <c r="F64" s="94"/>
      <c r="G64" s="94"/>
      <c r="H64" s="94"/>
      <c r="I64" s="94"/>
      <c r="J64" s="94"/>
      <c r="K64" s="94">
        <v>99.69</v>
      </c>
      <c r="L64" s="93">
        <f t="shared" si="37"/>
        <v>0</v>
      </c>
      <c r="M64" s="90"/>
      <c r="N64" s="94">
        <f>'Юнит 6'!N64+'Юнит 7'!N64+'Юнит 8'!N64+'Юнит 9'!N64</f>
        <v>0</v>
      </c>
      <c r="O64" s="90">
        <v>0</v>
      </c>
      <c r="P64" s="90">
        <v>0</v>
      </c>
      <c r="Q64" s="234">
        <f t="shared" si="15"/>
        <v>0</v>
      </c>
      <c r="R64" s="93">
        <f t="shared" si="16"/>
        <v>0</v>
      </c>
      <c r="S64" s="94">
        <f>'Юнит 6'!S64+'Юнит 7'!S64+'Юнит 8'!S64+'Юнит 9'!S64</f>
        <v>0</v>
      </c>
      <c r="T64" s="94">
        <f>'Юнит 6'!T64+'Юнит 7'!T64+'Юнит 8'!T64+'Юнит 9'!T64</f>
        <v>0</v>
      </c>
      <c r="U64" s="93">
        <f t="shared" si="1"/>
        <v>0</v>
      </c>
      <c r="V64" s="94">
        <f>'Юнит 6'!V64+'Юнит 7'!V64+'Юнит 8'!V64+'Юнит 9'!V64</f>
        <v>0</v>
      </c>
      <c r="W64" s="94">
        <f>'Юнит 6'!W64+'Юнит 7'!W64+'Юнит 8'!W64+'Юнит 9'!W64</f>
        <v>0</v>
      </c>
      <c r="X64" s="93">
        <f t="shared" si="2"/>
        <v>0</v>
      </c>
      <c r="Y64" s="94">
        <f>'Юнит 6'!Y64+'Юнит 7'!Y64+'Юнит 8'!Y64+'Юнит 9'!Y64</f>
        <v>0</v>
      </c>
      <c r="Z64" s="94">
        <f>'Юнит 6'!Z64+'Юнит 7'!Z64+'Юнит 8'!Z64+'Юнит 9'!Z64</f>
        <v>0</v>
      </c>
      <c r="AA64" s="233">
        <f t="shared" si="3"/>
        <v>0</v>
      </c>
      <c r="AB64" s="93">
        <f t="shared" si="17"/>
        <v>0</v>
      </c>
      <c r="AC64" s="235">
        <f t="shared" si="38"/>
        <v>0</v>
      </c>
      <c r="AD64" s="93">
        <f t="shared" si="5"/>
        <v>0</v>
      </c>
      <c r="AE64" s="94">
        <f>'Юнит 6'!AE64+'Юнит 7'!AE64+'Юнит 8'!AE64+'Юнит 9'!AE64</f>
        <v>0</v>
      </c>
      <c r="AF64" s="235">
        <f t="shared" si="6"/>
        <v>0</v>
      </c>
      <c r="AG64" s="94">
        <f>'Юнит 6'!AG64+'Юнит 7'!AG64+'Юнит 8'!AG64+'Юнит 9'!AG64</f>
        <v>0</v>
      </c>
      <c r="AH64" s="94">
        <f>'Юнит 6'!AH64+'Юнит 7'!AH64+'Юнит 8'!AH64+'Юнит 9'!AH64</f>
        <v>0</v>
      </c>
      <c r="AI64" s="94">
        <f>'Юнит 6'!AI64+'Юнит 7'!AI64+'Юнит 8'!AI64+'Юнит 9'!AI64</f>
        <v>0</v>
      </c>
      <c r="AJ64" s="94">
        <f>'Юнит 6'!AJ64+'Юнит 7'!AJ64+'Юнит 8'!AJ64+'Юнит 9'!AJ64</f>
        <v>0</v>
      </c>
      <c r="AK64" s="94">
        <f>'Юнит 6'!AK64+'Юнит 7'!AK64+'Юнит 8'!AK64+'Юнит 9'!AK64</f>
        <v>0</v>
      </c>
      <c r="AL64" s="123">
        <f t="shared" si="39"/>
        <v>0</v>
      </c>
      <c r="AM64" s="94">
        <f>'Юнит 6'!AM64+'Юнит 7'!AM64+'Юнит 8'!AM64+'Юнит 9'!AM64</f>
        <v>0</v>
      </c>
      <c r="AN64" s="95">
        <f t="shared" si="18"/>
        <v>0</v>
      </c>
      <c r="AO64" s="96">
        <f t="shared" si="20"/>
        <v>0</v>
      </c>
      <c r="AP64" s="97"/>
      <c r="AQ64" s="98">
        <f t="shared" si="8"/>
        <v>0</v>
      </c>
      <c r="AR64" s="99">
        <f t="shared" si="30"/>
        <v>99.69</v>
      </c>
      <c r="AS64" s="99">
        <f t="shared" si="10"/>
        <v>0</v>
      </c>
      <c r="AT64" s="99">
        <f t="shared" si="11"/>
        <v>0</v>
      </c>
      <c r="AU64" s="99">
        <f t="shared" si="19"/>
        <v>0</v>
      </c>
      <c r="AV64" s="99">
        <f t="array" ref="AV64">_xlfn.IFS(U64=0,AO64,U64&lt;0,AO64/-U64,U64&gt;0,AO64/U64)</f>
        <v>0</v>
      </c>
      <c r="AW64" s="235">
        <f t="shared" si="40"/>
        <v>0</v>
      </c>
      <c r="AX64" s="235">
        <f t="shared" si="41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2"/>
        <v>0</v>
      </c>
      <c r="F65" s="94"/>
      <c r="G65" s="94"/>
      <c r="H65" s="94"/>
      <c r="I65" s="94"/>
      <c r="J65" s="94"/>
      <c r="K65" s="94">
        <v>99.69</v>
      </c>
      <c r="L65" s="93">
        <f t="shared" si="37"/>
        <v>0</v>
      </c>
      <c r="M65" s="90"/>
      <c r="N65" s="94">
        <f>'Юнит 6'!N65+'Юнит 7'!N65+'Юнит 8'!N65+'Юнит 9'!N65</f>
        <v>2</v>
      </c>
      <c r="O65" s="90">
        <v>998</v>
      </c>
      <c r="P65" s="90">
        <v>0</v>
      </c>
      <c r="Q65" s="234">
        <f t="shared" si="15"/>
        <v>6.25E-2</v>
      </c>
      <c r="R65" s="93">
        <f t="shared" si="16"/>
        <v>0</v>
      </c>
      <c r="S65" s="94">
        <f>'Юнит 6'!S65+'Юнит 7'!S65+'Юнит 8'!S65+'Юнит 9'!S65</f>
        <v>0</v>
      </c>
      <c r="T65" s="94">
        <f>'Юнит 6'!T65+'Юнит 7'!T65+'Юнит 8'!T65+'Юнит 9'!T65</f>
        <v>0</v>
      </c>
      <c r="U65" s="93">
        <f t="shared" si="1"/>
        <v>0</v>
      </c>
      <c r="V65" s="94">
        <f>'Юнит 6'!V65+'Юнит 7'!V65+'Юнит 8'!V65+'Юнит 9'!V65</f>
        <v>0</v>
      </c>
      <c r="W65" s="94">
        <f>'Юнит 6'!W65+'Юнит 7'!W65+'Юнит 8'!W65+'Юнит 9'!W65</f>
        <v>0</v>
      </c>
      <c r="X65" s="93">
        <f t="shared" si="2"/>
        <v>0</v>
      </c>
      <c r="Y65" s="94">
        <f>'Юнит 6'!Y65+'Юнит 7'!Y65+'Юнит 8'!Y65+'Юнит 9'!Y65</f>
        <v>0</v>
      </c>
      <c r="Z65" s="94">
        <f>'Юнит 6'!Z65+'Юнит 7'!Z65+'Юнит 8'!Z65+'Юнит 9'!Z65</f>
        <v>0</v>
      </c>
      <c r="AA65" s="233">
        <f t="shared" si="3"/>
        <v>0</v>
      </c>
      <c r="AB65" s="93">
        <f t="shared" si="17"/>
        <v>0</v>
      </c>
      <c r="AC65" s="235">
        <f t="shared" si="38"/>
        <v>0</v>
      </c>
      <c r="AD65" s="93">
        <f t="shared" si="5"/>
        <v>0</v>
      </c>
      <c r="AE65" s="94">
        <f>'Юнит 6'!AE65+'Юнит 7'!AE65+'Юнит 8'!AE65+'Юнит 9'!AE65</f>
        <v>0</v>
      </c>
      <c r="AF65" s="235">
        <f t="shared" si="6"/>
        <v>0</v>
      </c>
      <c r="AG65" s="94">
        <f>'Юнит 6'!AG65+'Юнит 7'!AG65+'Юнит 8'!AG65+'Юнит 9'!AG65</f>
        <v>96.4</v>
      </c>
      <c r="AH65" s="94">
        <f>'Юнит 6'!AH65+'Юнит 7'!AH65+'Юнит 8'!AH65+'Юнит 9'!AH65</f>
        <v>0</v>
      </c>
      <c r="AI65" s="94">
        <f>'Юнит 6'!AI65+'Юнит 7'!AI65+'Юнит 8'!AI65+'Юнит 9'!AI65</f>
        <v>0</v>
      </c>
      <c r="AJ65" s="94">
        <f>'Юнит 6'!AJ65+'Юнит 7'!AJ65+'Юнит 8'!AJ65+'Юнит 9'!AJ65</f>
        <v>0</v>
      </c>
      <c r="AK65" s="94">
        <f>'Юнит 6'!AK65+'Юнит 7'!AK65+'Юнит 8'!AK65+'Юнит 9'!AK65</f>
        <v>0</v>
      </c>
      <c r="AL65" s="123">
        <f t="shared" si="39"/>
        <v>0</v>
      </c>
      <c r="AM65" s="94">
        <f>'Юнит 6'!AM65+'Юнит 7'!AM65+'Юнит 8'!AM65+'Юнит 9'!AM65</f>
        <v>0</v>
      </c>
      <c r="AN65" s="95">
        <f t="shared" si="18"/>
        <v>0</v>
      </c>
      <c r="AO65" s="96">
        <f t="shared" si="20"/>
        <v>-96.4</v>
      </c>
      <c r="AP65" s="97"/>
      <c r="AQ65" s="98">
        <f t="shared" si="8"/>
        <v>0</v>
      </c>
      <c r="AR65" s="99">
        <f t="shared" si="30"/>
        <v>99.69</v>
      </c>
      <c r="AS65" s="99">
        <f t="shared" si="10"/>
        <v>0</v>
      </c>
      <c r="AT65" s="99">
        <f t="shared" si="11"/>
        <v>96.4</v>
      </c>
      <c r="AU65" s="99">
        <f t="shared" si="19"/>
        <v>0</v>
      </c>
      <c r="AV65" s="99">
        <f t="array" ref="AV65">_xlfn.IFS(U65=0,AO65,U65&lt;0,AO65/-U65,U65&gt;0,AO65/U65)</f>
        <v>-96.4</v>
      </c>
      <c r="AW65" s="235">
        <f t="shared" si="40"/>
        <v>0</v>
      </c>
      <c r="AX65" s="235">
        <f t="shared" si="41"/>
        <v>-0.96699769284782833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2"/>
        <v>0</v>
      </c>
      <c r="F66" s="94"/>
      <c r="G66" s="94"/>
      <c r="H66" s="94"/>
      <c r="I66" s="94"/>
      <c r="J66" s="94"/>
      <c r="K66" s="94">
        <v>97.35</v>
      </c>
      <c r="L66" s="93">
        <f t="shared" si="37"/>
        <v>0</v>
      </c>
      <c r="M66" s="90"/>
      <c r="N66" s="94">
        <f>'Юнит 6'!N66+'Юнит 7'!N66+'Юнит 8'!N66+'Юнит 9'!N66</f>
        <v>0</v>
      </c>
      <c r="O66" s="90">
        <v>0</v>
      </c>
      <c r="P66" s="90">
        <v>0</v>
      </c>
      <c r="Q66" s="234">
        <f t="shared" si="15"/>
        <v>0</v>
      </c>
      <c r="R66" s="93">
        <f t="shared" si="16"/>
        <v>0</v>
      </c>
      <c r="S66" s="94">
        <f>'Юнит 6'!S66+'Юнит 7'!S66+'Юнит 8'!S66+'Юнит 9'!S66</f>
        <v>0</v>
      </c>
      <c r="T66" s="94">
        <f>'Юнит 6'!T66+'Юнит 7'!T66+'Юнит 8'!T66+'Юнит 9'!T66</f>
        <v>0</v>
      </c>
      <c r="U66" s="93">
        <f t="shared" si="1"/>
        <v>0</v>
      </c>
      <c r="V66" s="94">
        <f>'Юнит 6'!V66+'Юнит 7'!V66+'Юнит 8'!V66+'Юнит 9'!V66</f>
        <v>0</v>
      </c>
      <c r="W66" s="94">
        <f>'Юнит 6'!W66+'Юнит 7'!W66+'Юнит 8'!W66+'Юнит 9'!W66</f>
        <v>0</v>
      </c>
      <c r="X66" s="93">
        <f t="shared" si="2"/>
        <v>0</v>
      </c>
      <c r="Y66" s="94">
        <f>'Юнит 6'!Y66+'Юнит 7'!Y66+'Юнит 8'!Y66+'Юнит 9'!Y66</f>
        <v>0</v>
      </c>
      <c r="Z66" s="94">
        <f>'Юнит 6'!Z66+'Юнит 7'!Z66+'Юнит 8'!Z66+'Юнит 9'!Z66</f>
        <v>0</v>
      </c>
      <c r="AA66" s="233">
        <f t="shared" si="3"/>
        <v>0</v>
      </c>
      <c r="AB66" s="93">
        <f t="shared" si="17"/>
        <v>0</v>
      </c>
      <c r="AC66" s="235">
        <f t="shared" si="38"/>
        <v>0</v>
      </c>
      <c r="AD66" s="93">
        <f t="shared" si="5"/>
        <v>0</v>
      </c>
      <c r="AE66" s="94">
        <f>'Юнит 6'!AE66+'Юнит 7'!AE66+'Юнит 8'!AE66+'Юнит 9'!AE66</f>
        <v>0</v>
      </c>
      <c r="AF66" s="235">
        <f t="shared" si="6"/>
        <v>0</v>
      </c>
      <c r="AG66" s="94">
        <f>'Юнит 6'!AG66+'Юнит 7'!AG66+'Юнит 8'!AG66+'Юнит 9'!AG66</f>
        <v>0</v>
      </c>
      <c r="AH66" s="94">
        <f>'Юнит 6'!AH66+'Юнит 7'!AH66+'Юнит 8'!AH66+'Юнит 9'!AH66</f>
        <v>0</v>
      </c>
      <c r="AI66" s="94">
        <f>'Юнит 6'!AI66+'Юнит 7'!AI66+'Юнит 8'!AI66+'Юнит 9'!AI66</f>
        <v>0</v>
      </c>
      <c r="AJ66" s="94">
        <f>'Юнит 6'!AJ66+'Юнит 7'!AJ66+'Юнит 8'!AJ66+'Юнит 9'!AJ66</f>
        <v>0</v>
      </c>
      <c r="AK66" s="94">
        <f>'Юнит 6'!AK66+'Юнит 7'!AK66+'Юнит 8'!AK66+'Юнит 9'!AK66</f>
        <v>0</v>
      </c>
      <c r="AL66" s="123">
        <f t="shared" si="39"/>
        <v>0</v>
      </c>
      <c r="AM66" s="94">
        <f>'Юнит 6'!AM66+'Юнит 7'!AM66+'Юнит 8'!AM66+'Юнит 9'!AM66</f>
        <v>0</v>
      </c>
      <c r="AN66" s="95">
        <f t="shared" si="18"/>
        <v>0</v>
      </c>
      <c r="AO66" s="96">
        <f t="shared" si="20"/>
        <v>0</v>
      </c>
      <c r="AP66" s="97"/>
      <c r="AQ66" s="98">
        <f t="shared" si="8"/>
        <v>0</v>
      </c>
      <c r="AR66" s="99">
        <f t="shared" si="30"/>
        <v>97.35</v>
      </c>
      <c r="AS66" s="99">
        <f t="shared" si="10"/>
        <v>0</v>
      </c>
      <c r="AT66" s="99">
        <f t="shared" si="11"/>
        <v>0</v>
      </c>
      <c r="AU66" s="99">
        <f t="shared" si="19"/>
        <v>0</v>
      </c>
      <c r="AV66" s="99">
        <f t="array" ref="AV66">_xlfn.IFS(U66=0,AO66,U66&lt;0,AO66/-U66,U66&gt;0,AO66/U66)</f>
        <v>0</v>
      </c>
      <c r="AW66" s="235">
        <f t="shared" si="40"/>
        <v>0</v>
      </c>
      <c r="AX66" s="235">
        <f t="shared" si="41"/>
        <v>0</v>
      </c>
      <c r="AY66" s="100"/>
      <c r="AZ66" s="95">
        <f t="shared" si="14"/>
        <v>0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2"/>
        <v>0</v>
      </c>
      <c r="F67" s="94"/>
      <c r="G67" s="94"/>
      <c r="H67" s="94"/>
      <c r="I67" s="94"/>
      <c r="J67" s="94"/>
      <c r="K67" s="94">
        <v>161.69999999999999</v>
      </c>
      <c r="L67" s="93">
        <f t="shared" si="37"/>
        <v>0</v>
      </c>
      <c r="M67" s="90"/>
      <c r="N67" s="94">
        <f>'Юнит 6'!N67+'Юнит 7'!N67+'Юнит 8'!N67+'Юнит 9'!N67</f>
        <v>9</v>
      </c>
      <c r="O67" s="90">
        <v>1049</v>
      </c>
      <c r="P67" s="90">
        <v>63</v>
      </c>
      <c r="Q67" s="234">
        <f t="shared" si="15"/>
        <v>0.28125</v>
      </c>
      <c r="R67" s="93">
        <f t="shared" si="16"/>
        <v>0.1875</v>
      </c>
      <c r="S67" s="94">
        <f>'Юнит 6'!S67+'Юнит 7'!S67+'Юнит 8'!S67+'Юнит 9'!S67</f>
        <v>7</v>
      </c>
      <c r="T67" s="94">
        <f>'Юнит 6'!T67+'Юнит 7'!T67+'Юнит 8'!T67+'Юнит 9'!T67</f>
        <v>-1</v>
      </c>
      <c r="U67" s="93">
        <f t="shared" ref="U67:U98" si="43">S67+T67</f>
        <v>6</v>
      </c>
      <c r="V67" s="94">
        <f>'Юнит 6'!V67+'Юнит 7'!V67+'Юнит 8'!V67+'Юнит 9'!V67</f>
        <v>4562</v>
      </c>
      <c r="W67" s="94">
        <f>'Юнит 6'!W67+'Юнит 7'!W67+'Юнит 8'!W67+'Юнит 9'!W67</f>
        <v>-689</v>
      </c>
      <c r="X67" s="93">
        <f t="shared" ref="X67:X98" si="44">V67+W67</f>
        <v>3873</v>
      </c>
      <c r="Y67" s="94">
        <f>'Юнит 6'!Y67+'Юнит 7'!Y67+'Юнит 8'!Y67+'Юнит 9'!Y67</f>
        <v>7311.53</v>
      </c>
      <c r="Z67" s="94">
        <f>'Юнит 6'!Z67+'Юнит 7'!Z67+'Юнит 8'!Z67+'Юнит 9'!Z67</f>
        <v>-1049</v>
      </c>
      <c r="AA67" s="233">
        <f t="shared" ref="AA67:AA98" si="45">Y67+Z67</f>
        <v>6262.53</v>
      </c>
      <c r="AB67" s="93">
        <f t="shared" si="17"/>
        <v>5947.83</v>
      </c>
      <c r="AC67" s="235">
        <f t="shared" ref="AC67:AC98" si="46">AA67/$AA$126</f>
        <v>7.3907019287803319E-4</v>
      </c>
      <c r="AD67" s="93">
        <f t="shared" ref="AD67:AD98" si="47">U67*K67</f>
        <v>970.19999999999993</v>
      </c>
      <c r="AE67" s="94">
        <f>'Юнит 6'!AE67+'Юнит 7'!AE67+'Юнит 8'!AE67+'Юнит 9'!AE67</f>
        <v>2333.3799999999997</v>
      </c>
      <c r="AF67" s="235">
        <f t="shared" ref="AF67:AF98" si="48">IF(AA67=0,0,AE67/AA67)</f>
        <v>0.37259382390184154</v>
      </c>
      <c r="AG67" s="94">
        <f>'Юнит 6'!AG67+'Юнит 7'!AG67+'Юнит 8'!AG67+'Юнит 9'!AG67</f>
        <v>898.79000000000008</v>
      </c>
      <c r="AH67" s="94">
        <f>'Юнит 6'!AH67+'Юнит 7'!AH67+'Юнит 8'!AH67+'Юнит 9'!AH67</f>
        <v>0</v>
      </c>
      <c r="AI67" s="94">
        <f>'Юнит 6'!AI67+'Юнит 7'!AI67+'Юнит 8'!AI67+'Юнит 9'!AI67</f>
        <v>0</v>
      </c>
      <c r="AJ67" s="94">
        <f>'Юнит 6'!AJ67+'Юнит 7'!AJ67+'Юнит 8'!AJ67+'Юнит 9'!AJ67</f>
        <v>0</v>
      </c>
      <c r="AK67" s="94">
        <f>'Юнит 6'!AK67+'Юнит 7'!AK67+'Юнит 8'!AK67+'Юнит 9'!AK67</f>
        <v>0</v>
      </c>
      <c r="AL67" s="123">
        <f t="shared" ref="AL67:AL98" si="49">IFERROR($AL$126*H67/$H$126,0)</f>
        <v>0</v>
      </c>
      <c r="AM67" s="94">
        <f>'Юнит 6'!AM67+'Юнит 7'!AM67+'Юнит 8'!AM67+'Юнит 9'!AM67</f>
        <v>0</v>
      </c>
      <c r="AN67" s="95">
        <f t="shared" si="18"/>
        <v>221.14830000000001</v>
      </c>
      <c r="AO67" s="96">
        <f t="shared" si="20"/>
        <v>1839.0117000000002</v>
      </c>
      <c r="AP67" s="97"/>
      <c r="AQ67" s="98">
        <f t="shared" si="8"/>
        <v>1043.7549999999999</v>
      </c>
      <c r="AR67" s="99">
        <f t="shared" si="30"/>
        <v>161.69999999999999</v>
      </c>
      <c r="AS67" s="99">
        <f t="shared" si="10"/>
        <v>388.89666666666659</v>
      </c>
      <c r="AT67" s="99">
        <f t="shared" si="11"/>
        <v>128.39857142857144</v>
      </c>
      <c r="AU67" s="99">
        <f t="shared" si="19"/>
        <v>0</v>
      </c>
      <c r="AV67" s="99">
        <f t="array" ref="AV67">_xlfn.IFS(U67=0,AO67,U67&lt;0,AO67/-U67,U67&gt;0,AO67/U67)</f>
        <v>306.50195000000002</v>
      </c>
      <c r="AW67" s="235">
        <f t="shared" si="40"/>
        <v>0.29365315615254545</v>
      </c>
      <c r="AX67" s="235">
        <f t="shared" si="41"/>
        <v>1.8954975262832408</v>
      </c>
      <c r="AY67" s="100"/>
      <c r="AZ67" s="95">
        <f t="shared" si="14"/>
        <v>0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2"/>
        <v>0</v>
      </c>
      <c r="F68" s="94"/>
      <c r="G68" s="94"/>
      <c r="H68" s="94"/>
      <c r="I68" s="94"/>
      <c r="J68" s="94"/>
      <c r="K68" s="94">
        <v>161.69999999999999</v>
      </c>
      <c r="L68" s="93">
        <f t="shared" si="37"/>
        <v>0</v>
      </c>
      <c r="M68" s="90"/>
      <c r="N68" s="94">
        <f>'Юнит 6'!N68+'Юнит 7'!N68+'Юнит 8'!N68+'Юнит 9'!N68</f>
        <v>0</v>
      </c>
      <c r="O68" s="90">
        <v>0</v>
      </c>
      <c r="P68" s="90">
        <v>0</v>
      </c>
      <c r="Q68" s="234">
        <f t="shared" ref="Q68:Q98" si="50">N68/32</f>
        <v>0</v>
      </c>
      <c r="R68" s="93">
        <f t="shared" ref="R68:R98" si="51">U68/32</f>
        <v>0</v>
      </c>
      <c r="S68" s="94">
        <f>'Юнит 6'!S68+'Юнит 7'!S68+'Юнит 8'!S68+'Юнит 9'!S68</f>
        <v>0</v>
      </c>
      <c r="T68" s="94">
        <f>'Юнит 6'!T68+'Юнит 7'!T68+'Юнит 8'!T68+'Юнит 9'!T68</f>
        <v>0</v>
      </c>
      <c r="U68" s="93">
        <f t="shared" si="43"/>
        <v>0</v>
      </c>
      <c r="V68" s="94">
        <f>'Юнит 6'!V68+'Юнит 7'!V68+'Юнит 8'!V68+'Юнит 9'!V68</f>
        <v>0</v>
      </c>
      <c r="W68" s="94">
        <f>'Юнит 6'!W68+'Юнит 7'!W68+'Юнит 8'!W68+'Юнит 9'!W68</f>
        <v>0</v>
      </c>
      <c r="X68" s="93">
        <f t="shared" si="44"/>
        <v>0</v>
      </c>
      <c r="Y68" s="94">
        <f>'Юнит 6'!Y68+'Юнит 7'!Y68+'Юнит 8'!Y68+'Юнит 9'!Y68</f>
        <v>0</v>
      </c>
      <c r="Z68" s="94">
        <f>'Юнит 6'!Z68+'Юнит 7'!Z68+'Юнит 8'!Z68+'Юнит 9'!Z68</f>
        <v>0</v>
      </c>
      <c r="AA68" s="233">
        <f t="shared" si="45"/>
        <v>0</v>
      </c>
      <c r="AB68" s="93">
        <f t="shared" ref="AB68:AB98" si="52">N68*O68*P68/100</f>
        <v>0</v>
      </c>
      <c r="AC68" s="235">
        <f t="shared" si="46"/>
        <v>0</v>
      </c>
      <c r="AD68" s="93">
        <f t="shared" si="47"/>
        <v>0</v>
      </c>
      <c r="AE68" s="94">
        <f>'Юнит 6'!AE68+'Юнит 7'!AE68+'Юнит 8'!AE68+'Юнит 9'!AE68</f>
        <v>0</v>
      </c>
      <c r="AF68" s="235">
        <f t="shared" si="48"/>
        <v>0</v>
      </c>
      <c r="AG68" s="94">
        <f>'Юнит 6'!AG68+'Юнит 7'!AG68+'Юнит 8'!AG68+'Юнит 9'!AG68</f>
        <v>0</v>
      </c>
      <c r="AH68" s="94">
        <f>'Юнит 6'!AH68+'Юнит 7'!AH68+'Юнит 8'!AH68+'Юнит 9'!AH68</f>
        <v>0</v>
      </c>
      <c r="AI68" s="94">
        <f>'Юнит 6'!AI68+'Юнит 7'!AI68+'Юнит 8'!AI68+'Юнит 9'!AI68</f>
        <v>0</v>
      </c>
      <c r="AJ68" s="94">
        <f>'Юнит 6'!AJ68+'Юнит 7'!AJ68+'Юнит 8'!AJ68+'Юнит 9'!AJ68</f>
        <v>0</v>
      </c>
      <c r="AK68" s="94">
        <f>'Юнит 6'!AK68+'Юнит 7'!AK68+'Юнит 8'!AK68+'Юнит 9'!AK68</f>
        <v>0</v>
      </c>
      <c r="AL68" s="123">
        <f t="shared" si="49"/>
        <v>0</v>
      </c>
      <c r="AM68" s="94">
        <f>'Юнит 6'!AM68+'Юнит 7'!AM68+'Юнит 8'!AM68+'Юнит 9'!AM68</f>
        <v>0</v>
      </c>
      <c r="AN68" s="95">
        <f t="shared" ref="AN68:AN98" si="53">X68*5.71%</f>
        <v>0</v>
      </c>
      <c r="AO68" s="96">
        <f t="shared" si="20"/>
        <v>0</v>
      </c>
      <c r="AP68" s="97"/>
      <c r="AQ68" s="98">
        <f t="shared" si="8"/>
        <v>0</v>
      </c>
      <c r="AR68" s="99">
        <f t="shared" si="30"/>
        <v>161.69999999999999</v>
      </c>
      <c r="AS68" s="99">
        <f t="shared" si="10"/>
        <v>0</v>
      </c>
      <c r="AT68" s="99">
        <f t="shared" si="11"/>
        <v>0</v>
      </c>
      <c r="AU68" s="99">
        <f t="shared" si="19"/>
        <v>0</v>
      </c>
      <c r="AV68" s="99">
        <f t="array" ref="AV68">_xlfn.IFS(U68=0,AO68,U68&lt;0,AO68/-U68,U68&gt;0,AO68/U68)</f>
        <v>0</v>
      </c>
      <c r="AW68" s="235">
        <f t="shared" si="40"/>
        <v>0</v>
      </c>
      <c r="AX68" s="235">
        <f t="shared" si="41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2"/>
        <v>0</v>
      </c>
      <c r="F69" s="94"/>
      <c r="G69" s="94"/>
      <c r="H69" s="94"/>
      <c r="I69" s="94"/>
      <c r="J69" s="94"/>
      <c r="K69" s="94">
        <v>140.63999999999999</v>
      </c>
      <c r="L69" s="93">
        <f t="shared" si="37"/>
        <v>0</v>
      </c>
      <c r="M69" s="90"/>
      <c r="N69" s="94">
        <f>'Юнит 6'!N69+'Юнит 7'!N69+'Юнит 8'!N69+'Юнит 9'!N69</f>
        <v>3</v>
      </c>
      <c r="O69" s="90">
        <v>998</v>
      </c>
      <c r="P69" s="90">
        <v>0</v>
      </c>
      <c r="Q69" s="234">
        <f t="shared" si="50"/>
        <v>9.375E-2</v>
      </c>
      <c r="R69" s="93">
        <f t="shared" si="51"/>
        <v>0</v>
      </c>
      <c r="S69" s="94">
        <f>'Юнит 6'!S69+'Юнит 7'!S69+'Юнит 8'!S69+'Юнит 9'!S69</f>
        <v>1</v>
      </c>
      <c r="T69" s="94">
        <f>'Юнит 6'!T69+'Юнит 7'!T69+'Юнит 8'!T69+'Юнит 9'!T69</f>
        <v>-1</v>
      </c>
      <c r="U69" s="93">
        <f t="shared" si="43"/>
        <v>0</v>
      </c>
      <c r="V69" s="94">
        <f>'Юнит 6'!V69+'Юнит 7'!V69+'Юнит 8'!V69+'Юнит 9'!V69</f>
        <v>640</v>
      </c>
      <c r="W69" s="94">
        <f>'Юнит 6'!W69+'Юнит 7'!W69+'Юнит 8'!W69+'Юнит 9'!W69</f>
        <v>-640</v>
      </c>
      <c r="X69" s="93">
        <f t="shared" si="44"/>
        <v>0</v>
      </c>
      <c r="Y69" s="94">
        <f>'Юнит 6'!Y69+'Юнит 7'!Y69+'Юнит 8'!Y69+'Юнит 9'!Y69</f>
        <v>998</v>
      </c>
      <c r="Z69" s="94">
        <f>'Юнит 6'!Z69+'Юнит 7'!Z69+'Юнит 8'!Z69+'Юнит 9'!Z69</f>
        <v>-998</v>
      </c>
      <c r="AA69" s="233">
        <f t="shared" si="45"/>
        <v>0</v>
      </c>
      <c r="AB69" s="93">
        <f t="shared" si="52"/>
        <v>0</v>
      </c>
      <c r="AC69" s="235">
        <f t="shared" si="46"/>
        <v>0</v>
      </c>
      <c r="AD69" s="93">
        <f t="shared" si="47"/>
        <v>0</v>
      </c>
      <c r="AE69" s="94">
        <f>'Юнит 6'!AE69+'Юнит 7'!AE69+'Юнит 8'!AE69+'Юнит 9'!AE69</f>
        <v>0</v>
      </c>
      <c r="AF69" s="235">
        <f t="shared" si="48"/>
        <v>0</v>
      </c>
      <c r="AG69" s="94">
        <f>'Юнит 6'!AG69+'Юнит 7'!AG69+'Юнит 8'!AG69+'Юнит 9'!AG69</f>
        <v>220.98000000000002</v>
      </c>
      <c r="AH69" s="94">
        <f>'Юнит 6'!AH69+'Юнит 7'!AH69+'Юнит 8'!AH69+'Юнит 9'!AH69</f>
        <v>0</v>
      </c>
      <c r="AI69" s="94">
        <f>'Юнит 6'!AI69+'Юнит 7'!AI69+'Юнит 8'!AI69+'Юнит 9'!AI69</f>
        <v>0</v>
      </c>
      <c r="AJ69" s="94">
        <f>'Юнит 6'!AJ69+'Юнит 7'!AJ69+'Юнит 8'!AJ69+'Юнит 9'!AJ69</f>
        <v>0</v>
      </c>
      <c r="AK69" s="94">
        <f>'Юнит 6'!AK69+'Юнит 7'!AK69+'Юнит 8'!AK69+'Юнит 9'!AK69</f>
        <v>0</v>
      </c>
      <c r="AL69" s="123">
        <f t="shared" si="49"/>
        <v>0</v>
      </c>
      <c r="AM69" s="94">
        <f>'Юнит 6'!AM69+'Юнит 7'!AM69+'Юнит 8'!AM69+'Юнит 9'!AM69</f>
        <v>0</v>
      </c>
      <c r="AN69" s="95">
        <f t="shared" si="53"/>
        <v>0</v>
      </c>
      <c r="AO69" s="96">
        <f t="shared" ref="AO69:AO98" si="54">AA69-AD69-AE69-AG69-AH69-AI69-AK69-AL69-AN69-AM69</f>
        <v>-220.98000000000002</v>
      </c>
      <c r="AP69" s="97"/>
      <c r="AQ69" s="98">
        <f t="shared" si="8"/>
        <v>0</v>
      </c>
      <c r="AR69" s="99">
        <f t="shared" si="30"/>
        <v>140.63999999999999</v>
      </c>
      <c r="AS69" s="99">
        <f t="shared" si="10"/>
        <v>0</v>
      </c>
      <c r="AT69" s="99">
        <f t="shared" si="11"/>
        <v>220.98000000000002</v>
      </c>
      <c r="AU69" s="99">
        <f t="shared" si="19"/>
        <v>0</v>
      </c>
      <c r="AV69" s="99">
        <f t="array" ref="AV69">_xlfn.IFS(U69=0,AO69,U69&lt;0,AO69/-U69,U69&gt;0,AO69/U69)</f>
        <v>-220.98000000000002</v>
      </c>
      <c r="AW69" s="235">
        <f t="shared" si="40"/>
        <v>0</v>
      </c>
      <c r="AX69" s="235">
        <f t="shared" si="41"/>
        <v>-1.5712457337883963</v>
      </c>
      <c r="AY69" s="100"/>
      <c r="AZ69" s="95">
        <f t="shared" si="14"/>
        <v>0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2"/>
        <v>0</v>
      </c>
      <c r="F70" s="94"/>
      <c r="G70" s="94"/>
      <c r="H70" s="94"/>
      <c r="I70" s="94"/>
      <c r="J70" s="94"/>
      <c r="K70" s="94">
        <v>117.24</v>
      </c>
      <c r="L70" s="93">
        <f t="shared" si="37"/>
        <v>0</v>
      </c>
      <c r="M70" s="90"/>
      <c r="N70" s="94">
        <f>'Юнит 6'!N70+'Юнит 7'!N70+'Юнит 8'!N70+'Юнит 9'!N70</f>
        <v>9</v>
      </c>
      <c r="O70" s="90">
        <v>1048</v>
      </c>
      <c r="P70" s="90">
        <v>29</v>
      </c>
      <c r="Q70" s="234">
        <f t="shared" si="50"/>
        <v>0.28125</v>
      </c>
      <c r="R70" s="93">
        <f t="shared" si="51"/>
        <v>6.25E-2</v>
      </c>
      <c r="S70" s="94">
        <f>'Юнит 6'!S70+'Юнит 7'!S70+'Юнит 8'!S70+'Юнит 9'!S70</f>
        <v>2</v>
      </c>
      <c r="T70" s="94">
        <f>'Юнит 6'!T70+'Юнит 7'!T70+'Юнит 8'!T70+'Юнит 9'!T70</f>
        <v>0</v>
      </c>
      <c r="U70" s="93">
        <f t="shared" si="43"/>
        <v>2</v>
      </c>
      <c r="V70" s="94">
        <f>'Юнит 6'!V70+'Юнит 7'!V70+'Юнит 8'!V70+'Юнит 9'!V70</f>
        <v>1307</v>
      </c>
      <c r="W70" s="94">
        <f>'Юнит 6'!W70+'Юнит 7'!W70+'Юнит 8'!W70+'Юнит 9'!W70</f>
        <v>0</v>
      </c>
      <c r="X70" s="93">
        <f t="shared" si="44"/>
        <v>1307</v>
      </c>
      <c r="Y70" s="94">
        <f>'Юнит 6'!Y70+'Юнит 7'!Y70+'Юнит 8'!Y70+'Юнит 9'!Y70</f>
        <v>2096</v>
      </c>
      <c r="Z70" s="94">
        <f>'Юнит 6'!Z70+'Юнит 7'!Z70+'Юнит 8'!Z70+'Юнит 9'!Z70</f>
        <v>0</v>
      </c>
      <c r="AA70" s="233">
        <f t="shared" si="45"/>
        <v>2096</v>
      </c>
      <c r="AB70" s="93">
        <f t="shared" si="52"/>
        <v>2735.28</v>
      </c>
      <c r="AC70" s="235">
        <f t="shared" si="46"/>
        <v>2.4735867521151315E-4</v>
      </c>
      <c r="AD70" s="93">
        <f t="shared" si="47"/>
        <v>234.48</v>
      </c>
      <c r="AE70" s="94">
        <f>'Юнит 6'!AE70+'Юнит 7'!AE70+'Юнит 8'!AE70+'Юнит 9'!AE70</f>
        <v>786.18</v>
      </c>
      <c r="AF70" s="235">
        <f t="shared" si="48"/>
        <v>0.3750858778625954</v>
      </c>
      <c r="AG70" s="94">
        <f>'Юнит 6'!AG70+'Юнит 7'!AG70+'Юнит 8'!AG70+'Юнит 9'!AG70</f>
        <v>592.80000000000007</v>
      </c>
      <c r="AH70" s="94">
        <f>'Юнит 6'!AH70+'Юнит 7'!AH70+'Юнит 8'!AH70+'Юнит 9'!AH70</f>
        <v>0</v>
      </c>
      <c r="AI70" s="94">
        <f>'Юнит 6'!AI70+'Юнит 7'!AI70+'Юнит 8'!AI70+'Юнит 9'!AI70</f>
        <v>0</v>
      </c>
      <c r="AJ70" s="94">
        <f>'Юнит 6'!AJ70+'Юнит 7'!AJ70+'Юнит 8'!AJ70+'Юнит 9'!AJ70</f>
        <v>0</v>
      </c>
      <c r="AK70" s="94">
        <f>'Юнит 6'!AK70+'Юнит 7'!AK70+'Юнит 8'!AK70+'Юнит 9'!AK70</f>
        <v>0</v>
      </c>
      <c r="AL70" s="123">
        <f t="shared" si="49"/>
        <v>0</v>
      </c>
      <c r="AM70" s="94">
        <f>'Юнит 6'!AM70+'Юнит 7'!AM70+'Юнит 8'!AM70+'Юнит 9'!AM70</f>
        <v>0</v>
      </c>
      <c r="AN70" s="95">
        <f t="shared" si="53"/>
        <v>74.6297</v>
      </c>
      <c r="AO70" s="96">
        <f t="shared" si="54"/>
        <v>407.91030000000006</v>
      </c>
      <c r="AP70" s="97"/>
      <c r="AQ70" s="98">
        <f t="shared" si="8"/>
        <v>1048</v>
      </c>
      <c r="AR70" s="99">
        <f t="shared" si="30"/>
        <v>117.24</v>
      </c>
      <c r="AS70" s="99">
        <f t="shared" si="10"/>
        <v>393.09</v>
      </c>
      <c r="AT70" s="99">
        <f t="shared" si="11"/>
        <v>296.40000000000003</v>
      </c>
      <c r="AU70" s="99">
        <f t="shared" si="19"/>
        <v>0</v>
      </c>
      <c r="AV70" s="99">
        <f t="array" ref="AV70">_xlfn.IFS(U70=0,AO70,U70&lt;0,AO70/-U70,U70&gt;0,AO70/U70)</f>
        <v>203.95515000000003</v>
      </c>
      <c r="AW70" s="235">
        <f t="shared" si="40"/>
        <v>0.19461369274809162</v>
      </c>
      <c r="AX70" s="235">
        <f t="shared" si="41"/>
        <v>1.7396379222108498</v>
      </c>
      <c r="AY70" s="100"/>
      <c r="AZ70" s="95">
        <f t="shared" si="14"/>
        <v>0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2"/>
        <v>0</v>
      </c>
      <c r="F71" s="94"/>
      <c r="G71" s="94"/>
      <c r="H71" s="94"/>
      <c r="I71" s="94"/>
      <c r="J71" s="94"/>
      <c r="K71" s="94">
        <v>123.09</v>
      </c>
      <c r="L71" s="93">
        <f t="shared" si="37"/>
        <v>0</v>
      </c>
      <c r="M71" s="90"/>
      <c r="N71" s="94">
        <f>'Юнит 6'!N71+'Юнит 7'!N71+'Юнит 8'!N71+'Юнит 9'!N71</f>
        <v>32</v>
      </c>
      <c r="O71" s="90">
        <v>727</v>
      </c>
      <c r="P71" s="90">
        <v>18</v>
      </c>
      <c r="Q71" s="234">
        <f t="shared" si="50"/>
        <v>1</v>
      </c>
      <c r="R71" s="93">
        <f t="shared" si="51"/>
        <v>0.15625</v>
      </c>
      <c r="S71" s="94">
        <f>'Юнит 6'!S71+'Юнит 7'!S71+'Юнит 8'!S71+'Юнит 9'!S71</f>
        <v>7</v>
      </c>
      <c r="T71" s="94">
        <f>'Юнит 6'!T71+'Юнит 7'!T71+'Юнит 8'!T71+'Юнит 9'!T71</f>
        <v>-2</v>
      </c>
      <c r="U71" s="93">
        <f t="shared" si="43"/>
        <v>5</v>
      </c>
      <c r="V71" s="94">
        <f>'Юнит 6'!V71+'Юнит 7'!V71+'Юнит 8'!V71+'Юнит 9'!V71</f>
        <v>3391.65</v>
      </c>
      <c r="W71" s="94">
        <f>'Юнит 6'!W71+'Юнит 7'!W71+'Юнит 8'!W71+'Юнит 9'!W71</f>
        <v>-998</v>
      </c>
      <c r="X71" s="93">
        <f t="shared" si="44"/>
        <v>2393.65</v>
      </c>
      <c r="Y71" s="94">
        <f>'Юнит 6'!Y71+'Юнит 7'!Y71+'Юнит 8'!Y71+'Юнит 9'!Y71</f>
        <v>4997.84</v>
      </c>
      <c r="Z71" s="94">
        <f>'Юнит 6'!Z71+'Юнит 7'!Z71+'Юнит 8'!Z71+'Юнит 9'!Z71</f>
        <v>-1509</v>
      </c>
      <c r="AA71" s="233">
        <f t="shared" si="45"/>
        <v>3488.84</v>
      </c>
      <c r="AB71" s="93">
        <f t="shared" si="52"/>
        <v>4187.5200000000004</v>
      </c>
      <c r="AC71" s="235">
        <f t="shared" si="46"/>
        <v>4.1173417959204943E-4</v>
      </c>
      <c r="AD71" s="93">
        <f t="shared" si="47"/>
        <v>615.45000000000005</v>
      </c>
      <c r="AE71" s="94">
        <f>'Юнит 6'!AE71+'Юнит 7'!AE71+'Юнит 8'!AE71+'Юнит 9'!AE71</f>
        <v>1308.5300000000002</v>
      </c>
      <c r="AF71" s="235">
        <f t="shared" si="48"/>
        <v>0.37506162506735768</v>
      </c>
      <c r="AG71" s="94">
        <f>'Юнит 6'!AG71+'Юнит 7'!AG71+'Юнит 8'!AG71+'Юнит 9'!AG71</f>
        <v>2904.3900000000003</v>
      </c>
      <c r="AH71" s="94">
        <f>'Юнит 6'!AH71+'Юнит 7'!AH71+'Юнит 8'!AH71+'Юнит 9'!AH71</f>
        <v>0</v>
      </c>
      <c r="AI71" s="94">
        <f>'Юнит 6'!AI71+'Юнит 7'!AI71+'Юнит 8'!AI71+'Юнит 9'!AI71</f>
        <v>0</v>
      </c>
      <c r="AJ71" s="94">
        <f>'Юнит 6'!AJ71+'Юнит 7'!AJ71+'Юнит 8'!AJ71+'Юнит 9'!AJ71</f>
        <v>0</v>
      </c>
      <c r="AK71" s="94">
        <f>'Юнит 6'!AK71+'Юнит 7'!AK71+'Юнит 8'!AK71+'Юнит 9'!AK71</f>
        <v>0</v>
      </c>
      <c r="AL71" s="123">
        <f t="shared" si="49"/>
        <v>0</v>
      </c>
      <c r="AM71" s="94">
        <f>'Юнит 6'!AM71+'Юнит 7'!AM71+'Юнит 8'!AM71+'Юнит 9'!AM71</f>
        <v>0</v>
      </c>
      <c r="AN71" s="95">
        <f t="shared" si="53"/>
        <v>136.677415</v>
      </c>
      <c r="AO71" s="96">
        <f t="shared" si="54"/>
        <v>-1476.2074150000003</v>
      </c>
      <c r="AP71" s="97"/>
      <c r="AQ71" s="98">
        <f t="shared" si="8"/>
        <v>697.76800000000003</v>
      </c>
      <c r="AR71" s="99">
        <f t="shared" si="30"/>
        <v>123.09</v>
      </c>
      <c r="AS71" s="99">
        <f t="shared" si="10"/>
        <v>261.70600000000002</v>
      </c>
      <c r="AT71" s="99">
        <f t="shared" si="11"/>
        <v>414.91285714285721</v>
      </c>
      <c r="AU71" s="99">
        <f t="shared" ref="AU71:AU98" si="55">IF(S71=0,0,(AH71+AI71+AJ71)/S71)</f>
        <v>0</v>
      </c>
      <c r="AV71" s="99">
        <f t="array" ref="AV71">_xlfn.IFS(U71=0,AO71,U71&lt;0,AO71/-U71,U71&gt;0,AO71/U71)</f>
        <v>-295.24148300000007</v>
      </c>
      <c r="AW71" s="235">
        <f t="shared" si="40"/>
        <v>-0.42312270410795572</v>
      </c>
      <c r="AX71" s="235">
        <f t="shared" si="41"/>
        <v>-2.3985822000162487</v>
      </c>
      <c r="AY71" s="100"/>
      <c r="AZ71" s="95">
        <f t="shared" si="14"/>
        <v>0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2"/>
        <v>0</v>
      </c>
      <c r="F72" s="94"/>
      <c r="G72" s="94"/>
      <c r="H72" s="94"/>
      <c r="I72" s="94"/>
      <c r="J72" s="94"/>
      <c r="K72" s="94">
        <v>123.09</v>
      </c>
      <c r="L72" s="93">
        <f t="shared" si="37"/>
        <v>0</v>
      </c>
      <c r="M72" s="90"/>
      <c r="N72" s="94">
        <f>'Юнит 6'!N72+'Юнит 7'!N72+'Юнит 8'!N72+'Юнит 9'!N72</f>
        <v>29</v>
      </c>
      <c r="O72" s="90">
        <v>837</v>
      </c>
      <c r="P72" s="90">
        <v>21</v>
      </c>
      <c r="Q72" s="234">
        <f t="shared" si="50"/>
        <v>0.90625</v>
      </c>
      <c r="R72" s="93">
        <f t="shared" si="51"/>
        <v>0.1875</v>
      </c>
      <c r="S72" s="94">
        <f>'Юнит 6'!S72+'Юнит 7'!S72+'Юнит 8'!S72+'Юнит 9'!S72</f>
        <v>6</v>
      </c>
      <c r="T72" s="94">
        <f>'Юнит 6'!T72+'Юнит 7'!T72+'Юнит 8'!T72+'Юнит 9'!T72</f>
        <v>0</v>
      </c>
      <c r="U72" s="93">
        <f t="shared" si="43"/>
        <v>6</v>
      </c>
      <c r="V72" s="94">
        <f>'Юнит 6'!V72+'Юнит 7'!V72+'Юнит 8'!V72+'Юнит 9'!V72</f>
        <v>3241</v>
      </c>
      <c r="W72" s="94">
        <f>'Юнит 6'!W72+'Юнит 7'!W72+'Юнит 8'!W72+'Юнит 9'!W72</f>
        <v>0</v>
      </c>
      <c r="X72" s="93">
        <f t="shared" si="44"/>
        <v>3241</v>
      </c>
      <c r="Y72" s="94">
        <f>'Юнит 6'!Y72+'Юнит 7'!Y72+'Юнит 8'!Y72+'Юнит 9'!Y72</f>
        <v>5022</v>
      </c>
      <c r="Z72" s="94">
        <f>'Юнит 6'!Z72+'Юнит 7'!Z72+'Юнит 8'!Z72+'Юнит 9'!Z72</f>
        <v>0</v>
      </c>
      <c r="AA72" s="233">
        <f t="shared" si="45"/>
        <v>5022</v>
      </c>
      <c r="AB72" s="93">
        <f t="shared" si="52"/>
        <v>5097.33</v>
      </c>
      <c r="AC72" s="235">
        <f t="shared" si="46"/>
        <v>5.9266949757262361E-4</v>
      </c>
      <c r="AD72" s="93">
        <f t="shared" si="47"/>
        <v>738.54</v>
      </c>
      <c r="AE72" s="94">
        <f>'Юнит 6'!AE72+'Юнит 7'!AE72+'Юнит 8'!AE72+'Юнит 9'!AE72</f>
        <v>1887.4499999999998</v>
      </c>
      <c r="AF72" s="235">
        <f t="shared" si="48"/>
        <v>0.37583632019115887</v>
      </c>
      <c r="AG72" s="94">
        <f>'Юнит 6'!AG72+'Юнит 7'!AG72+'Юнит 8'!AG72+'Юнит 9'!AG72</f>
        <v>2454.86</v>
      </c>
      <c r="AH72" s="94">
        <f>'Юнит 6'!AH72+'Юнит 7'!AH72+'Юнит 8'!AH72+'Юнит 9'!AH72</f>
        <v>0</v>
      </c>
      <c r="AI72" s="94">
        <f>'Юнит 6'!AI72+'Юнит 7'!AI72+'Юнит 8'!AI72+'Юнит 9'!AI72</f>
        <v>0</v>
      </c>
      <c r="AJ72" s="94">
        <f>'Юнит 6'!AJ72+'Юнит 7'!AJ72+'Юнит 8'!AJ72+'Юнит 9'!AJ72</f>
        <v>0</v>
      </c>
      <c r="AK72" s="94">
        <f>'Юнит 6'!AK72+'Юнит 7'!AK72+'Юнит 8'!AK72+'Юнит 9'!AK72</f>
        <v>0</v>
      </c>
      <c r="AL72" s="123">
        <f t="shared" si="49"/>
        <v>0</v>
      </c>
      <c r="AM72" s="94">
        <f>'Юнит 6'!AM72+'Юнит 7'!AM72+'Юнит 8'!AM72+'Юнит 9'!AM72</f>
        <v>0</v>
      </c>
      <c r="AN72" s="95">
        <f t="shared" si="53"/>
        <v>185.06109999999998</v>
      </c>
      <c r="AO72" s="96">
        <f t="shared" si="54"/>
        <v>-243.91109999999989</v>
      </c>
      <c r="AP72" s="97"/>
      <c r="AQ72" s="98">
        <f t="shared" si="8"/>
        <v>837</v>
      </c>
      <c r="AR72" s="99">
        <f t="shared" si="30"/>
        <v>123.09</v>
      </c>
      <c r="AS72" s="99">
        <f t="shared" si="10"/>
        <v>314.57499999999999</v>
      </c>
      <c r="AT72" s="99">
        <f t="shared" si="11"/>
        <v>409.14333333333337</v>
      </c>
      <c r="AU72" s="99">
        <f t="shared" si="55"/>
        <v>0</v>
      </c>
      <c r="AV72" s="99">
        <f t="array" ref="AV72">_xlfn.IFS(U72=0,AO72,U72&lt;0,AO72/-U72,U72&gt;0,AO72/U72)</f>
        <v>-40.651849999999982</v>
      </c>
      <c r="AW72" s="235">
        <f t="shared" si="40"/>
        <v>-4.8568518518518497E-2</v>
      </c>
      <c r="AX72" s="235">
        <f t="shared" si="41"/>
        <v>-0.33026119099845624</v>
      </c>
      <c r="AY72" s="100"/>
      <c r="AZ72" s="95">
        <f t="shared" si="14"/>
        <v>0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2"/>
        <v>0</v>
      </c>
      <c r="F73" s="94"/>
      <c r="G73" s="94"/>
      <c r="H73" s="94"/>
      <c r="I73" s="94"/>
      <c r="J73" s="94"/>
      <c r="K73" s="94">
        <v>123.09</v>
      </c>
      <c r="L73" s="93">
        <f t="shared" si="37"/>
        <v>0</v>
      </c>
      <c r="M73" s="90"/>
      <c r="N73" s="94">
        <f>'Юнит 6'!N73+'Юнит 7'!N73+'Юнит 8'!N73+'Юнит 9'!N73</f>
        <v>31</v>
      </c>
      <c r="O73" s="90">
        <v>807</v>
      </c>
      <c r="P73" s="90">
        <v>28</v>
      </c>
      <c r="Q73" s="234">
        <f t="shared" si="50"/>
        <v>0.96875</v>
      </c>
      <c r="R73" s="93">
        <f t="shared" si="51"/>
        <v>0.21875</v>
      </c>
      <c r="S73" s="94">
        <f>'Юнит 6'!S73+'Юнит 7'!S73+'Юнит 8'!S73+'Юнит 9'!S73</f>
        <v>7</v>
      </c>
      <c r="T73" s="94">
        <f>'Юнит 6'!T73+'Юнит 7'!T73+'Юнит 8'!T73+'Юнит 9'!T73</f>
        <v>0</v>
      </c>
      <c r="U73" s="93">
        <f t="shared" si="43"/>
        <v>7</v>
      </c>
      <c r="V73" s="94">
        <f>'Юнит 6'!V73+'Юнит 7'!V73+'Юнит 8'!V73+'Юнит 9'!V73</f>
        <v>3705.76</v>
      </c>
      <c r="W73" s="94">
        <f>'Юнит 6'!W73+'Юнит 7'!W73+'Юнит 8'!W73+'Юнит 9'!W73</f>
        <v>0</v>
      </c>
      <c r="X73" s="93">
        <f t="shared" si="44"/>
        <v>3705.76</v>
      </c>
      <c r="Y73" s="94">
        <f>'Юнит 6'!Y73+'Юнит 7'!Y73+'Юнит 8'!Y73+'Юнит 9'!Y73</f>
        <v>5625.07</v>
      </c>
      <c r="Z73" s="94">
        <f>'Юнит 6'!Z73+'Юнит 7'!Z73+'Юнит 8'!Z73+'Юнит 9'!Z73</f>
        <v>0</v>
      </c>
      <c r="AA73" s="233">
        <f t="shared" si="45"/>
        <v>5625.07</v>
      </c>
      <c r="AB73" s="93">
        <f t="shared" si="52"/>
        <v>7004.76</v>
      </c>
      <c r="AC73" s="235">
        <f t="shared" si="46"/>
        <v>6.6384058357444003E-4</v>
      </c>
      <c r="AD73" s="93">
        <f t="shared" si="47"/>
        <v>861.63</v>
      </c>
      <c r="AE73" s="94">
        <f>'Юнит 6'!AE73+'Юнит 7'!AE73+'Юнит 8'!AE73+'Юнит 9'!AE73</f>
        <v>2097.4399999999996</v>
      </c>
      <c r="AF73" s="235">
        <f t="shared" si="48"/>
        <v>0.37287358201764598</v>
      </c>
      <c r="AG73" s="94">
        <f>'Юнит 6'!AG73+'Юнит 7'!AG73+'Юнит 8'!AG73+'Юнит 9'!AG73</f>
        <v>2188.9299999999998</v>
      </c>
      <c r="AH73" s="94">
        <f>'Юнит 6'!AH73+'Юнит 7'!AH73+'Юнит 8'!AH73+'Юнит 9'!AH73</f>
        <v>0</v>
      </c>
      <c r="AI73" s="94">
        <f>'Юнит 6'!AI73+'Юнит 7'!AI73+'Юнит 8'!AI73+'Юнит 9'!AI73</f>
        <v>0</v>
      </c>
      <c r="AJ73" s="94">
        <f>'Юнит 6'!AJ73+'Юнит 7'!AJ73+'Юнит 8'!AJ73+'Юнит 9'!AJ73</f>
        <v>0</v>
      </c>
      <c r="AK73" s="94">
        <f>'Юнит 6'!AK73+'Юнит 7'!AK73+'Юнит 8'!AK73+'Юнит 9'!AK73</f>
        <v>0</v>
      </c>
      <c r="AL73" s="123">
        <f t="shared" si="49"/>
        <v>0</v>
      </c>
      <c r="AM73" s="94">
        <f>'Юнит 6'!AM73+'Юнит 7'!AM73+'Юнит 8'!AM73+'Юнит 9'!AM73</f>
        <v>0</v>
      </c>
      <c r="AN73" s="95">
        <f t="shared" si="53"/>
        <v>211.598896</v>
      </c>
      <c r="AO73" s="96">
        <f t="shared" si="54"/>
        <v>265.4711040000002</v>
      </c>
      <c r="AP73" s="97"/>
      <c r="AQ73" s="98">
        <f t="shared" si="8"/>
        <v>803.58142857142855</v>
      </c>
      <c r="AR73" s="99">
        <f t="shared" si="30"/>
        <v>123.09</v>
      </c>
      <c r="AS73" s="99">
        <f t="shared" si="10"/>
        <v>299.63428571428568</v>
      </c>
      <c r="AT73" s="99">
        <f t="shared" si="11"/>
        <v>312.70428571428567</v>
      </c>
      <c r="AU73" s="99">
        <f t="shared" si="55"/>
        <v>0</v>
      </c>
      <c r="AV73" s="99">
        <f t="array" ref="AV73">_xlfn.IFS(U73=0,AO73,U73&lt;0,AO73/-U73,U73&gt;0,AO73/U73)</f>
        <v>37.924443428571458</v>
      </c>
      <c r="AW73" s="235">
        <f t="shared" si="40"/>
        <v>4.7194275626792237E-2</v>
      </c>
      <c r="AX73" s="235">
        <f t="shared" si="41"/>
        <v>0.3081033668744127</v>
      </c>
      <c r="AY73" s="100"/>
      <c r="AZ73" s="95">
        <f t="shared" si="14"/>
        <v>0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2"/>
        <v>0</v>
      </c>
      <c r="F74" s="94"/>
      <c r="G74" s="94"/>
      <c r="H74" s="94"/>
      <c r="I74" s="94"/>
      <c r="J74" s="94"/>
      <c r="K74" s="94">
        <v>134.79</v>
      </c>
      <c r="L74" s="93">
        <f t="shared" si="37"/>
        <v>0</v>
      </c>
      <c r="M74" s="90"/>
      <c r="N74" s="94">
        <f>'Юнит 6'!N74+'Юнит 7'!N74+'Юнит 8'!N74+'Юнит 9'!N74</f>
        <v>2</v>
      </c>
      <c r="O74" s="90">
        <v>781</v>
      </c>
      <c r="P74" s="90">
        <v>50</v>
      </c>
      <c r="Q74" s="234">
        <f t="shared" si="50"/>
        <v>6.25E-2</v>
      </c>
      <c r="R74" s="93">
        <f t="shared" si="51"/>
        <v>3.125E-2</v>
      </c>
      <c r="S74" s="94">
        <f>'Юнит 6'!S74+'Юнит 7'!S74+'Юнит 8'!S74+'Юнит 9'!S74</f>
        <v>1</v>
      </c>
      <c r="T74" s="94">
        <f>'Юнит 6'!T74+'Юнит 7'!T74+'Юнит 8'!T74+'Юнит 9'!T74</f>
        <v>0</v>
      </c>
      <c r="U74" s="93">
        <f t="shared" si="43"/>
        <v>1</v>
      </c>
      <c r="V74" s="94">
        <f>'Юнит 6'!V74+'Юнит 7'!V74+'Юнит 8'!V74+'Юнит 9'!V74</f>
        <v>502</v>
      </c>
      <c r="W74" s="94">
        <f>'Юнит 6'!W74+'Юнит 7'!W74+'Юнит 8'!W74+'Юнит 9'!W74</f>
        <v>0</v>
      </c>
      <c r="X74" s="93">
        <f t="shared" si="44"/>
        <v>502</v>
      </c>
      <c r="Y74" s="94">
        <f>'Юнит 6'!Y74+'Юнит 7'!Y74+'Юнит 8'!Y74+'Юнит 9'!Y74</f>
        <v>781</v>
      </c>
      <c r="Z74" s="94">
        <f>'Юнит 6'!Z74+'Юнит 7'!Z74+'Юнит 8'!Z74+'Юнит 9'!Z74</f>
        <v>0</v>
      </c>
      <c r="AA74" s="233">
        <f t="shared" si="45"/>
        <v>781</v>
      </c>
      <c r="AB74" s="93">
        <f t="shared" si="52"/>
        <v>781</v>
      </c>
      <c r="AC74" s="235">
        <f t="shared" si="46"/>
        <v>9.216943002871746E-5</v>
      </c>
      <c r="AD74" s="93">
        <f t="shared" si="47"/>
        <v>134.79</v>
      </c>
      <c r="AE74" s="94">
        <f>'Юнит 6'!AE74+'Юнит 7'!AE74+'Юнит 8'!AE74+'Юнит 9'!AE74</f>
        <v>295.20999999999998</v>
      </c>
      <c r="AF74" s="235">
        <f t="shared" si="48"/>
        <v>0.37798975672215107</v>
      </c>
      <c r="AG74" s="94">
        <f>'Юнит 6'!AG74+'Юнит 7'!AG74+'Юнит 8'!AG74+'Юнит 9'!AG74</f>
        <v>140.36000000000001</v>
      </c>
      <c r="AH74" s="94">
        <f>'Юнит 6'!AH74+'Юнит 7'!AH74+'Юнит 8'!AH74+'Юнит 9'!AH74</f>
        <v>0</v>
      </c>
      <c r="AI74" s="94">
        <f>'Юнит 6'!AI74+'Юнит 7'!AI74+'Юнит 8'!AI74+'Юнит 9'!AI74</f>
        <v>0</v>
      </c>
      <c r="AJ74" s="94">
        <f>'Юнит 6'!AJ74+'Юнит 7'!AJ74+'Юнит 8'!AJ74+'Юнит 9'!AJ74</f>
        <v>0</v>
      </c>
      <c r="AK74" s="94">
        <f>'Юнит 6'!AK74+'Юнит 7'!AK74+'Юнит 8'!AK74+'Юнит 9'!AK74</f>
        <v>0</v>
      </c>
      <c r="AL74" s="123">
        <f t="shared" si="49"/>
        <v>0</v>
      </c>
      <c r="AM74" s="94">
        <f>'Юнит 6'!AM74+'Юнит 7'!AM74+'Юнит 8'!AM74+'Юнит 9'!AM74</f>
        <v>0</v>
      </c>
      <c r="AN74" s="95">
        <f t="shared" si="53"/>
        <v>28.664199999999997</v>
      </c>
      <c r="AO74" s="96">
        <f t="shared" si="54"/>
        <v>181.97580000000005</v>
      </c>
      <c r="AP74" s="97"/>
      <c r="AQ74" s="98">
        <f t="shared" si="8"/>
        <v>781</v>
      </c>
      <c r="AR74" s="99">
        <f t="shared" si="30"/>
        <v>134.79</v>
      </c>
      <c r="AS74" s="99">
        <f t="shared" si="10"/>
        <v>295.20999999999998</v>
      </c>
      <c r="AT74" s="99">
        <f t="shared" si="11"/>
        <v>140.36000000000001</v>
      </c>
      <c r="AU74" s="99">
        <f t="shared" si="55"/>
        <v>0</v>
      </c>
      <c r="AV74" s="99">
        <f t="array" ref="AV74">_xlfn.IFS(U74=0,AO74,U74&lt;0,AO74/-U74,U74&gt;0,AO74/U74)</f>
        <v>181.97580000000005</v>
      </c>
      <c r="AW74" s="235">
        <f t="shared" si="40"/>
        <v>0.23300358514724717</v>
      </c>
      <c r="AX74" s="235">
        <f t="shared" si="41"/>
        <v>1.350068996216337</v>
      </c>
      <c r="AY74" s="100"/>
      <c r="AZ74" s="95">
        <f t="shared" si="14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2"/>
        <v>0</v>
      </c>
      <c r="F75" s="94"/>
      <c r="G75" s="94"/>
      <c r="H75" s="94"/>
      <c r="I75" s="94"/>
      <c r="J75" s="94"/>
      <c r="K75" s="94">
        <v>134.79</v>
      </c>
      <c r="L75" s="93">
        <f t="shared" si="37"/>
        <v>0</v>
      </c>
      <c r="M75" s="90"/>
      <c r="N75" s="94">
        <f>'Юнит 6'!N75+'Юнит 7'!N75+'Юнит 8'!N75+'Юнит 9'!N75</f>
        <v>5</v>
      </c>
      <c r="O75" s="90">
        <v>763</v>
      </c>
      <c r="P75" s="90">
        <v>33</v>
      </c>
      <c r="Q75" s="234">
        <f t="shared" si="50"/>
        <v>0.15625</v>
      </c>
      <c r="R75" s="93">
        <f t="shared" si="51"/>
        <v>3.125E-2</v>
      </c>
      <c r="S75" s="94">
        <f>'Юнит 6'!S75+'Юнит 7'!S75+'Юнит 8'!S75+'Юнит 9'!S75</f>
        <v>2</v>
      </c>
      <c r="T75" s="94">
        <f>'Юнит 6'!T75+'Юнит 7'!T75+'Юнит 8'!T75+'Юнит 9'!T75</f>
        <v>-1</v>
      </c>
      <c r="U75" s="93">
        <f t="shared" si="43"/>
        <v>1</v>
      </c>
      <c r="V75" s="94">
        <f>'Юнит 6'!V75+'Юнит 7'!V75+'Юнит 8'!V75+'Юнит 9'!V75</f>
        <v>926</v>
      </c>
      <c r="W75" s="94">
        <f>'Юнит 6'!W75+'Юнит 7'!W75+'Юнит 8'!W75+'Юнит 9'!W75</f>
        <v>-470</v>
      </c>
      <c r="X75" s="93">
        <f t="shared" si="44"/>
        <v>456</v>
      </c>
      <c r="Y75" s="94">
        <f>'Юнит 6'!Y75+'Юнит 7'!Y75+'Юнит 8'!Y75+'Юнит 9'!Y75</f>
        <v>1480.22</v>
      </c>
      <c r="Z75" s="94">
        <f>'Юнит 6'!Z75+'Юнит 7'!Z75+'Юнит 8'!Z75+'Юнит 9'!Z75</f>
        <v>-740.11</v>
      </c>
      <c r="AA75" s="233">
        <f t="shared" si="45"/>
        <v>740.11</v>
      </c>
      <c r="AB75" s="93">
        <f t="shared" si="52"/>
        <v>1258.95</v>
      </c>
      <c r="AC75" s="235">
        <f t="shared" si="46"/>
        <v>8.7343811598660789E-5</v>
      </c>
      <c r="AD75" s="93">
        <f t="shared" si="47"/>
        <v>134.79</v>
      </c>
      <c r="AE75" s="94">
        <f>'Юнит 6'!AE75+'Юнит 7'!AE75+'Юнит 8'!AE75+'Юнит 9'!AE75</f>
        <v>275.7</v>
      </c>
      <c r="AF75" s="235">
        <f t="shared" si="48"/>
        <v>0.3725121941333045</v>
      </c>
      <c r="AG75" s="94">
        <f>'Юнит 6'!AG75+'Юнит 7'!AG75+'Юнит 8'!AG75+'Юнит 9'!AG75</f>
        <v>372.13</v>
      </c>
      <c r="AH75" s="94">
        <f>'Юнит 6'!AH75+'Юнит 7'!AH75+'Юнит 8'!AH75+'Юнит 9'!AH75</f>
        <v>0</v>
      </c>
      <c r="AI75" s="94">
        <f>'Юнит 6'!AI75+'Юнит 7'!AI75+'Юнит 8'!AI75+'Юнит 9'!AI75</f>
        <v>0</v>
      </c>
      <c r="AJ75" s="94">
        <f>'Юнит 6'!AJ75+'Юнит 7'!AJ75+'Юнит 8'!AJ75+'Юнит 9'!AJ75</f>
        <v>0</v>
      </c>
      <c r="AK75" s="94">
        <f>'Юнит 6'!AK75+'Юнит 7'!AK75+'Юнит 8'!AK75+'Юнит 9'!AK75</f>
        <v>0</v>
      </c>
      <c r="AL75" s="123">
        <f t="shared" si="49"/>
        <v>0</v>
      </c>
      <c r="AM75" s="94">
        <f>'Юнит 6'!AM75+'Юнит 7'!AM75+'Юнит 8'!AM75+'Юнит 9'!AM75</f>
        <v>0</v>
      </c>
      <c r="AN75" s="95">
        <f t="shared" si="53"/>
        <v>26.037599999999998</v>
      </c>
      <c r="AO75" s="96">
        <f t="shared" si="54"/>
        <v>-68.547599999999932</v>
      </c>
      <c r="AP75" s="97"/>
      <c r="AQ75" s="98">
        <f t="shared" si="8"/>
        <v>740.11</v>
      </c>
      <c r="AR75" s="99">
        <f t="shared" si="30"/>
        <v>134.79</v>
      </c>
      <c r="AS75" s="99">
        <f t="shared" si="10"/>
        <v>275.7</v>
      </c>
      <c r="AT75" s="99">
        <f t="shared" si="11"/>
        <v>186.065</v>
      </c>
      <c r="AU75" s="99">
        <f t="shared" si="55"/>
        <v>0</v>
      </c>
      <c r="AV75" s="99">
        <f t="array" ref="AV75">_xlfn.IFS(U75=0,AO75,U75&lt;0,AO75/-U75,U75&gt;0,AO75/U75)</f>
        <v>-68.547599999999932</v>
      </c>
      <c r="AW75" s="235">
        <f t="shared" si="40"/>
        <v>-9.2618124332869339E-2</v>
      </c>
      <c r="AX75" s="235">
        <f t="shared" si="41"/>
        <v>-0.50855107945693256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2"/>
        <v>0</v>
      </c>
      <c r="F76" s="94"/>
      <c r="G76" s="94"/>
      <c r="H76" s="94"/>
      <c r="I76" s="94"/>
      <c r="J76" s="94"/>
      <c r="K76" s="94">
        <v>123.09</v>
      </c>
      <c r="L76" s="93">
        <f t="shared" si="37"/>
        <v>0</v>
      </c>
      <c r="M76" s="90"/>
      <c r="N76" s="94">
        <f>'Юнит 6'!N76+'Юнит 7'!N76+'Юнит 8'!N76+'Юнит 9'!N76</f>
        <v>14</v>
      </c>
      <c r="O76" s="90">
        <v>1050</v>
      </c>
      <c r="P76" s="90">
        <v>8</v>
      </c>
      <c r="Q76" s="234">
        <f t="shared" si="50"/>
        <v>0.4375</v>
      </c>
      <c r="R76" s="93">
        <f t="shared" si="51"/>
        <v>3.125E-2</v>
      </c>
      <c r="S76" s="94">
        <f>'Юнит 6'!S76+'Юнит 7'!S76+'Юнит 8'!S76+'Юнит 9'!S76</f>
        <v>3</v>
      </c>
      <c r="T76" s="94">
        <f>'Юнит 6'!T76+'Юнит 7'!T76+'Юнит 8'!T76+'Юнит 9'!T76</f>
        <v>-2</v>
      </c>
      <c r="U76" s="93">
        <f t="shared" si="43"/>
        <v>1</v>
      </c>
      <c r="V76" s="94">
        <f>'Юнит 6'!V76+'Юнит 7'!V76+'Юнит 8'!V76+'Юнит 9'!V76</f>
        <v>2029</v>
      </c>
      <c r="W76" s="94">
        <f>'Юнит 6'!W76+'Юнит 7'!W76+'Юнит 8'!W76+'Юнит 9'!W76</f>
        <v>-1339</v>
      </c>
      <c r="X76" s="93">
        <f t="shared" si="44"/>
        <v>690</v>
      </c>
      <c r="Y76" s="94">
        <f>'Юнит 6'!Y76+'Юнит 7'!Y76+'Юнит 8'!Y76+'Юнит 9'!Y76</f>
        <v>3150</v>
      </c>
      <c r="Z76" s="94">
        <f>'Юнит 6'!Z76+'Юнит 7'!Z76+'Юнит 8'!Z76+'Юнит 9'!Z76</f>
        <v>-2100</v>
      </c>
      <c r="AA76" s="233">
        <f t="shared" si="45"/>
        <v>1050</v>
      </c>
      <c r="AB76" s="93">
        <f t="shared" si="52"/>
        <v>1176</v>
      </c>
      <c r="AC76" s="235">
        <f t="shared" si="46"/>
        <v>1.2391536687599659E-4</v>
      </c>
      <c r="AD76" s="93">
        <f t="shared" si="47"/>
        <v>123.09</v>
      </c>
      <c r="AE76" s="94">
        <f>'Юнит 6'!AE76+'Юнит 7'!AE76+'Юнит 8'!AE76+'Юнит 9'!AE76</f>
        <v>392.54999999999995</v>
      </c>
      <c r="AF76" s="235">
        <f t="shared" si="48"/>
        <v>0.37385714285714283</v>
      </c>
      <c r="AG76" s="94">
        <f>'Юнит 6'!AG76+'Юнит 7'!AG76+'Юнит 8'!AG76+'Юнит 9'!AG76</f>
        <v>1311.32</v>
      </c>
      <c r="AH76" s="94">
        <f>'Юнит 6'!AH76+'Юнит 7'!AH76+'Юнит 8'!AH76+'Юнит 9'!AH76</f>
        <v>0</v>
      </c>
      <c r="AI76" s="94">
        <f>'Юнит 6'!AI76+'Юнит 7'!AI76+'Юнит 8'!AI76+'Юнит 9'!AI76</f>
        <v>0</v>
      </c>
      <c r="AJ76" s="94">
        <f>'Юнит 6'!AJ76+'Юнит 7'!AJ76+'Юнит 8'!AJ76+'Юнит 9'!AJ76</f>
        <v>0</v>
      </c>
      <c r="AK76" s="94">
        <f>'Юнит 6'!AK76+'Юнит 7'!AK76+'Юнит 8'!AK76+'Юнит 9'!AK76</f>
        <v>0</v>
      </c>
      <c r="AL76" s="123">
        <f t="shared" si="49"/>
        <v>0</v>
      </c>
      <c r="AM76" s="94">
        <f>'Юнит 6'!AM76+'Юнит 7'!AM76+'Юнит 8'!AM76+'Юнит 9'!AM76</f>
        <v>0</v>
      </c>
      <c r="AN76" s="95">
        <f t="shared" si="53"/>
        <v>39.399000000000001</v>
      </c>
      <c r="AO76" s="96">
        <f t="shared" si="54"/>
        <v>-816.35899999999992</v>
      </c>
      <c r="AP76" s="97"/>
      <c r="AQ76" s="98">
        <f t="shared" si="8"/>
        <v>1050</v>
      </c>
      <c r="AR76" s="99">
        <f t="shared" si="30"/>
        <v>123.09</v>
      </c>
      <c r="AS76" s="99">
        <f t="shared" si="10"/>
        <v>392.54999999999995</v>
      </c>
      <c r="AT76" s="99">
        <f t="shared" si="11"/>
        <v>437.10666666666663</v>
      </c>
      <c r="AU76" s="99">
        <f t="shared" si="55"/>
        <v>0</v>
      </c>
      <c r="AV76" s="99">
        <f t="array" ref="AV76">_xlfn.IFS(U76=0,AO76,U76&lt;0,AO76/-U76,U76&gt;0,AO76/U76)</f>
        <v>-816.35899999999992</v>
      </c>
      <c r="AW76" s="235">
        <f t="shared" si="40"/>
        <v>-0.77748476190476179</v>
      </c>
      <c r="AX76" s="235">
        <f t="shared" si="41"/>
        <v>-6.6322122024534886</v>
      </c>
      <c r="AY76" s="100"/>
      <c r="AZ76" s="95">
        <f t="shared" si="14"/>
        <v>0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2"/>
        <v>0</v>
      </c>
      <c r="F77" s="94"/>
      <c r="G77" s="94"/>
      <c r="H77" s="94"/>
      <c r="I77" s="94"/>
      <c r="J77" s="94"/>
      <c r="K77" s="94">
        <v>123.09</v>
      </c>
      <c r="L77" s="93">
        <f t="shared" si="37"/>
        <v>0</v>
      </c>
      <c r="M77" s="90"/>
      <c r="N77" s="94">
        <f>'Юнит 6'!N77+'Юнит 7'!N77+'Юнит 8'!N77+'Юнит 9'!N77</f>
        <v>2</v>
      </c>
      <c r="O77" s="90">
        <v>1150</v>
      </c>
      <c r="P77" s="90">
        <v>0</v>
      </c>
      <c r="Q77" s="234">
        <f t="shared" si="50"/>
        <v>6.25E-2</v>
      </c>
      <c r="R77" s="93">
        <f t="shared" si="51"/>
        <v>0</v>
      </c>
      <c r="S77" s="94">
        <f>'Юнит 6'!S77+'Юнит 7'!S77+'Юнит 8'!S77+'Юнит 9'!S77</f>
        <v>0</v>
      </c>
      <c r="T77" s="94">
        <f>'Юнит 6'!T77+'Юнит 7'!T77+'Юнит 8'!T77+'Юнит 9'!T77</f>
        <v>0</v>
      </c>
      <c r="U77" s="93">
        <f t="shared" si="43"/>
        <v>0</v>
      </c>
      <c r="V77" s="94">
        <f>'Юнит 6'!V77+'Юнит 7'!V77+'Юнит 8'!V77+'Юнит 9'!V77</f>
        <v>0</v>
      </c>
      <c r="W77" s="94">
        <f>'Юнит 6'!W77+'Юнит 7'!W77+'Юнит 8'!W77+'Юнит 9'!W77</f>
        <v>0</v>
      </c>
      <c r="X77" s="93">
        <f t="shared" si="44"/>
        <v>0</v>
      </c>
      <c r="Y77" s="94">
        <f>'Юнит 6'!Y77+'Юнит 7'!Y77+'Юнит 8'!Y77+'Юнит 9'!Y77</f>
        <v>0</v>
      </c>
      <c r="Z77" s="94">
        <f>'Юнит 6'!Z77+'Юнит 7'!Z77+'Юнит 8'!Z77+'Юнит 9'!Z77</f>
        <v>0</v>
      </c>
      <c r="AA77" s="233">
        <f t="shared" si="45"/>
        <v>0</v>
      </c>
      <c r="AB77" s="93">
        <f t="shared" si="52"/>
        <v>0</v>
      </c>
      <c r="AC77" s="235">
        <f t="shared" si="46"/>
        <v>0</v>
      </c>
      <c r="AD77" s="93">
        <f t="shared" si="47"/>
        <v>0</v>
      </c>
      <c r="AE77" s="94">
        <f>'Юнит 6'!AE77+'Юнит 7'!AE77+'Юнит 8'!AE77+'Юнит 9'!AE77</f>
        <v>0</v>
      </c>
      <c r="AF77" s="235">
        <f t="shared" si="48"/>
        <v>0</v>
      </c>
      <c r="AG77" s="94">
        <f>'Юнит 6'!AG77+'Юнит 7'!AG77+'Юнит 8'!AG77+'Юнит 9'!AG77</f>
        <v>115.07</v>
      </c>
      <c r="AH77" s="94">
        <f>'Юнит 6'!AH77+'Юнит 7'!AH77+'Юнит 8'!AH77+'Юнит 9'!AH77</f>
        <v>0</v>
      </c>
      <c r="AI77" s="94">
        <f>'Юнит 6'!AI77+'Юнит 7'!AI77+'Юнит 8'!AI77+'Юнит 9'!AI77</f>
        <v>0</v>
      </c>
      <c r="AJ77" s="94">
        <f>'Юнит 6'!AJ77+'Юнит 7'!AJ77+'Юнит 8'!AJ77+'Юнит 9'!AJ77</f>
        <v>0</v>
      </c>
      <c r="AK77" s="94">
        <f>'Юнит 6'!AK77+'Юнит 7'!AK77+'Юнит 8'!AK77+'Юнит 9'!AK77</f>
        <v>0</v>
      </c>
      <c r="AL77" s="123">
        <f t="shared" si="49"/>
        <v>0</v>
      </c>
      <c r="AM77" s="94">
        <f>'Юнит 6'!AM77+'Юнит 7'!AM77+'Юнит 8'!AM77+'Юнит 9'!AM77</f>
        <v>0</v>
      </c>
      <c r="AN77" s="95">
        <f t="shared" si="53"/>
        <v>0</v>
      </c>
      <c r="AO77" s="96">
        <f t="shared" si="54"/>
        <v>-115.07</v>
      </c>
      <c r="AP77" s="97"/>
      <c r="AQ77" s="98">
        <f t="shared" si="8"/>
        <v>0</v>
      </c>
      <c r="AR77" s="99">
        <f t="shared" si="30"/>
        <v>123.09</v>
      </c>
      <c r="AS77" s="99">
        <f t="shared" si="10"/>
        <v>0</v>
      </c>
      <c r="AT77" s="99">
        <f t="shared" si="11"/>
        <v>115.07</v>
      </c>
      <c r="AU77" s="99">
        <f t="shared" si="55"/>
        <v>0</v>
      </c>
      <c r="AV77" s="99">
        <f t="array" ref="AV77">_xlfn.IFS(U77=0,AO77,U77&lt;0,AO77/-U77,U77&gt;0,AO77/U77)</f>
        <v>-115.07</v>
      </c>
      <c r="AW77" s="235">
        <f t="shared" si="40"/>
        <v>0</v>
      </c>
      <c r="AX77" s="235">
        <f t="shared" si="41"/>
        <v>-0.93484442278007951</v>
      </c>
      <c r="AY77" s="100"/>
      <c r="AZ77" s="95">
        <f t="shared" si="14"/>
        <v>0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2"/>
        <v>0</v>
      </c>
      <c r="F78" s="94"/>
      <c r="G78" s="94"/>
      <c r="H78" s="94"/>
      <c r="I78" s="94"/>
      <c r="J78" s="94"/>
      <c r="K78" s="94">
        <v>123.09</v>
      </c>
      <c r="L78" s="93">
        <f t="shared" si="37"/>
        <v>0</v>
      </c>
      <c r="M78" s="90"/>
      <c r="N78" s="94">
        <f>'Юнит 6'!N78+'Юнит 7'!N78+'Юнит 8'!N78+'Юнит 9'!N78</f>
        <v>16</v>
      </c>
      <c r="O78" s="90">
        <v>1066</v>
      </c>
      <c r="P78" s="90">
        <v>27</v>
      </c>
      <c r="Q78" s="234">
        <f t="shared" si="50"/>
        <v>0.5</v>
      </c>
      <c r="R78" s="93">
        <f t="shared" si="51"/>
        <v>0.125</v>
      </c>
      <c r="S78" s="94">
        <f>'Юнит 6'!S78+'Юнит 7'!S78+'Юнит 8'!S78+'Юнит 9'!S78</f>
        <v>4</v>
      </c>
      <c r="T78" s="94">
        <f>'Юнит 6'!T78+'Юнит 7'!T78+'Юнит 8'!T78+'Юнит 9'!T78</f>
        <v>0</v>
      </c>
      <c r="U78" s="93">
        <f t="shared" si="43"/>
        <v>4</v>
      </c>
      <c r="V78" s="94">
        <f>'Юнит 6'!V78+'Юнит 7'!V78+'Юнит 8'!V78+'Юнит 9'!V78</f>
        <v>2801</v>
      </c>
      <c r="W78" s="94">
        <f>'Юнит 6'!W78+'Юнит 7'!W78+'Юнит 8'!W78+'Юнит 9'!W78</f>
        <v>0</v>
      </c>
      <c r="X78" s="93">
        <f t="shared" si="44"/>
        <v>2801</v>
      </c>
      <c r="Y78" s="94">
        <f>'Юнит 6'!Y78+'Юнит 7'!Y78+'Юнит 8'!Y78+'Юнит 9'!Y78</f>
        <v>4450</v>
      </c>
      <c r="Z78" s="94">
        <f>'Юнит 6'!Z78+'Юнит 7'!Z78+'Юнит 8'!Z78+'Юнит 9'!Z78</f>
        <v>0</v>
      </c>
      <c r="AA78" s="233">
        <f t="shared" si="45"/>
        <v>4450</v>
      </c>
      <c r="AB78" s="93">
        <f t="shared" si="52"/>
        <v>4605.12</v>
      </c>
      <c r="AC78" s="235">
        <f t="shared" si="46"/>
        <v>5.2516512628398551E-4</v>
      </c>
      <c r="AD78" s="93">
        <f t="shared" si="47"/>
        <v>492.36</v>
      </c>
      <c r="AE78" s="94">
        <f>'Юнит 6'!AE78+'Юнит 7'!AE78+'Юнит 8'!AE78+'Юнит 9'!AE78</f>
        <v>1652.11</v>
      </c>
      <c r="AF78" s="235">
        <f t="shared" si="48"/>
        <v>0.37126067415730335</v>
      </c>
      <c r="AG78" s="94">
        <f>'Юнит 6'!AG78+'Юнит 7'!AG78+'Юнит 8'!AG78+'Юнит 9'!AG78</f>
        <v>1156.83</v>
      </c>
      <c r="AH78" s="94">
        <f>'Юнит 6'!AH78+'Юнит 7'!AH78+'Юнит 8'!AH78+'Юнит 9'!AH78</f>
        <v>0</v>
      </c>
      <c r="AI78" s="94">
        <f>'Юнит 6'!AI78+'Юнит 7'!AI78+'Юнит 8'!AI78+'Юнит 9'!AI78</f>
        <v>0</v>
      </c>
      <c r="AJ78" s="94">
        <f>'Юнит 6'!AJ78+'Юнит 7'!AJ78+'Юнит 8'!AJ78+'Юнит 9'!AJ78</f>
        <v>0</v>
      </c>
      <c r="AK78" s="94">
        <f>'Юнит 6'!AK78+'Юнит 7'!AK78+'Юнит 8'!AK78+'Юнит 9'!AK78</f>
        <v>0</v>
      </c>
      <c r="AL78" s="123">
        <f t="shared" si="49"/>
        <v>0</v>
      </c>
      <c r="AM78" s="94">
        <f>'Юнит 6'!AM78+'Юнит 7'!AM78+'Юнит 8'!AM78+'Юнит 9'!AM78</f>
        <v>0</v>
      </c>
      <c r="AN78" s="95">
        <f t="shared" si="53"/>
        <v>159.93709999999999</v>
      </c>
      <c r="AO78" s="96">
        <f t="shared" si="54"/>
        <v>988.76289999999983</v>
      </c>
      <c r="AP78" s="97"/>
      <c r="AQ78" s="98">
        <f t="shared" si="8"/>
        <v>1112.5</v>
      </c>
      <c r="AR78" s="99">
        <f t="shared" si="30"/>
        <v>123.09</v>
      </c>
      <c r="AS78" s="99">
        <f t="shared" si="10"/>
        <v>413.02749999999997</v>
      </c>
      <c r="AT78" s="99">
        <f t="shared" si="11"/>
        <v>289.20749999999998</v>
      </c>
      <c r="AU78" s="99">
        <f t="shared" si="55"/>
        <v>0</v>
      </c>
      <c r="AV78" s="99">
        <f t="array" ref="AV78">_xlfn.IFS(U78=0,AO78,U78&lt;0,AO78/-U78,U78&gt;0,AO78/U78)</f>
        <v>247.19072499999996</v>
      </c>
      <c r="AW78" s="235">
        <f t="shared" si="40"/>
        <v>0.22219391011235951</v>
      </c>
      <c r="AX78" s="235">
        <f t="shared" si="41"/>
        <v>2.0082112681777557</v>
      </c>
      <c r="AY78" s="100"/>
      <c r="AZ78" s="95">
        <f t="shared" si="14"/>
        <v>0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2"/>
        <v>0</v>
      </c>
      <c r="F79" s="94"/>
      <c r="G79" s="94"/>
      <c r="H79" s="94"/>
      <c r="I79" s="94"/>
      <c r="J79" s="94"/>
      <c r="K79" s="94">
        <v>164.04</v>
      </c>
      <c r="L79" s="93">
        <f t="shared" si="37"/>
        <v>0</v>
      </c>
      <c r="M79" s="90"/>
      <c r="N79" s="94">
        <f>'Юнит 6'!N79+'Юнит 7'!N79+'Юнит 8'!N79+'Юнит 9'!N79</f>
        <v>6</v>
      </c>
      <c r="O79" s="90">
        <v>1500</v>
      </c>
      <c r="P79" s="90">
        <v>25</v>
      </c>
      <c r="Q79" s="234">
        <f t="shared" si="50"/>
        <v>0.1875</v>
      </c>
      <c r="R79" s="93">
        <f t="shared" si="51"/>
        <v>3.125E-2</v>
      </c>
      <c r="S79" s="94">
        <f>'Юнит 6'!S79+'Юнит 7'!S79+'Юнит 8'!S79+'Юнит 9'!S79</f>
        <v>2</v>
      </c>
      <c r="T79" s="94">
        <f>'Юнит 6'!T79+'Юнит 7'!T79+'Юнит 8'!T79+'Юнит 9'!T79</f>
        <v>-1</v>
      </c>
      <c r="U79" s="93">
        <f t="shared" si="43"/>
        <v>1</v>
      </c>
      <c r="V79" s="94">
        <f>'Юнит 6'!V79+'Юнит 7'!V79+'Юнит 8'!V79+'Юнит 9'!V79</f>
        <v>1842</v>
      </c>
      <c r="W79" s="94">
        <f>'Юнит 6'!W79+'Юнит 7'!W79+'Юнит 8'!W79+'Юнит 9'!W79</f>
        <v>-901</v>
      </c>
      <c r="X79" s="93">
        <f t="shared" si="44"/>
        <v>941</v>
      </c>
      <c r="Y79" s="94">
        <f>'Юнит 6'!Y79+'Юнит 7'!Y79+'Юнит 8'!Y79+'Юнит 9'!Y79</f>
        <v>2955</v>
      </c>
      <c r="Z79" s="94">
        <f>'Юнит 6'!Z79+'Юнит 7'!Z79+'Юнит 8'!Z79+'Юнит 9'!Z79</f>
        <v>-1455</v>
      </c>
      <c r="AA79" s="233">
        <f t="shared" si="45"/>
        <v>1500</v>
      </c>
      <c r="AB79" s="93">
        <f t="shared" si="52"/>
        <v>2250</v>
      </c>
      <c r="AC79" s="235">
        <f t="shared" si="46"/>
        <v>1.7702195267999511E-4</v>
      </c>
      <c r="AD79" s="93">
        <f t="shared" si="47"/>
        <v>164.04</v>
      </c>
      <c r="AE79" s="94">
        <f>'Юнит 6'!AE79+'Юнит 7'!AE79+'Юнит 8'!AE79+'Юнит 9'!AE79</f>
        <v>548.98</v>
      </c>
      <c r="AF79" s="235">
        <f t="shared" si="48"/>
        <v>0.36598666666666668</v>
      </c>
      <c r="AG79" s="94">
        <f>'Юнит 6'!AG79+'Юнит 7'!AG79+'Юнит 8'!AG79+'Юнит 9'!AG79</f>
        <v>574.97</v>
      </c>
      <c r="AH79" s="94">
        <f>'Юнит 6'!AH79+'Юнит 7'!AH79+'Юнит 8'!AH79+'Юнит 9'!AH79</f>
        <v>0</v>
      </c>
      <c r="AI79" s="94">
        <f>'Юнит 6'!AI79+'Юнит 7'!AI79+'Юнит 8'!AI79+'Юнит 9'!AI79</f>
        <v>0</v>
      </c>
      <c r="AJ79" s="94">
        <f>'Юнит 6'!AJ79+'Юнит 7'!AJ79+'Юнит 8'!AJ79+'Юнит 9'!AJ79</f>
        <v>0</v>
      </c>
      <c r="AK79" s="94">
        <f>'Юнит 6'!AK79+'Юнит 7'!AK79+'Юнит 8'!AK79+'Юнит 9'!AK79</f>
        <v>0</v>
      </c>
      <c r="AL79" s="123">
        <f t="shared" si="49"/>
        <v>0</v>
      </c>
      <c r="AM79" s="94">
        <f>'Юнит 6'!AM79+'Юнит 7'!AM79+'Юнит 8'!AM79+'Юнит 9'!AM79</f>
        <v>0</v>
      </c>
      <c r="AN79" s="95">
        <f t="shared" si="53"/>
        <v>53.731099999999998</v>
      </c>
      <c r="AO79" s="96">
        <f t="shared" si="54"/>
        <v>158.27889999999999</v>
      </c>
      <c r="AP79" s="97"/>
      <c r="AQ79" s="98">
        <f t="shared" si="8"/>
        <v>1500</v>
      </c>
      <c r="AR79" s="99">
        <f t="shared" si="30"/>
        <v>164.04</v>
      </c>
      <c r="AS79" s="99">
        <f t="shared" si="10"/>
        <v>548.98</v>
      </c>
      <c r="AT79" s="99">
        <f t="shared" si="11"/>
        <v>287.48500000000001</v>
      </c>
      <c r="AU79" s="99">
        <f t="shared" si="55"/>
        <v>0</v>
      </c>
      <c r="AV79" s="99">
        <f t="array" ref="AV79">_xlfn.IFS(U79=0,AO79,U79&lt;0,AO79/-U79,U79&gt;0,AO79/U79)</f>
        <v>158.27889999999999</v>
      </c>
      <c r="AW79" s="235">
        <f t="shared" si="40"/>
        <v>0.10551926666666667</v>
      </c>
      <c r="AX79" s="235">
        <f t="shared" si="41"/>
        <v>0.96487990733967322</v>
      </c>
      <c r="AY79" s="100"/>
      <c r="AZ79" s="95">
        <f t="shared" si="14"/>
        <v>0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2"/>
        <v>0</v>
      </c>
      <c r="F80" s="94"/>
      <c r="G80" s="94"/>
      <c r="H80" s="94"/>
      <c r="I80" s="94"/>
      <c r="J80" s="94"/>
      <c r="K80" s="94">
        <v>164.04</v>
      </c>
      <c r="L80" s="93">
        <f t="shared" si="37"/>
        <v>0</v>
      </c>
      <c r="M80" s="90"/>
      <c r="N80" s="94">
        <f>'Юнит 6'!N80+'Юнит 7'!N80+'Юнит 8'!N80+'Юнит 9'!N80</f>
        <v>23</v>
      </c>
      <c r="O80" s="90">
        <v>1123</v>
      </c>
      <c r="P80" s="90">
        <v>33</v>
      </c>
      <c r="Q80" s="234">
        <f t="shared" si="50"/>
        <v>0.71875</v>
      </c>
      <c r="R80" s="93">
        <f t="shared" si="51"/>
        <v>0.1875</v>
      </c>
      <c r="S80" s="94">
        <f>'Юнит 6'!S80+'Юнит 7'!S80+'Юнит 8'!S80+'Юнит 9'!S80</f>
        <v>6</v>
      </c>
      <c r="T80" s="94">
        <f>'Юнит 6'!T80+'Юнит 7'!T80+'Юнит 8'!T80+'Юнит 9'!T80</f>
        <v>0</v>
      </c>
      <c r="U80" s="93">
        <f t="shared" si="43"/>
        <v>6</v>
      </c>
      <c r="V80" s="94">
        <f>'Юнит 6'!V80+'Юнит 7'!V80+'Юнит 8'!V80+'Юнит 9'!V80</f>
        <v>4201.21</v>
      </c>
      <c r="W80" s="94">
        <f>'Юнит 6'!W80+'Юнит 7'!W80+'Юнит 8'!W80+'Юнит 9'!W80</f>
        <v>0</v>
      </c>
      <c r="X80" s="93">
        <f t="shared" si="44"/>
        <v>4201.21</v>
      </c>
      <c r="Y80" s="94">
        <f>'Юнит 6'!Y80+'Юнит 7'!Y80+'Юнит 8'!Y80+'Юнит 9'!Y80</f>
        <v>6447.6</v>
      </c>
      <c r="Z80" s="94">
        <f>'Юнит 6'!Z80+'Юнит 7'!Z80+'Юнит 8'!Z80+'Юнит 9'!Z80</f>
        <v>0</v>
      </c>
      <c r="AA80" s="233">
        <f t="shared" si="45"/>
        <v>6447.6</v>
      </c>
      <c r="AB80" s="93">
        <f t="shared" si="52"/>
        <v>8523.57</v>
      </c>
      <c r="AC80" s="235">
        <f t="shared" si="46"/>
        <v>7.60911161399691E-4</v>
      </c>
      <c r="AD80" s="93">
        <f t="shared" si="47"/>
        <v>984.24</v>
      </c>
      <c r="AE80" s="94">
        <f>'Юнит 6'!AE80+'Юнит 7'!AE80+'Юнит 8'!AE80+'Юнит 9'!AE80</f>
        <v>2430.67</v>
      </c>
      <c r="AF80" s="235">
        <f t="shared" si="48"/>
        <v>0.37698833674545568</v>
      </c>
      <c r="AG80" s="94">
        <f>'Юнит 6'!AG80+'Юнит 7'!AG80+'Юнит 8'!AG80+'Юнит 9'!AG80</f>
        <v>1724.8899999999999</v>
      </c>
      <c r="AH80" s="94">
        <f>'Юнит 6'!AH80+'Юнит 7'!AH80+'Юнит 8'!AH80+'Юнит 9'!AH80</f>
        <v>2095</v>
      </c>
      <c r="AI80" s="94">
        <f>'Юнит 6'!AI80+'Юнит 7'!AI80+'Юнит 8'!AI80+'Юнит 9'!AI80</f>
        <v>3675</v>
      </c>
      <c r="AJ80" s="94">
        <f>'Юнит 6'!AJ80+'Юнит 7'!AJ80+'Юнит 8'!AJ80+'Юнит 9'!AJ80</f>
        <v>0</v>
      </c>
      <c r="AK80" s="94">
        <f>'Юнит 6'!AK80+'Юнит 7'!AK80+'Юнит 8'!AK80+'Юнит 9'!AK80</f>
        <v>0</v>
      </c>
      <c r="AL80" s="123">
        <f t="shared" si="49"/>
        <v>0</v>
      </c>
      <c r="AM80" s="94">
        <f>'Юнит 6'!AM80+'Юнит 7'!AM80+'Юнит 8'!AM80+'Юнит 9'!AM80</f>
        <v>0</v>
      </c>
      <c r="AN80" s="95">
        <f t="shared" si="53"/>
        <v>239.88909100000001</v>
      </c>
      <c r="AO80" s="96">
        <f t="shared" si="54"/>
        <v>-4702.0890909999989</v>
      </c>
      <c r="AP80" s="97"/>
      <c r="AQ80" s="98">
        <f t="shared" si="8"/>
        <v>1074.6000000000001</v>
      </c>
      <c r="AR80" s="99">
        <f t="shared" si="30"/>
        <v>164.04</v>
      </c>
      <c r="AS80" s="99">
        <f t="shared" si="10"/>
        <v>405.11166666666668</v>
      </c>
      <c r="AT80" s="99">
        <f t="shared" si="11"/>
        <v>287.48166666666663</v>
      </c>
      <c r="AU80" s="99">
        <f t="shared" si="55"/>
        <v>961.66666666666663</v>
      </c>
      <c r="AV80" s="99">
        <f t="array" ref="AV80">_xlfn.IFS(U80=0,AO80,U80&lt;0,AO80/-U80,U80&gt;0,AO80/U80)</f>
        <v>-783.68151516666649</v>
      </c>
      <c r="AW80" s="235">
        <f t="shared" si="40"/>
        <v>-0.72927741966002824</v>
      </c>
      <c r="AX80" s="235">
        <f t="shared" si="41"/>
        <v>-4.7773806094042097</v>
      </c>
      <c r="AY80" s="100"/>
      <c r="AZ80" s="95">
        <f t="shared" si="14"/>
        <v>0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2"/>
        <v>0</v>
      </c>
      <c r="F81" s="94"/>
      <c r="G81" s="94"/>
      <c r="H81" s="94"/>
      <c r="I81" s="94"/>
      <c r="J81" s="94"/>
      <c r="K81" s="94">
        <v>128.94</v>
      </c>
      <c r="L81" s="93">
        <f t="shared" si="37"/>
        <v>0</v>
      </c>
      <c r="M81" s="90"/>
      <c r="N81" s="94">
        <f>'Юнит 6'!N81+'Юнит 7'!N81+'Юнит 8'!N81+'Юнит 9'!N81</f>
        <v>54</v>
      </c>
      <c r="O81" s="90">
        <v>1187</v>
      </c>
      <c r="P81" s="90">
        <v>36</v>
      </c>
      <c r="Q81" s="234">
        <f t="shared" si="50"/>
        <v>1.6875</v>
      </c>
      <c r="R81" s="93">
        <f t="shared" si="51"/>
        <v>0.5</v>
      </c>
      <c r="S81" s="94">
        <f>'Юнит 6'!S81+'Юнит 7'!S81+'Юнит 8'!S81+'Юнит 9'!S81</f>
        <v>17</v>
      </c>
      <c r="T81" s="94">
        <f>'Юнит 6'!T81+'Юнит 7'!T81+'Юнит 8'!T81+'Юнит 9'!T81</f>
        <v>-1</v>
      </c>
      <c r="U81" s="93">
        <f t="shared" si="43"/>
        <v>16</v>
      </c>
      <c r="V81" s="94">
        <f>'Юнит 6'!V81+'Юнит 7'!V81+'Юнит 8'!V81+'Юнит 9'!V81</f>
        <v>12576</v>
      </c>
      <c r="W81" s="94">
        <f>'Юнит 6'!W81+'Юнит 7'!W81+'Юнит 8'!W81+'Юнит 9'!W81</f>
        <v>-798</v>
      </c>
      <c r="X81" s="93">
        <f t="shared" si="44"/>
        <v>11778</v>
      </c>
      <c r="Y81" s="94">
        <f>'Юнит 6'!Y81+'Юнит 7'!Y81+'Юнит 8'!Y81+'Юнит 9'!Y81</f>
        <v>20359</v>
      </c>
      <c r="Z81" s="94">
        <f>'Юнит 6'!Z81+'Юнит 7'!Z81+'Юнит 8'!Z81+'Юнит 9'!Z81</f>
        <v>-1271</v>
      </c>
      <c r="AA81" s="233">
        <f t="shared" si="45"/>
        <v>19088</v>
      </c>
      <c r="AB81" s="93">
        <f t="shared" si="52"/>
        <v>23075.279999999999</v>
      </c>
      <c r="AC81" s="235">
        <f t="shared" si="46"/>
        <v>2.2526633551704978E-3</v>
      </c>
      <c r="AD81" s="93">
        <f t="shared" si="47"/>
        <v>2063.04</v>
      </c>
      <c r="AE81" s="94">
        <f>'Юнит 6'!AE81+'Юнит 7'!AE81+'Юнит 8'!AE81+'Юнит 9'!AE81</f>
        <v>7076.9299999999994</v>
      </c>
      <c r="AF81" s="235">
        <f t="shared" si="48"/>
        <v>0.37075282900251466</v>
      </c>
      <c r="AG81" s="94">
        <f>'Юнит 6'!AG81+'Юнит 7'!AG81+'Юнит 8'!AG81+'Юнит 9'!AG81</f>
        <v>3895.4999999999995</v>
      </c>
      <c r="AH81" s="94">
        <f>'Юнит 6'!AH81+'Юнит 7'!AH81+'Юнит 8'!AH81+'Юнит 9'!AH81</f>
        <v>6176</v>
      </c>
      <c r="AI81" s="94">
        <f>'Юнит 6'!AI81+'Юнит 7'!AI81+'Юнит 8'!AI81+'Юнит 9'!AI81</f>
        <v>8000</v>
      </c>
      <c r="AJ81" s="94">
        <f>'Юнит 6'!AJ81+'Юнит 7'!AJ81+'Юнит 8'!AJ81+'Юнит 9'!AJ81</f>
        <v>0</v>
      </c>
      <c r="AK81" s="94">
        <f>'Юнит 6'!AK81+'Юнит 7'!AK81+'Юнит 8'!AK81+'Юнит 9'!AK81</f>
        <v>0</v>
      </c>
      <c r="AL81" s="123">
        <f t="shared" si="49"/>
        <v>0</v>
      </c>
      <c r="AM81" s="94">
        <f>'Юнит 6'!AM81+'Юнит 7'!AM81+'Юнит 8'!AM81+'Юнит 9'!AM81</f>
        <v>0</v>
      </c>
      <c r="AN81" s="95">
        <f t="shared" si="53"/>
        <v>672.52379999999994</v>
      </c>
      <c r="AO81" s="96">
        <f t="shared" si="54"/>
        <v>-8795.9938000000002</v>
      </c>
      <c r="AP81" s="97"/>
      <c r="AQ81" s="98">
        <f t="shared" si="8"/>
        <v>1193</v>
      </c>
      <c r="AR81" s="99">
        <f t="shared" si="30"/>
        <v>128.94</v>
      </c>
      <c r="AS81" s="99">
        <f t="shared" si="10"/>
        <v>442.30812499999996</v>
      </c>
      <c r="AT81" s="99">
        <f t="shared" si="11"/>
        <v>229.14705882352939</v>
      </c>
      <c r="AU81" s="99">
        <f t="shared" si="55"/>
        <v>833.88235294117646</v>
      </c>
      <c r="AV81" s="99">
        <f t="array" ref="AV81">_xlfn.IFS(U81=0,AO81,U81&lt;0,AO81/-U81,U81&gt;0,AO81/U81)</f>
        <v>-549.74961250000001</v>
      </c>
      <c r="AW81" s="235">
        <f t="shared" si="40"/>
        <v>-0.46081275146689021</v>
      </c>
      <c r="AX81" s="235">
        <f t="shared" si="41"/>
        <v>-4.2636079765782533</v>
      </c>
      <c r="AY81" s="100"/>
      <c r="AZ81" s="95">
        <f t="shared" si="14"/>
        <v>0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2"/>
        <v>0</v>
      </c>
      <c r="F82" s="94"/>
      <c r="G82" s="94"/>
      <c r="H82" s="94"/>
      <c r="I82" s="94"/>
      <c r="J82" s="94"/>
      <c r="K82" s="94">
        <v>128.94</v>
      </c>
      <c r="L82" s="93">
        <f t="shared" si="37"/>
        <v>0</v>
      </c>
      <c r="M82" s="90"/>
      <c r="N82" s="94">
        <f>'Юнит 6'!N82+'Юнит 7'!N82+'Юнит 8'!N82+'Юнит 9'!N82</f>
        <v>2</v>
      </c>
      <c r="O82" s="90">
        <v>1174</v>
      </c>
      <c r="P82" s="90">
        <v>50</v>
      </c>
      <c r="Q82" s="234">
        <f t="shared" si="50"/>
        <v>6.25E-2</v>
      </c>
      <c r="R82" s="93">
        <f t="shared" si="51"/>
        <v>3.125E-2</v>
      </c>
      <c r="S82" s="94">
        <f>'Юнит 6'!S82+'Юнит 7'!S82+'Юнит 8'!S82+'Юнит 9'!S82</f>
        <v>1</v>
      </c>
      <c r="T82" s="94">
        <f>'Юнит 6'!T82+'Юнит 7'!T82+'Юнит 8'!T82+'Юнит 9'!T82</f>
        <v>0</v>
      </c>
      <c r="U82" s="93">
        <f t="shared" si="43"/>
        <v>1</v>
      </c>
      <c r="V82" s="94">
        <f>'Юнит 6'!V82+'Юнит 7'!V82+'Юнит 8'!V82+'Юнит 9'!V82</f>
        <v>801</v>
      </c>
      <c r="W82" s="94">
        <f>'Юнит 6'!W82+'Юнит 7'!W82+'Юнит 8'!W82+'Юнит 9'!W82</f>
        <v>0</v>
      </c>
      <c r="X82" s="93">
        <f t="shared" si="44"/>
        <v>801</v>
      </c>
      <c r="Y82" s="94">
        <f>'Юнит 6'!Y82+'Юнит 7'!Y82+'Юнит 8'!Y82+'Юнит 9'!Y82</f>
        <v>1174</v>
      </c>
      <c r="Z82" s="94">
        <f>'Юнит 6'!Z82+'Юнит 7'!Z82+'Юнит 8'!Z82+'Юнит 9'!Z82</f>
        <v>0</v>
      </c>
      <c r="AA82" s="233">
        <f t="shared" si="45"/>
        <v>1174</v>
      </c>
      <c r="AB82" s="93">
        <f t="shared" si="52"/>
        <v>1174</v>
      </c>
      <c r="AC82" s="235">
        <f t="shared" si="46"/>
        <v>1.3854918163087618E-4</v>
      </c>
      <c r="AD82" s="93">
        <f t="shared" si="47"/>
        <v>128.94</v>
      </c>
      <c r="AE82" s="94">
        <f>'Юнит 6'!AE82+'Юнит 7'!AE82+'Юнит 8'!AE82+'Юнит 9'!AE82</f>
        <v>434.85</v>
      </c>
      <c r="AF82" s="235">
        <f t="shared" si="48"/>
        <v>0.3704003407155026</v>
      </c>
      <c r="AG82" s="94">
        <f>'Юнит 6'!AG82+'Юнит 7'!AG82+'Юнит 8'!AG82+'Юнит 9'!AG82</f>
        <v>166</v>
      </c>
      <c r="AH82" s="94">
        <f>'Юнит 6'!AH82+'Юнит 7'!AH82+'Юнит 8'!AH82+'Юнит 9'!AH82</f>
        <v>0</v>
      </c>
      <c r="AI82" s="94">
        <f>'Юнит 6'!AI82+'Юнит 7'!AI82+'Юнит 8'!AI82+'Юнит 9'!AI82</f>
        <v>0</v>
      </c>
      <c r="AJ82" s="94">
        <f>'Юнит 6'!AJ82+'Юнит 7'!AJ82+'Юнит 8'!AJ82+'Юнит 9'!AJ82</f>
        <v>0</v>
      </c>
      <c r="AK82" s="94">
        <f>'Юнит 6'!AK82+'Юнит 7'!AK82+'Юнит 8'!AK82+'Юнит 9'!AK82</f>
        <v>0</v>
      </c>
      <c r="AL82" s="123">
        <f t="shared" si="49"/>
        <v>0</v>
      </c>
      <c r="AM82" s="94">
        <f>'Юнит 6'!AM82+'Юнит 7'!AM82+'Юнит 8'!AM82+'Юнит 9'!AM82</f>
        <v>0</v>
      </c>
      <c r="AN82" s="95">
        <f t="shared" si="53"/>
        <v>45.737099999999998</v>
      </c>
      <c r="AO82" s="96">
        <f t="shared" si="54"/>
        <v>398.47289999999992</v>
      </c>
      <c r="AP82" s="97"/>
      <c r="AQ82" s="98">
        <f t="shared" si="8"/>
        <v>1174</v>
      </c>
      <c r="AR82" s="99">
        <f t="shared" si="30"/>
        <v>128.94</v>
      </c>
      <c r="AS82" s="99">
        <f t="shared" si="10"/>
        <v>434.85</v>
      </c>
      <c r="AT82" s="99">
        <f t="shared" si="11"/>
        <v>166</v>
      </c>
      <c r="AU82" s="99">
        <f t="shared" si="55"/>
        <v>0</v>
      </c>
      <c r="AV82" s="99">
        <f t="array" ref="AV82">_xlfn.IFS(U82=0,AO82,U82&lt;0,AO82/-U82,U82&gt;0,AO82/U82)</f>
        <v>398.47289999999992</v>
      </c>
      <c r="AW82" s="235">
        <f t="shared" si="40"/>
        <v>0.33941473594548544</v>
      </c>
      <c r="AX82" s="235">
        <f t="shared" si="41"/>
        <v>3.0903745928338755</v>
      </c>
      <c r="AY82" s="100"/>
      <c r="AZ82" s="95">
        <f t="shared" si="14"/>
        <v>0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2"/>
        <v>0</v>
      </c>
      <c r="F83" s="94"/>
      <c r="G83" s="94"/>
      <c r="H83" s="94"/>
      <c r="I83" s="94"/>
      <c r="J83" s="94"/>
      <c r="K83" s="94">
        <v>123.09</v>
      </c>
      <c r="L83" s="93">
        <f t="shared" si="37"/>
        <v>0</v>
      </c>
      <c r="M83" s="90"/>
      <c r="N83" s="94">
        <f>'Юнит 6'!N83+'Юнит 7'!N83+'Юнит 8'!N83+'Юнит 9'!N83</f>
        <v>9</v>
      </c>
      <c r="O83" s="90">
        <v>1375</v>
      </c>
      <c r="P83" s="90">
        <v>40</v>
      </c>
      <c r="Q83" s="234">
        <f t="shared" si="50"/>
        <v>0.28125</v>
      </c>
      <c r="R83" s="93">
        <f t="shared" si="51"/>
        <v>6.25E-2</v>
      </c>
      <c r="S83" s="94">
        <f>'Юнит 6'!S83+'Юнит 7'!S83+'Юнит 8'!S83+'Юнит 9'!S83</f>
        <v>2</v>
      </c>
      <c r="T83" s="94">
        <f>'Юнит 6'!T83+'Юнит 7'!T83+'Юнит 8'!T83+'Юнит 9'!T83</f>
        <v>0</v>
      </c>
      <c r="U83" s="93">
        <f t="shared" si="43"/>
        <v>2</v>
      </c>
      <c r="V83" s="94">
        <f>'Юнит 6'!V83+'Юнит 7'!V83+'Юнит 8'!V83+'Юнит 9'!V83</f>
        <v>1617</v>
      </c>
      <c r="W83" s="94">
        <f>'Юнит 6'!W83+'Юнит 7'!W83+'Юнит 8'!W83+'Юнит 9'!W83</f>
        <v>0</v>
      </c>
      <c r="X83" s="93">
        <f t="shared" si="44"/>
        <v>1617</v>
      </c>
      <c r="Y83" s="94">
        <f>'Юнит 6'!Y83+'Юнит 7'!Y83+'Юнит 8'!Y83+'Юнит 9'!Y83</f>
        <v>2750</v>
      </c>
      <c r="Z83" s="94">
        <f>'Юнит 6'!Z83+'Юнит 7'!Z83+'Юнит 8'!Z83+'Юнит 9'!Z83</f>
        <v>0</v>
      </c>
      <c r="AA83" s="233">
        <f t="shared" si="45"/>
        <v>2750</v>
      </c>
      <c r="AB83" s="93">
        <f t="shared" si="52"/>
        <v>4950</v>
      </c>
      <c r="AC83" s="235">
        <f t="shared" si="46"/>
        <v>3.2454024657999102E-4</v>
      </c>
      <c r="AD83" s="93">
        <f t="shared" si="47"/>
        <v>246.18</v>
      </c>
      <c r="AE83" s="94">
        <f>'Юнит 6'!AE83+'Юнит 7'!AE83+'Юнит 8'!AE83+'Юнит 9'!AE83</f>
        <v>1034.04</v>
      </c>
      <c r="AF83" s="235">
        <f t="shared" si="48"/>
        <v>0.37601454545454543</v>
      </c>
      <c r="AG83" s="94">
        <f>'Юнит 6'!AG83+'Юнит 7'!AG83+'Юнит 8'!AG83+'Юнит 9'!AG83</f>
        <v>429.85</v>
      </c>
      <c r="AH83" s="94">
        <f>'Юнит 6'!AH83+'Юнит 7'!AH83+'Юнит 8'!AH83+'Юнит 9'!AH83</f>
        <v>0</v>
      </c>
      <c r="AI83" s="94">
        <f>'Юнит 6'!AI83+'Юнит 7'!AI83+'Юнит 8'!AI83+'Юнит 9'!AI83</f>
        <v>0</v>
      </c>
      <c r="AJ83" s="94">
        <f>'Юнит 6'!AJ83+'Юнит 7'!AJ83+'Юнит 8'!AJ83+'Юнит 9'!AJ83</f>
        <v>0</v>
      </c>
      <c r="AK83" s="94">
        <f>'Юнит 6'!AK83+'Юнит 7'!AK83+'Юнит 8'!AK83+'Юнит 9'!AK83</f>
        <v>0</v>
      </c>
      <c r="AL83" s="123">
        <f t="shared" si="49"/>
        <v>0</v>
      </c>
      <c r="AM83" s="94">
        <f>'Юнит 6'!AM83+'Юнит 7'!AM83+'Юнит 8'!AM83+'Юнит 9'!AM83</f>
        <v>0</v>
      </c>
      <c r="AN83" s="95">
        <f t="shared" si="53"/>
        <v>92.330699999999993</v>
      </c>
      <c r="AO83" s="96">
        <f t="shared" si="54"/>
        <v>947.59930000000031</v>
      </c>
      <c r="AP83" s="97"/>
      <c r="AQ83" s="98">
        <f t="shared" si="8"/>
        <v>1375</v>
      </c>
      <c r="AR83" s="99">
        <f t="shared" si="30"/>
        <v>123.09</v>
      </c>
      <c r="AS83" s="99">
        <f t="shared" si="10"/>
        <v>517.02</v>
      </c>
      <c r="AT83" s="99">
        <f t="shared" si="11"/>
        <v>214.92500000000001</v>
      </c>
      <c r="AU83" s="99">
        <f t="shared" si="55"/>
        <v>0</v>
      </c>
      <c r="AV83" s="99">
        <f t="array" ref="AV83">_xlfn.IFS(U83=0,AO83,U83&lt;0,AO83/-U83,U83&gt;0,AO83/U83)</f>
        <v>473.79965000000016</v>
      </c>
      <c r="AW83" s="235">
        <f t="shared" si="40"/>
        <v>0.34458156363636377</v>
      </c>
      <c r="AX83" s="235">
        <f t="shared" si="41"/>
        <v>3.8492131773499079</v>
      </c>
      <c r="AY83" s="100"/>
      <c r="AZ83" s="95">
        <f t="shared" si="14"/>
        <v>0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2"/>
        <v>0</v>
      </c>
      <c r="F84" s="94"/>
      <c r="G84" s="94"/>
      <c r="H84" s="94"/>
      <c r="I84" s="94"/>
      <c r="J84" s="94"/>
      <c r="K84" s="94">
        <v>146.49</v>
      </c>
      <c r="L84" s="93">
        <f t="shared" si="37"/>
        <v>0</v>
      </c>
      <c r="M84" s="90"/>
      <c r="N84" s="94">
        <f>'Юнит 6'!N84+'Юнит 7'!N84+'Юнит 8'!N84+'Юнит 9'!N84</f>
        <v>1</v>
      </c>
      <c r="O84" s="90">
        <v>1438</v>
      </c>
      <c r="P84" s="90">
        <v>0</v>
      </c>
      <c r="Q84" s="234">
        <f t="shared" si="50"/>
        <v>3.125E-2</v>
      </c>
      <c r="R84" s="93">
        <f t="shared" si="51"/>
        <v>0</v>
      </c>
      <c r="S84" s="94">
        <f>'Юнит 6'!S84+'Юнит 7'!S84+'Юнит 8'!S84+'Юнит 9'!S84</f>
        <v>0</v>
      </c>
      <c r="T84" s="94">
        <f>'Юнит 6'!T84+'Юнит 7'!T84+'Юнит 8'!T84+'Юнит 9'!T84</f>
        <v>0</v>
      </c>
      <c r="U84" s="93">
        <f t="shared" si="43"/>
        <v>0</v>
      </c>
      <c r="V84" s="94">
        <f>'Юнит 6'!V84+'Юнит 7'!V84+'Юнит 8'!V84+'Юнит 9'!V84</f>
        <v>0</v>
      </c>
      <c r="W84" s="94">
        <f>'Юнит 6'!W84+'Юнит 7'!W84+'Юнит 8'!W84+'Юнит 9'!W84</f>
        <v>0</v>
      </c>
      <c r="X84" s="93">
        <f t="shared" si="44"/>
        <v>0</v>
      </c>
      <c r="Y84" s="94">
        <f>'Юнит 6'!Y84+'Юнит 7'!Y84+'Юнит 8'!Y84+'Юнит 9'!Y84</f>
        <v>0</v>
      </c>
      <c r="Z84" s="94">
        <f>'Юнит 6'!Z84+'Юнит 7'!Z84+'Юнит 8'!Z84+'Юнит 9'!Z84</f>
        <v>0</v>
      </c>
      <c r="AA84" s="233">
        <f t="shared" si="45"/>
        <v>0</v>
      </c>
      <c r="AB84" s="93">
        <f t="shared" si="52"/>
        <v>0</v>
      </c>
      <c r="AC84" s="235">
        <f t="shared" si="46"/>
        <v>0</v>
      </c>
      <c r="AD84" s="93">
        <f t="shared" si="47"/>
        <v>0</v>
      </c>
      <c r="AE84" s="94">
        <f>'Юнит 6'!AE84+'Юнит 7'!AE84+'Юнит 8'!AE84+'Юнит 9'!AE84</f>
        <v>0</v>
      </c>
      <c r="AF84" s="235">
        <f t="shared" si="48"/>
        <v>0</v>
      </c>
      <c r="AG84" s="94">
        <f>'Юнит 6'!AG84+'Юнит 7'!AG84+'Юнит 8'!AG84+'Юнит 9'!AG84</f>
        <v>108</v>
      </c>
      <c r="AH84" s="94">
        <f>'Юнит 6'!AH84+'Юнит 7'!AH84+'Юнит 8'!AH84+'Юнит 9'!AH84</f>
        <v>0</v>
      </c>
      <c r="AI84" s="94">
        <f>'Юнит 6'!AI84+'Юнит 7'!AI84+'Юнит 8'!AI84+'Юнит 9'!AI84</f>
        <v>0</v>
      </c>
      <c r="AJ84" s="94">
        <f>'Юнит 6'!AJ84+'Юнит 7'!AJ84+'Юнит 8'!AJ84+'Юнит 9'!AJ84</f>
        <v>0</v>
      </c>
      <c r="AK84" s="94">
        <f>'Юнит 6'!AK84+'Юнит 7'!AK84+'Юнит 8'!AK84+'Юнит 9'!AK84</f>
        <v>0</v>
      </c>
      <c r="AL84" s="123">
        <f t="shared" si="49"/>
        <v>0</v>
      </c>
      <c r="AM84" s="94">
        <f>'Юнит 6'!AM84+'Юнит 7'!AM84+'Юнит 8'!AM84+'Юнит 9'!AM84</f>
        <v>0</v>
      </c>
      <c r="AN84" s="95">
        <f t="shared" si="53"/>
        <v>0</v>
      </c>
      <c r="AO84" s="96">
        <f t="shared" si="54"/>
        <v>-108</v>
      </c>
      <c r="AP84" s="97"/>
      <c r="AQ84" s="98">
        <f t="shared" si="8"/>
        <v>0</v>
      </c>
      <c r="AR84" s="99">
        <f t="shared" si="30"/>
        <v>146.49</v>
      </c>
      <c r="AS84" s="99">
        <f t="shared" si="10"/>
        <v>0</v>
      </c>
      <c r="AT84" s="99">
        <f t="shared" si="11"/>
        <v>108</v>
      </c>
      <c r="AU84" s="99">
        <f t="shared" si="55"/>
        <v>0</v>
      </c>
      <c r="AV84" s="99">
        <f t="array" ref="AV84">_xlfn.IFS(U84=0,AO84,U84&lt;0,AO84/-U84,U84&gt;0,AO84/U84)</f>
        <v>-108</v>
      </c>
      <c r="AW84" s="235">
        <f t="shared" si="40"/>
        <v>0</v>
      </c>
      <c r="AX84" s="235">
        <f t="shared" si="41"/>
        <v>-0.73725168953512177</v>
      </c>
      <c r="AY84" s="100"/>
      <c r="AZ84" s="95">
        <f t="shared" si="14"/>
        <v>0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2"/>
        <v>0</v>
      </c>
      <c r="F85" s="94"/>
      <c r="G85" s="94"/>
      <c r="H85" s="94"/>
      <c r="I85" s="94"/>
      <c r="J85" s="94"/>
      <c r="K85" s="94">
        <v>103.2</v>
      </c>
      <c r="L85" s="93">
        <f t="shared" si="37"/>
        <v>0</v>
      </c>
      <c r="M85" s="90"/>
      <c r="N85" s="94">
        <f>'Юнит 6'!N85+'Юнит 7'!N85+'Юнит 8'!N85+'Юнит 9'!N85</f>
        <v>20</v>
      </c>
      <c r="O85" s="90">
        <v>1008</v>
      </c>
      <c r="P85" s="90">
        <v>12</v>
      </c>
      <c r="Q85" s="234">
        <f t="shared" si="50"/>
        <v>0.625</v>
      </c>
      <c r="R85" s="93">
        <f t="shared" si="51"/>
        <v>0</v>
      </c>
      <c r="S85" s="94">
        <f>'Юнит 6'!S85+'Юнит 7'!S85+'Юнит 8'!S85+'Юнит 9'!S85</f>
        <v>3</v>
      </c>
      <c r="T85" s="94">
        <f>'Юнит 6'!T85+'Юнит 7'!T85+'Юнит 8'!T85+'Юнит 9'!T85</f>
        <v>-3</v>
      </c>
      <c r="U85" s="93">
        <f t="shared" si="43"/>
        <v>0</v>
      </c>
      <c r="V85" s="94">
        <f>'Юнит 6'!V85+'Юнит 7'!V85+'Юнит 8'!V85+'Юнит 9'!V85</f>
        <v>1904</v>
      </c>
      <c r="W85" s="94">
        <f>'Юнит 6'!W85+'Юнит 7'!W85+'Юнит 8'!W85+'Юнит 9'!W85</f>
        <v>-2230</v>
      </c>
      <c r="X85" s="93">
        <f t="shared" si="44"/>
        <v>-326</v>
      </c>
      <c r="Y85" s="94">
        <f>'Юнит 6'!Y85+'Юнит 7'!Y85+'Юнит 8'!Y85+'Юнит 9'!Y85</f>
        <v>3024</v>
      </c>
      <c r="Z85" s="94">
        <f>'Юнит 6'!Z85+'Юнит 7'!Z85+'Юнит 8'!Z85+'Юнит 9'!Z85</f>
        <v>-3024</v>
      </c>
      <c r="AA85" s="233">
        <f t="shared" si="45"/>
        <v>0</v>
      </c>
      <c r="AB85" s="93">
        <f t="shared" si="52"/>
        <v>2419.1999999999998</v>
      </c>
      <c r="AC85" s="235">
        <f t="shared" si="46"/>
        <v>0</v>
      </c>
      <c r="AD85" s="93">
        <f t="shared" si="47"/>
        <v>0</v>
      </c>
      <c r="AE85" s="94">
        <f>'Юнит 6'!AE85+'Юнит 7'!AE85+'Юнит 8'!AE85+'Юнит 9'!AE85</f>
        <v>-25.170000000000073</v>
      </c>
      <c r="AF85" s="235">
        <f t="shared" si="48"/>
        <v>0</v>
      </c>
      <c r="AG85" s="94">
        <f>'Юнит 6'!AG85+'Юнит 7'!AG85+'Юнит 8'!AG85+'Юнит 9'!AG85</f>
        <v>2702.6000000000004</v>
      </c>
      <c r="AH85" s="94">
        <f>'Юнит 6'!AH85+'Юнит 7'!AH85+'Юнит 8'!AH85+'Юнит 9'!AH85</f>
        <v>0</v>
      </c>
      <c r="AI85" s="94">
        <f>'Юнит 6'!AI85+'Юнит 7'!AI85+'Юнит 8'!AI85+'Юнит 9'!AI85</f>
        <v>0</v>
      </c>
      <c r="AJ85" s="94">
        <f>'Юнит 6'!AJ85+'Юнит 7'!AJ85+'Юнит 8'!AJ85+'Юнит 9'!AJ85</f>
        <v>0</v>
      </c>
      <c r="AK85" s="94">
        <f>'Юнит 6'!AK85+'Юнит 7'!AK85+'Юнит 8'!AK85+'Юнит 9'!AK85</f>
        <v>0</v>
      </c>
      <c r="AL85" s="123">
        <f t="shared" si="49"/>
        <v>0</v>
      </c>
      <c r="AM85" s="94">
        <f>'Юнит 6'!AM85+'Юнит 7'!AM85+'Юнит 8'!AM85+'Юнит 9'!AM85</f>
        <v>20</v>
      </c>
      <c r="AN85" s="95">
        <f t="shared" si="53"/>
        <v>-18.614599999999999</v>
      </c>
      <c r="AO85" s="96">
        <f t="shared" si="54"/>
        <v>-2678.8154000000004</v>
      </c>
      <c r="AP85" s="97"/>
      <c r="AQ85" s="98">
        <f t="shared" si="8"/>
        <v>0</v>
      </c>
      <c r="AR85" s="99">
        <f t="shared" si="30"/>
        <v>103.2</v>
      </c>
      <c r="AS85" s="99">
        <f t="shared" si="10"/>
        <v>0</v>
      </c>
      <c r="AT85" s="99">
        <f t="shared" si="11"/>
        <v>900.86666666666679</v>
      </c>
      <c r="AU85" s="99">
        <f t="shared" si="55"/>
        <v>0</v>
      </c>
      <c r="AV85" s="99">
        <f t="array" ref="AV85">_xlfn.IFS(U85=0,AO85,U85&lt;0,AO85/-U85,U85&gt;0,AO85/U85)</f>
        <v>-2678.8154000000004</v>
      </c>
      <c r="AW85" s="235">
        <f t="shared" si="40"/>
        <v>0</v>
      </c>
      <c r="AX85" s="235">
        <f t="shared" si="41"/>
        <v>-25.957513565891475</v>
      </c>
      <c r="AY85" s="100"/>
      <c r="AZ85" s="95">
        <f t="shared" si="14"/>
        <v>0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2"/>
        <v>0</v>
      </c>
      <c r="F86" s="94"/>
      <c r="G86" s="94"/>
      <c r="H86" s="94"/>
      <c r="I86" s="94"/>
      <c r="J86" s="94"/>
      <c r="K86" s="94">
        <v>150</v>
      </c>
      <c r="L86" s="93">
        <f t="shared" si="37"/>
        <v>0</v>
      </c>
      <c r="M86" s="90"/>
      <c r="N86" s="94">
        <f>'Юнит 6'!N86+'Юнит 7'!N86+'Юнит 8'!N86+'Юнит 9'!N86</f>
        <v>3</v>
      </c>
      <c r="O86" s="90">
        <v>1393</v>
      </c>
      <c r="P86" s="90">
        <v>67</v>
      </c>
      <c r="Q86" s="234">
        <f t="shared" si="50"/>
        <v>9.375E-2</v>
      </c>
      <c r="R86" s="93">
        <f t="shared" si="51"/>
        <v>6.25E-2</v>
      </c>
      <c r="S86" s="94">
        <f>'Юнит 6'!S86+'Юнит 7'!S86+'Юнит 8'!S86+'Юнит 9'!S86</f>
        <v>2</v>
      </c>
      <c r="T86" s="94">
        <f>'Юнит 6'!T86+'Юнит 7'!T86+'Юнит 8'!T86+'Юнит 9'!T86</f>
        <v>0</v>
      </c>
      <c r="U86" s="93">
        <f t="shared" si="43"/>
        <v>2</v>
      </c>
      <c r="V86" s="94">
        <f>'Юнит 6'!V86+'Юнит 7'!V86+'Юнит 8'!V86+'Юнит 9'!V86</f>
        <v>1841.62</v>
      </c>
      <c r="W86" s="94">
        <f>'Юнит 6'!W86+'Юнит 7'!W86+'Юнит 8'!W86+'Юнит 9'!W86</f>
        <v>0</v>
      </c>
      <c r="X86" s="93">
        <f t="shared" si="44"/>
        <v>1841.62</v>
      </c>
      <c r="Y86" s="94">
        <f>'Юнит 6'!Y86+'Юнит 7'!Y86+'Юнит 8'!Y86+'Юнит 9'!Y86</f>
        <v>2757.0299999999997</v>
      </c>
      <c r="Z86" s="94">
        <f>'Юнит 6'!Z86+'Юнит 7'!Z86+'Юнит 8'!Z86+'Юнит 9'!Z86</f>
        <v>0</v>
      </c>
      <c r="AA86" s="233">
        <f t="shared" si="45"/>
        <v>2757.0299999999997</v>
      </c>
      <c r="AB86" s="93">
        <f t="shared" si="52"/>
        <v>2799.93</v>
      </c>
      <c r="AC86" s="235">
        <f t="shared" si="46"/>
        <v>3.2536988946488461E-4</v>
      </c>
      <c r="AD86" s="93">
        <f t="shared" si="47"/>
        <v>300</v>
      </c>
      <c r="AE86" s="94">
        <f>'Юнит 6'!AE86+'Юнит 7'!AE86+'Юнит 8'!AE86+'Юнит 9'!AE86</f>
        <v>1012.9100000000001</v>
      </c>
      <c r="AF86" s="235">
        <f t="shared" si="48"/>
        <v>0.36739172225184352</v>
      </c>
      <c r="AG86" s="94">
        <f>'Юнит 6'!AG86+'Юнит 7'!AG86+'Юнит 8'!AG86+'Юнит 9'!AG86</f>
        <v>232.17</v>
      </c>
      <c r="AH86" s="94">
        <f>'Юнит 6'!AH86+'Юнит 7'!AH86+'Юнит 8'!AH86+'Юнит 9'!AH86</f>
        <v>0</v>
      </c>
      <c r="AI86" s="94">
        <f>'Юнит 6'!AI86+'Юнит 7'!AI86+'Юнит 8'!AI86+'Юнит 9'!AI86</f>
        <v>0</v>
      </c>
      <c r="AJ86" s="94">
        <f>'Юнит 6'!AJ86+'Юнит 7'!AJ86+'Юнит 8'!AJ86+'Юнит 9'!AJ86</f>
        <v>0</v>
      </c>
      <c r="AK86" s="94">
        <f>'Юнит 6'!AK86+'Юнит 7'!AK86+'Юнит 8'!AK86+'Юнит 9'!AK86</f>
        <v>0</v>
      </c>
      <c r="AL86" s="123">
        <f t="shared" si="49"/>
        <v>0</v>
      </c>
      <c r="AM86" s="94">
        <f>'Юнит 6'!AM86+'Юнит 7'!AM86+'Юнит 8'!AM86+'Юнит 9'!AM86</f>
        <v>0</v>
      </c>
      <c r="AN86" s="95">
        <f t="shared" si="53"/>
        <v>105.15650199999999</v>
      </c>
      <c r="AO86" s="96">
        <f t="shared" si="54"/>
        <v>1106.7934979999995</v>
      </c>
      <c r="AP86" s="97"/>
      <c r="AQ86" s="98">
        <f t="shared" si="8"/>
        <v>1378.5149999999999</v>
      </c>
      <c r="AR86" s="99">
        <f t="shared" si="30"/>
        <v>150</v>
      </c>
      <c r="AS86" s="99">
        <f t="shared" si="10"/>
        <v>506.45500000000004</v>
      </c>
      <c r="AT86" s="99">
        <f t="shared" si="11"/>
        <v>116.08499999999999</v>
      </c>
      <c r="AU86" s="99">
        <f t="shared" si="55"/>
        <v>0</v>
      </c>
      <c r="AV86" s="99">
        <f t="array" ref="AV86">_xlfn.IFS(U86=0,AO86,U86&lt;0,AO86/-U86,U86&gt;0,AO86/U86)</f>
        <v>553.39674899999977</v>
      </c>
      <c r="AW86" s="235">
        <f t="shared" si="40"/>
        <v>0.40144412574400701</v>
      </c>
      <c r="AX86" s="235">
        <f t="shared" si="41"/>
        <v>3.6893116599999987</v>
      </c>
      <c r="AY86" s="100"/>
      <c r="AZ86" s="95">
        <f t="shared" si="14"/>
        <v>0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2"/>
        <v>0</v>
      </c>
      <c r="F87" s="94"/>
      <c r="G87" s="94"/>
      <c r="H87" s="94"/>
      <c r="I87" s="94"/>
      <c r="J87" s="94"/>
      <c r="K87" s="94">
        <v>150</v>
      </c>
      <c r="L87" s="93">
        <f t="shared" si="37"/>
        <v>0</v>
      </c>
      <c r="M87" s="90"/>
      <c r="N87" s="94">
        <f>'Юнит 6'!N87+'Юнит 7'!N87+'Юнит 8'!N87+'Юнит 9'!N87</f>
        <v>17</v>
      </c>
      <c r="O87" s="90">
        <v>1279</v>
      </c>
      <c r="P87" s="90">
        <v>43</v>
      </c>
      <c r="Q87" s="234">
        <f t="shared" si="50"/>
        <v>0.53125</v>
      </c>
      <c r="R87" s="93">
        <f t="shared" si="51"/>
        <v>9.375E-2</v>
      </c>
      <c r="S87" s="94">
        <f>'Юнит 6'!S87+'Юнит 7'!S87+'Юнит 8'!S87+'Юнит 9'!S87</f>
        <v>3</v>
      </c>
      <c r="T87" s="94">
        <f>'Юнит 6'!T87+'Юнит 7'!T87+'Юнит 8'!T87+'Юнит 9'!T87</f>
        <v>0</v>
      </c>
      <c r="U87" s="93">
        <f t="shared" si="43"/>
        <v>3</v>
      </c>
      <c r="V87" s="94">
        <f>'Юнит 6'!V87+'Юнит 7'!V87+'Юнит 8'!V87+'Юнит 9'!V87</f>
        <v>2685.17</v>
      </c>
      <c r="W87" s="94">
        <f>'Юнит 6'!W87+'Юнит 7'!W87+'Юнит 8'!W87+'Юнит 9'!W87</f>
        <v>0</v>
      </c>
      <c r="X87" s="93">
        <f t="shared" si="44"/>
        <v>2685.17</v>
      </c>
      <c r="Y87" s="94">
        <f>'Юнит 6'!Y87+'Юнит 7'!Y87+'Юнит 8'!Y87+'Юнит 9'!Y87</f>
        <v>4059.25</v>
      </c>
      <c r="Z87" s="94">
        <f>'Юнит 6'!Z87+'Юнит 7'!Z87+'Юнит 8'!Z87+'Юнит 9'!Z87</f>
        <v>0</v>
      </c>
      <c r="AA87" s="233">
        <f t="shared" si="45"/>
        <v>4059.25</v>
      </c>
      <c r="AB87" s="93">
        <f t="shared" si="52"/>
        <v>9349.49</v>
      </c>
      <c r="AC87" s="235">
        <f t="shared" si="46"/>
        <v>4.7905090761084679E-4</v>
      </c>
      <c r="AD87" s="93">
        <f t="shared" si="47"/>
        <v>450</v>
      </c>
      <c r="AE87" s="94">
        <f>'Юнит 6'!AE87+'Юнит 7'!AE87+'Юнит 8'!AE87+'Юнит 9'!AE87</f>
        <v>1513.6599999999999</v>
      </c>
      <c r="AF87" s="235">
        <f t="shared" si="48"/>
        <v>0.37289154400443431</v>
      </c>
      <c r="AG87" s="94">
        <f>'Юнит 6'!AG87+'Юнит 7'!AG87+'Юнит 8'!AG87+'Юнит 9'!AG87</f>
        <v>546.24</v>
      </c>
      <c r="AH87" s="94">
        <f>'Юнит 6'!AH87+'Юнит 7'!AH87+'Юнит 8'!AH87+'Юнит 9'!AH87</f>
        <v>2000</v>
      </c>
      <c r="AI87" s="94">
        <f>'Юнит 6'!AI87+'Юнит 7'!AI87+'Юнит 8'!AI87+'Юнит 9'!AI87</f>
        <v>4000</v>
      </c>
      <c r="AJ87" s="94">
        <f>'Юнит 6'!AJ87+'Юнит 7'!AJ87+'Юнит 8'!AJ87+'Юнит 9'!AJ87</f>
        <v>0</v>
      </c>
      <c r="AK87" s="94">
        <f>'Юнит 6'!AK87+'Юнит 7'!AK87+'Юнит 8'!AK87+'Юнит 9'!AK87</f>
        <v>0</v>
      </c>
      <c r="AL87" s="123">
        <f t="shared" si="49"/>
        <v>0</v>
      </c>
      <c r="AM87" s="94">
        <f>'Юнит 6'!AM87+'Юнит 7'!AM87+'Юнит 8'!AM87+'Юнит 9'!AM87</f>
        <v>0</v>
      </c>
      <c r="AN87" s="95">
        <f t="shared" si="53"/>
        <v>153.323207</v>
      </c>
      <c r="AO87" s="96">
        <f t="shared" si="54"/>
        <v>-4603.973207</v>
      </c>
      <c r="AP87" s="97"/>
      <c r="AQ87" s="98">
        <f t="shared" si="8"/>
        <v>1353.0833333333333</v>
      </c>
      <c r="AR87" s="99">
        <f t="shared" si="30"/>
        <v>150</v>
      </c>
      <c r="AS87" s="99">
        <f t="shared" si="10"/>
        <v>504.55333333333328</v>
      </c>
      <c r="AT87" s="99">
        <f t="shared" si="11"/>
        <v>182.08</v>
      </c>
      <c r="AU87" s="99">
        <f t="shared" si="55"/>
        <v>2000</v>
      </c>
      <c r="AV87" s="99">
        <f t="array" ref="AV87">_xlfn.IFS(U87=0,AO87,U87&lt;0,AO87/-U87,U87&gt;0,AO87/U87)</f>
        <v>-1534.6577356666667</v>
      </c>
      <c r="AW87" s="235">
        <f t="shared" si="40"/>
        <v>-1.1341930669458644</v>
      </c>
      <c r="AX87" s="235">
        <f t="shared" si="41"/>
        <v>-10.231051571111111</v>
      </c>
      <c r="AY87" s="100"/>
      <c r="AZ87" s="95">
        <f t="shared" si="14"/>
        <v>0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2"/>
        <v>0</v>
      </c>
      <c r="F88" s="94"/>
      <c r="G88" s="94"/>
      <c r="H88" s="94"/>
      <c r="I88" s="94"/>
      <c r="J88" s="94"/>
      <c r="K88" s="94">
        <v>150</v>
      </c>
      <c r="L88" s="93">
        <f t="shared" si="37"/>
        <v>0</v>
      </c>
      <c r="M88" s="90"/>
      <c r="N88" s="94">
        <f>'Юнит 6'!N88+'Юнит 7'!N88+'Юнит 8'!N88+'Юнит 9'!N88</f>
        <v>52</v>
      </c>
      <c r="O88" s="90">
        <v>1257</v>
      </c>
      <c r="P88" s="90">
        <v>33</v>
      </c>
      <c r="Q88" s="234">
        <f t="shared" si="50"/>
        <v>1.625</v>
      </c>
      <c r="R88" s="93">
        <f t="shared" si="51"/>
        <v>0.46875</v>
      </c>
      <c r="S88" s="94">
        <f>'Юнит 6'!S88+'Юнит 7'!S88+'Юнит 8'!S88+'Юнит 9'!S88</f>
        <v>17</v>
      </c>
      <c r="T88" s="94">
        <f>'Юнит 6'!T88+'Юнит 7'!T88+'Юнит 8'!T88+'Юнит 9'!T88</f>
        <v>-2</v>
      </c>
      <c r="U88" s="93">
        <f t="shared" si="43"/>
        <v>15</v>
      </c>
      <c r="V88" s="94">
        <f>'Юнит 6'!V88+'Юнит 7'!V88+'Юнит 8'!V88+'Юнит 9'!V88</f>
        <v>13491.09</v>
      </c>
      <c r="W88" s="94">
        <f>'Юнит 6'!W88+'Юнит 7'!W88+'Юнит 8'!W88+'Юнит 9'!W88</f>
        <v>-1530</v>
      </c>
      <c r="X88" s="93">
        <f t="shared" si="44"/>
        <v>11961.09</v>
      </c>
      <c r="Y88" s="94">
        <f>'Юнит 6'!Y88+'Юнит 7'!Y88+'Юнит 8'!Y88+'Юнит 9'!Y88</f>
        <v>21231.129999999997</v>
      </c>
      <c r="Z88" s="94">
        <f>'Юнит 6'!Z88+'Юнит 7'!Z88+'Юнит 8'!Z88+'Юнит 9'!Z88</f>
        <v>-2476.29</v>
      </c>
      <c r="AA88" s="233">
        <f t="shared" si="45"/>
        <v>18754.839999999997</v>
      </c>
      <c r="AB88" s="93">
        <f t="shared" si="52"/>
        <v>21570.12</v>
      </c>
      <c r="AC88" s="235">
        <f t="shared" si="46"/>
        <v>2.2133455993339191E-3</v>
      </c>
      <c r="AD88" s="93">
        <f t="shared" si="47"/>
        <v>2250</v>
      </c>
      <c r="AE88" s="94">
        <f>'Юнит 6'!AE88+'Юнит 7'!AE88+'Юнит 8'!AE88+'Юнит 9'!AE88</f>
        <v>7001.3099999999995</v>
      </c>
      <c r="AF88" s="235">
        <f t="shared" si="48"/>
        <v>0.37330683706179318</v>
      </c>
      <c r="AG88" s="94">
        <f>'Юнит 6'!AG88+'Юнит 7'!AG88+'Юнит 8'!AG88+'Юнит 9'!AG88</f>
        <v>4751.3599999999997</v>
      </c>
      <c r="AH88" s="94">
        <f>'Юнит 6'!AH88+'Юнит 7'!AH88+'Юнит 8'!AH88+'Юнит 9'!AH88</f>
        <v>1878</v>
      </c>
      <c r="AI88" s="94">
        <f>'Юнит 6'!AI88+'Юнит 7'!AI88+'Юнит 8'!AI88+'Юнит 9'!AI88</f>
        <v>238</v>
      </c>
      <c r="AJ88" s="94">
        <f>'Юнит 6'!AJ88+'Юнит 7'!AJ88+'Юнит 8'!AJ88+'Юнит 9'!AJ88</f>
        <v>0</v>
      </c>
      <c r="AK88" s="94">
        <f>'Юнит 6'!AK88+'Юнит 7'!AK88+'Юнит 8'!AK88+'Юнит 9'!AK88</f>
        <v>0</v>
      </c>
      <c r="AL88" s="123">
        <f t="shared" si="49"/>
        <v>0</v>
      </c>
      <c r="AM88" s="94">
        <f>'Юнит 6'!AM88+'Юнит 7'!AM88+'Юнит 8'!AM88+'Юнит 9'!AM88</f>
        <v>0</v>
      </c>
      <c r="AN88" s="95">
        <f t="shared" si="53"/>
        <v>682.97823900000003</v>
      </c>
      <c r="AO88" s="96">
        <f t="shared" si="54"/>
        <v>1953.1917609999973</v>
      </c>
      <c r="AP88" s="97"/>
      <c r="AQ88" s="98">
        <f t="shared" si="8"/>
        <v>1250.3226666666665</v>
      </c>
      <c r="AR88" s="99">
        <f t="shared" si="30"/>
        <v>150</v>
      </c>
      <c r="AS88" s="99">
        <f t="shared" si="10"/>
        <v>466.75399999999996</v>
      </c>
      <c r="AT88" s="99">
        <f t="shared" si="11"/>
        <v>279.49176470588236</v>
      </c>
      <c r="AU88" s="99">
        <f t="shared" si="55"/>
        <v>124.47058823529412</v>
      </c>
      <c r="AV88" s="99">
        <f t="array" ref="AV88">_xlfn.IFS(U88=0,AO88,U88&lt;0,AO88/-U88,U88&gt;0,AO88/U88)</f>
        <v>130.2127840666665</v>
      </c>
      <c r="AW88" s="235">
        <f t="shared" si="40"/>
        <v>0.10414334438470271</v>
      </c>
      <c r="AX88" s="235">
        <f t="shared" si="41"/>
        <v>0.86808522711111002</v>
      </c>
      <c r="AY88" s="100"/>
      <c r="AZ88" s="95">
        <f t="shared" si="14"/>
        <v>0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2"/>
        <v>0</v>
      </c>
      <c r="F89" s="94"/>
      <c r="G89" s="94"/>
      <c r="H89" s="94"/>
      <c r="I89" s="94"/>
      <c r="J89" s="94"/>
      <c r="K89" s="94">
        <v>169.89</v>
      </c>
      <c r="L89" s="93">
        <f t="shared" si="37"/>
        <v>0</v>
      </c>
      <c r="M89" s="90"/>
      <c r="N89" s="94">
        <f>'Юнит 6'!N89+'Юнит 7'!N89+'Юнит 8'!N89+'Юнит 9'!N89</f>
        <v>13</v>
      </c>
      <c r="O89" s="90">
        <v>1504</v>
      </c>
      <c r="P89" s="90">
        <v>67</v>
      </c>
      <c r="Q89" s="234">
        <f t="shared" si="50"/>
        <v>0.40625</v>
      </c>
      <c r="R89" s="93">
        <f t="shared" si="51"/>
        <v>0.25</v>
      </c>
      <c r="S89" s="94">
        <f>'Юнит 6'!S89+'Юнит 7'!S89+'Юнит 8'!S89+'Юнит 9'!S89</f>
        <v>8</v>
      </c>
      <c r="T89" s="94">
        <f>'Юнит 6'!T89+'Юнит 7'!T89+'Юнит 8'!T89+'Юнит 9'!T89</f>
        <v>0</v>
      </c>
      <c r="U89" s="93">
        <f t="shared" si="43"/>
        <v>8</v>
      </c>
      <c r="V89" s="94">
        <f>'Юнит 6'!V89+'Юнит 7'!V89+'Юнит 8'!V89+'Юнит 9'!V89</f>
        <v>7832.62</v>
      </c>
      <c r="W89" s="94">
        <f>'Юнит 6'!W89+'Юнит 7'!W89+'Юнит 8'!W89+'Юнит 9'!W89</f>
        <v>0</v>
      </c>
      <c r="X89" s="93">
        <f t="shared" si="44"/>
        <v>7832.62</v>
      </c>
      <c r="Y89" s="94">
        <f>'Юнит 6'!Y89+'Юнит 7'!Y89+'Юнит 8'!Y89+'Юнит 9'!Y89</f>
        <v>11986.400000000001</v>
      </c>
      <c r="Z89" s="94">
        <f>'Юнит 6'!Z89+'Юнит 7'!Z89+'Юнит 8'!Z89+'Юнит 9'!Z89</f>
        <v>0</v>
      </c>
      <c r="AA89" s="233">
        <f t="shared" si="45"/>
        <v>11986.400000000001</v>
      </c>
      <c r="AB89" s="93">
        <f t="shared" si="52"/>
        <v>13099.84</v>
      </c>
      <c r="AC89" s="235">
        <f t="shared" si="46"/>
        <v>1.4145706224023291E-3</v>
      </c>
      <c r="AD89" s="93">
        <f t="shared" si="47"/>
        <v>1359.12</v>
      </c>
      <c r="AE89" s="94">
        <f>'Юнит 6'!AE89+'Юнит 7'!AE89+'Юнит 8'!AE89+'Юнит 9'!AE89</f>
        <v>4462.5300000000007</v>
      </c>
      <c r="AF89" s="235">
        <f t="shared" si="48"/>
        <v>0.37229943936461324</v>
      </c>
      <c r="AG89" s="94">
        <f>'Юнит 6'!AG89+'Юнит 7'!AG89+'Юнит 8'!AG89+'Юнит 9'!AG89</f>
        <v>949.89</v>
      </c>
      <c r="AH89" s="94">
        <f>'Юнит 6'!AH89+'Юнит 7'!AH89+'Юнит 8'!AH89+'Юнит 9'!AH89</f>
        <v>0</v>
      </c>
      <c r="AI89" s="94">
        <f>'Юнит 6'!AI89+'Юнит 7'!AI89+'Юнит 8'!AI89+'Юнит 9'!AI89</f>
        <v>0</v>
      </c>
      <c r="AJ89" s="94">
        <f>'Юнит 6'!AJ89+'Юнит 7'!AJ89+'Юнит 8'!AJ89+'Юнит 9'!AJ89</f>
        <v>0</v>
      </c>
      <c r="AK89" s="94">
        <f>'Юнит 6'!AK89+'Юнит 7'!AK89+'Юнит 8'!AK89+'Юнит 9'!AK89</f>
        <v>0</v>
      </c>
      <c r="AL89" s="123">
        <f t="shared" si="49"/>
        <v>0</v>
      </c>
      <c r="AM89" s="94">
        <f>'Юнит 6'!AM89+'Юнит 7'!AM89+'Юнит 8'!AM89+'Юнит 9'!AM89</f>
        <v>0</v>
      </c>
      <c r="AN89" s="95">
        <f t="shared" si="53"/>
        <v>447.24260199999998</v>
      </c>
      <c r="AO89" s="96">
        <f t="shared" si="54"/>
        <v>4767.6173980000012</v>
      </c>
      <c r="AP89" s="97"/>
      <c r="AQ89" s="98">
        <f t="shared" si="8"/>
        <v>1498.3000000000002</v>
      </c>
      <c r="AR89" s="99">
        <f t="shared" si="30"/>
        <v>169.89</v>
      </c>
      <c r="AS89" s="99">
        <f t="shared" si="10"/>
        <v>557.81625000000008</v>
      </c>
      <c r="AT89" s="99">
        <f t="shared" si="11"/>
        <v>118.73625</v>
      </c>
      <c r="AU89" s="99">
        <f t="shared" si="55"/>
        <v>0</v>
      </c>
      <c r="AV89" s="99">
        <f t="array" ref="AV89">_xlfn.IFS(U89=0,AO89,U89&lt;0,AO89/-U89,U89&gt;0,AO89/U89)</f>
        <v>595.95217475000015</v>
      </c>
      <c r="AW89" s="235">
        <f t="shared" si="40"/>
        <v>0.39775223570046059</v>
      </c>
      <c r="AX89" s="235">
        <f t="shared" si="41"/>
        <v>3.5078708267114025</v>
      </c>
      <c r="AY89" s="100"/>
      <c r="AZ89" s="95">
        <f t="shared" si="14"/>
        <v>0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2"/>
        <v>0</v>
      </c>
      <c r="F90" s="94"/>
      <c r="G90" s="94"/>
      <c r="H90" s="94"/>
      <c r="I90" s="94"/>
      <c r="J90" s="94"/>
      <c r="K90" s="94">
        <v>107.88</v>
      </c>
      <c r="L90" s="93">
        <f t="shared" si="37"/>
        <v>0</v>
      </c>
      <c r="M90" s="90"/>
      <c r="N90" s="94">
        <f>'Юнит 6'!N90+'Юнит 7'!N90+'Юнит 8'!N90+'Юнит 9'!N90</f>
        <v>0</v>
      </c>
      <c r="O90" s="90">
        <v>0</v>
      </c>
      <c r="P90" s="90">
        <v>0</v>
      </c>
      <c r="Q90" s="234">
        <f t="shared" si="50"/>
        <v>0</v>
      </c>
      <c r="R90" s="93">
        <f t="shared" si="51"/>
        <v>0</v>
      </c>
      <c r="S90" s="94">
        <f>'Юнит 6'!S90+'Юнит 7'!S90+'Юнит 8'!S90+'Юнит 9'!S90</f>
        <v>0</v>
      </c>
      <c r="T90" s="94">
        <f>'Юнит 6'!T90+'Юнит 7'!T90+'Юнит 8'!T90+'Юнит 9'!T90</f>
        <v>0</v>
      </c>
      <c r="U90" s="93">
        <f t="shared" si="43"/>
        <v>0</v>
      </c>
      <c r="V90" s="94">
        <f>'Юнит 6'!V90+'Юнит 7'!V90+'Юнит 8'!V90+'Юнит 9'!V90</f>
        <v>0</v>
      </c>
      <c r="W90" s="94">
        <f>'Юнит 6'!W90+'Юнит 7'!W90+'Юнит 8'!W90+'Юнит 9'!W90</f>
        <v>0</v>
      </c>
      <c r="X90" s="93">
        <f t="shared" si="44"/>
        <v>0</v>
      </c>
      <c r="Y90" s="94">
        <f>'Юнит 6'!Y90+'Юнит 7'!Y90+'Юнит 8'!Y90+'Юнит 9'!Y90</f>
        <v>0</v>
      </c>
      <c r="Z90" s="94">
        <f>'Юнит 6'!Z90+'Юнит 7'!Z90+'Юнит 8'!Z90+'Юнит 9'!Z90</f>
        <v>0</v>
      </c>
      <c r="AA90" s="233">
        <f t="shared" si="45"/>
        <v>0</v>
      </c>
      <c r="AB90" s="93">
        <f t="shared" si="52"/>
        <v>0</v>
      </c>
      <c r="AC90" s="235">
        <f t="shared" si="46"/>
        <v>0</v>
      </c>
      <c r="AD90" s="93">
        <f t="shared" si="47"/>
        <v>0</v>
      </c>
      <c r="AE90" s="94">
        <f>'Юнит 6'!AE90+'Юнит 7'!AE90+'Юнит 8'!AE90+'Юнит 9'!AE90</f>
        <v>0</v>
      </c>
      <c r="AF90" s="235">
        <f t="shared" si="48"/>
        <v>0</v>
      </c>
      <c r="AG90" s="94">
        <f>'Юнит 6'!AG90+'Юнит 7'!AG90+'Юнит 8'!AG90+'Юнит 9'!AG90</f>
        <v>0</v>
      </c>
      <c r="AH90" s="94">
        <f>'Юнит 6'!AH90+'Юнит 7'!AH90+'Юнит 8'!AH90+'Юнит 9'!AH90</f>
        <v>0</v>
      </c>
      <c r="AI90" s="94">
        <f>'Юнит 6'!AI90+'Юнит 7'!AI90+'Юнит 8'!AI90+'Юнит 9'!AI90</f>
        <v>0</v>
      </c>
      <c r="AJ90" s="94">
        <f>'Юнит 6'!AJ90+'Юнит 7'!AJ90+'Юнит 8'!AJ90+'Юнит 9'!AJ90</f>
        <v>0</v>
      </c>
      <c r="AK90" s="94">
        <f>'Юнит 6'!AK90+'Юнит 7'!AK90+'Юнит 8'!AK90+'Юнит 9'!AK90</f>
        <v>0</v>
      </c>
      <c r="AL90" s="123">
        <f t="shared" si="49"/>
        <v>0</v>
      </c>
      <c r="AM90" s="94">
        <f>'Юнит 6'!AM90+'Юнит 7'!AM90+'Юнит 8'!AM90+'Юнит 9'!AM90</f>
        <v>0</v>
      </c>
      <c r="AN90" s="95">
        <f t="shared" si="53"/>
        <v>0</v>
      </c>
      <c r="AO90" s="96">
        <f t="shared" si="54"/>
        <v>0</v>
      </c>
      <c r="AP90" s="97"/>
      <c r="AQ90" s="98">
        <f t="shared" si="8"/>
        <v>0</v>
      </c>
      <c r="AR90" s="99">
        <f t="shared" si="30"/>
        <v>107.88</v>
      </c>
      <c r="AS90" s="99">
        <f t="shared" si="10"/>
        <v>0</v>
      </c>
      <c r="AT90" s="99">
        <f t="shared" si="11"/>
        <v>0</v>
      </c>
      <c r="AU90" s="99">
        <f t="shared" si="55"/>
        <v>0</v>
      </c>
      <c r="AV90" s="99">
        <f t="array" ref="AV90">_xlfn.IFS(U90=0,AO90,U90&lt;0,AO90/-U90,U90&gt;0,AO90/U90)</f>
        <v>0</v>
      </c>
      <c r="AW90" s="235">
        <f t="shared" si="40"/>
        <v>0</v>
      </c>
      <c r="AX90" s="235">
        <f t="shared" si="41"/>
        <v>0</v>
      </c>
      <c r="AY90" s="100"/>
      <c r="AZ90" s="95">
        <f t="shared" si="14"/>
        <v>0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2"/>
        <v>0</v>
      </c>
      <c r="F91" s="94"/>
      <c r="G91" s="94"/>
      <c r="H91" s="94"/>
      <c r="I91" s="94"/>
      <c r="J91" s="94"/>
      <c r="K91" s="94">
        <v>93.84</v>
      </c>
      <c r="L91" s="93">
        <f t="shared" si="37"/>
        <v>0</v>
      </c>
      <c r="M91" s="90"/>
      <c r="N91" s="94">
        <f>'Юнит 6'!N91+'Юнит 7'!N91+'Юнит 8'!N91+'Юнит 9'!N91</f>
        <v>24</v>
      </c>
      <c r="O91" s="90">
        <v>1075</v>
      </c>
      <c r="P91" s="90">
        <v>10</v>
      </c>
      <c r="Q91" s="234">
        <f t="shared" si="50"/>
        <v>0.75</v>
      </c>
      <c r="R91" s="93">
        <f t="shared" si="51"/>
        <v>6.25E-2</v>
      </c>
      <c r="S91" s="94">
        <f>'Юнит 6'!S91+'Юнит 7'!S91+'Юнит 8'!S91+'Юнит 9'!S91</f>
        <v>2</v>
      </c>
      <c r="T91" s="94">
        <f>'Юнит 6'!T91+'Юнит 7'!T91+'Юнит 8'!T91+'Юнит 9'!T91</f>
        <v>0</v>
      </c>
      <c r="U91" s="93">
        <f t="shared" si="43"/>
        <v>2</v>
      </c>
      <c r="V91" s="94">
        <f>'Юнит 6'!V91+'Юнит 7'!V91+'Юнит 8'!V91+'Юнит 9'!V91</f>
        <v>1532.5</v>
      </c>
      <c r="W91" s="94">
        <f>'Юнит 6'!W91+'Юнит 7'!W91+'Юнит 8'!W91+'Юнит 9'!W91</f>
        <v>0</v>
      </c>
      <c r="X91" s="93">
        <f t="shared" si="44"/>
        <v>1532.5</v>
      </c>
      <c r="Y91" s="94">
        <f>'Юнит 6'!Y91+'Юнит 7'!Y91+'Юнит 8'!Y91+'Юнит 9'!Y91</f>
        <v>2149.63</v>
      </c>
      <c r="Z91" s="94">
        <f>'Юнит 6'!Z91+'Юнит 7'!Z91+'Юнит 8'!Z91+'Юнит 9'!Z91</f>
        <v>0</v>
      </c>
      <c r="AA91" s="233">
        <f t="shared" si="45"/>
        <v>2149.63</v>
      </c>
      <c r="AB91" s="93">
        <f t="shared" si="52"/>
        <v>2580</v>
      </c>
      <c r="AC91" s="235">
        <f t="shared" si="46"/>
        <v>2.5368780009299863E-4</v>
      </c>
      <c r="AD91" s="93">
        <f t="shared" si="47"/>
        <v>187.68</v>
      </c>
      <c r="AE91" s="94">
        <f>'Юнит 6'!AE91+'Юнит 7'!AE91+'Юнит 8'!AE91+'Юнит 9'!AE91</f>
        <v>780.99000000000024</v>
      </c>
      <c r="AF91" s="235">
        <f t="shared" si="48"/>
        <v>0.36331368654140489</v>
      </c>
      <c r="AG91" s="94">
        <f>'Юнит 6'!AG91+'Юнит 7'!AG91+'Юнит 8'!AG91+'Юнит 9'!AG91</f>
        <v>2305.79</v>
      </c>
      <c r="AH91" s="94">
        <f>'Юнит 6'!AH91+'Юнит 7'!AH91+'Юнит 8'!AH91+'Юнит 9'!AH91</f>
        <v>0</v>
      </c>
      <c r="AI91" s="94">
        <f>'Юнит 6'!AI91+'Юнит 7'!AI91+'Юнит 8'!AI91+'Юнит 9'!AI91</f>
        <v>0</v>
      </c>
      <c r="AJ91" s="94">
        <f>'Юнит 6'!AJ91+'Юнит 7'!AJ91+'Юнит 8'!AJ91+'Юнит 9'!AJ91</f>
        <v>0</v>
      </c>
      <c r="AK91" s="94">
        <f>'Юнит 6'!AK91+'Юнит 7'!AK91+'Юнит 8'!AK91+'Юнит 9'!AK91</f>
        <v>0</v>
      </c>
      <c r="AL91" s="123">
        <f t="shared" si="49"/>
        <v>0</v>
      </c>
      <c r="AM91" s="94">
        <f>'Юнит 6'!AM91+'Юнит 7'!AM91+'Юнит 8'!AM91+'Юнит 9'!AM91</f>
        <v>0</v>
      </c>
      <c r="AN91" s="95">
        <f t="shared" si="53"/>
        <v>87.505749999999992</v>
      </c>
      <c r="AO91" s="96">
        <f t="shared" si="54"/>
        <v>-1212.3357500000002</v>
      </c>
      <c r="AP91" s="97"/>
      <c r="AQ91" s="98">
        <f t="shared" si="8"/>
        <v>1074.8150000000001</v>
      </c>
      <c r="AR91" s="99">
        <f t="shared" si="30"/>
        <v>93.84</v>
      </c>
      <c r="AS91" s="99">
        <f t="shared" si="10"/>
        <v>390.49500000000012</v>
      </c>
      <c r="AT91" s="99">
        <f t="shared" si="11"/>
        <v>1152.895</v>
      </c>
      <c r="AU91" s="99">
        <f t="shared" si="55"/>
        <v>0</v>
      </c>
      <c r="AV91" s="99">
        <f t="array" ref="AV91">_xlfn.IFS(U91=0,AO91,U91&lt;0,AO91/-U91,U91&gt;0,AO91/U91)</f>
        <v>-606.16787500000009</v>
      </c>
      <c r="AW91" s="235">
        <f t="shared" si="40"/>
        <v>-0.56397414903960219</v>
      </c>
      <c r="AX91" s="235">
        <f t="shared" si="41"/>
        <v>-6.4595894607843141</v>
      </c>
      <c r="AY91" s="100"/>
      <c r="AZ91" s="95">
        <f t="shared" si="14"/>
        <v>0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2"/>
        <v>0</v>
      </c>
      <c r="F92" s="94"/>
      <c r="G92" s="94"/>
      <c r="H92" s="94"/>
      <c r="I92" s="94"/>
      <c r="J92" s="94"/>
      <c r="K92" s="94">
        <v>139.47</v>
      </c>
      <c r="L92" s="93">
        <f t="shared" si="37"/>
        <v>0</v>
      </c>
      <c r="M92" s="90"/>
      <c r="N92" s="94">
        <f>'Юнит 6'!N92+'Юнит 7'!N92+'Юнит 8'!N92+'Юнит 9'!N92</f>
        <v>4</v>
      </c>
      <c r="O92" s="90">
        <v>1350</v>
      </c>
      <c r="P92" s="90">
        <v>0</v>
      </c>
      <c r="Q92" s="234">
        <f t="shared" si="50"/>
        <v>0.125</v>
      </c>
      <c r="R92" s="93">
        <f t="shared" si="51"/>
        <v>0</v>
      </c>
      <c r="S92" s="94">
        <f>'Юнит 6'!S92+'Юнит 7'!S92+'Юнит 8'!S92+'Юнит 9'!S92</f>
        <v>0</v>
      </c>
      <c r="T92" s="94">
        <f>'Юнит 6'!T92+'Юнит 7'!T92+'Юнит 8'!T92+'Юнит 9'!T92</f>
        <v>0</v>
      </c>
      <c r="U92" s="93">
        <f t="shared" si="43"/>
        <v>0</v>
      </c>
      <c r="V92" s="94">
        <f>'Юнит 6'!V92+'Юнит 7'!V92+'Юнит 8'!V92+'Юнит 9'!V92</f>
        <v>0</v>
      </c>
      <c r="W92" s="94">
        <f>'Юнит 6'!W92+'Юнит 7'!W92+'Юнит 8'!W92+'Юнит 9'!W92</f>
        <v>0</v>
      </c>
      <c r="X92" s="93">
        <f t="shared" si="44"/>
        <v>0</v>
      </c>
      <c r="Y92" s="94">
        <f>'Юнит 6'!Y92+'Юнит 7'!Y92+'Юнит 8'!Y92+'Юнит 9'!Y92</f>
        <v>0</v>
      </c>
      <c r="Z92" s="94">
        <f>'Юнит 6'!Z92+'Юнит 7'!Z92+'Юнит 8'!Z92+'Юнит 9'!Z92</f>
        <v>0</v>
      </c>
      <c r="AA92" s="233">
        <f t="shared" si="45"/>
        <v>0</v>
      </c>
      <c r="AB92" s="93">
        <f t="shared" si="52"/>
        <v>0</v>
      </c>
      <c r="AC92" s="235">
        <f t="shared" si="46"/>
        <v>0</v>
      </c>
      <c r="AD92" s="93">
        <f t="shared" si="47"/>
        <v>0</v>
      </c>
      <c r="AE92" s="94">
        <f>'Юнит 6'!AE92+'Юнит 7'!AE92+'Юнит 8'!AE92+'Юнит 9'!AE92</f>
        <v>0</v>
      </c>
      <c r="AF92" s="235">
        <f t="shared" si="48"/>
        <v>0</v>
      </c>
      <c r="AG92" s="94">
        <f>'Юнит 6'!AG92+'Юнит 7'!AG92+'Юнит 8'!AG92+'Юнит 9'!AG92</f>
        <v>324.84000000000003</v>
      </c>
      <c r="AH92" s="94">
        <f>'Юнит 6'!AH92+'Юнит 7'!AH92+'Юнит 8'!AH92+'Юнит 9'!AH92</f>
        <v>0</v>
      </c>
      <c r="AI92" s="94">
        <f>'Юнит 6'!AI92+'Юнит 7'!AI92+'Юнит 8'!AI92+'Юнит 9'!AI92</f>
        <v>0</v>
      </c>
      <c r="AJ92" s="94">
        <f>'Юнит 6'!AJ92+'Юнит 7'!AJ92+'Юнит 8'!AJ92+'Юнит 9'!AJ92</f>
        <v>0</v>
      </c>
      <c r="AK92" s="94">
        <f>'Юнит 6'!AK92+'Юнит 7'!AK92+'Юнит 8'!AK92+'Юнит 9'!AK92</f>
        <v>0</v>
      </c>
      <c r="AL92" s="123">
        <f t="shared" si="49"/>
        <v>0</v>
      </c>
      <c r="AM92" s="94">
        <f>'Юнит 6'!AM92+'Юнит 7'!AM92+'Юнит 8'!AM92+'Юнит 9'!AM92</f>
        <v>0</v>
      </c>
      <c r="AN92" s="95">
        <f t="shared" si="53"/>
        <v>0</v>
      </c>
      <c r="AO92" s="96">
        <f t="shared" si="54"/>
        <v>-324.84000000000003</v>
      </c>
      <c r="AP92" s="97"/>
      <c r="AQ92" s="98">
        <f t="shared" si="8"/>
        <v>0</v>
      </c>
      <c r="AR92" s="99">
        <f t="shared" si="30"/>
        <v>139.47</v>
      </c>
      <c r="AS92" s="99">
        <f t="shared" si="10"/>
        <v>0</v>
      </c>
      <c r="AT92" s="99">
        <f t="shared" si="11"/>
        <v>324.84000000000003</v>
      </c>
      <c r="AU92" s="99">
        <f t="shared" si="55"/>
        <v>0</v>
      </c>
      <c r="AV92" s="99">
        <f t="array" ref="AV92">_xlfn.IFS(U92=0,AO92,U92&lt;0,AO92/-U92,U92&gt;0,AO92/U92)</f>
        <v>-324.84000000000003</v>
      </c>
      <c r="AW92" s="235">
        <f t="shared" si="40"/>
        <v>0</v>
      </c>
      <c r="AX92" s="235">
        <f t="shared" si="41"/>
        <v>-2.3291030329103037</v>
      </c>
      <c r="AY92" s="100"/>
      <c r="AZ92" s="95">
        <f t="shared" si="14"/>
        <v>0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2"/>
        <v>0</v>
      </c>
      <c r="F93" s="94"/>
      <c r="G93" s="94"/>
      <c r="H93" s="94"/>
      <c r="I93" s="94"/>
      <c r="J93" s="94"/>
      <c r="K93" s="94">
        <v>139.47</v>
      </c>
      <c r="L93" s="93">
        <f t="shared" si="37"/>
        <v>0</v>
      </c>
      <c r="M93" s="90"/>
      <c r="N93" s="94">
        <f>'Юнит 6'!N93+'Юнит 7'!N93+'Юнит 8'!N93+'Юнит 9'!N93</f>
        <v>3</v>
      </c>
      <c r="O93" s="90">
        <v>1296</v>
      </c>
      <c r="P93" s="90">
        <v>0</v>
      </c>
      <c r="Q93" s="234">
        <f t="shared" si="50"/>
        <v>9.375E-2</v>
      </c>
      <c r="R93" s="93">
        <f t="shared" si="51"/>
        <v>0</v>
      </c>
      <c r="S93" s="94">
        <f>'Юнит 6'!S93+'Юнит 7'!S93+'Юнит 8'!S93+'Юнит 9'!S93</f>
        <v>0</v>
      </c>
      <c r="T93" s="94">
        <f>'Юнит 6'!T93+'Юнит 7'!T93+'Юнит 8'!T93+'Юнит 9'!T93</f>
        <v>0</v>
      </c>
      <c r="U93" s="93">
        <f t="shared" si="43"/>
        <v>0</v>
      </c>
      <c r="V93" s="94">
        <f>'Юнит 6'!V93+'Юнит 7'!V93+'Юнит 8'!V93+'Юнит 9'!V93</f>
        <v>0</v>
      </c>
      <c r="W93" s="94">
        <f>'Юнит 6'!W93+'Юнит 7'!W93+'Юнит 8'!W93+'Юнит 9'!W93</f>
        <v>0</v>
      </c>
      <c r="X93" s="93">
        <f t="shared" si="44"/>
        <v>0</v>
      </c>
      <c r="Y93" s="94">
        <f>'Юнит 6'!Y93+'Юнит 7'!Y93+'Юнит 8'!Y93+'Юнит 9'!Y93</f>
        <v>0</v>
      </c>
      <c r="Z93" s="94">
        <f>'Юнит 6'!Z93+'Юнит 7'!Z93+'Юнит 8'!Z93+'Юнит 9'!Z93</f>
        <v>0</v>
      </c>
      <c r="AA93" s="233">
        <f t="shared" si="45"/>
        <v>0</v>
      </c>
      <c r="AB93" s="93">
        <f t="shared" si="52"/>
        <v>0</v>
      </c>
      <c r="AC93" s="235">
        <f t="shared" si="46"/>
        <v>0</v>
      </c>
      <c r="AD93" s="93">
        <f t="shared" si="47"/>
        <v>0</v>
      </c>
      <c r="AE93" s="94">
        <f>'Юнит 6'!AE93+'Юнит 7'!AE93+'Юнит 8'!AE93+'Юнит 9'!AE93</f>
        <v>0</v>
      </c>
      <c r="AF93" s="235">
        <f t="shared" si="48"/>
        <v>0</v>
      </c>
      <c r="AG93" s="94">
        <f>'Юнит 6'!AG93+'Юнит 7'!AG93+'Юнит 8'!AG93+'Юнит 9'!AG93</f>
        <v>91.41</v>
      </c>
      <c r="AH93" s="94">
        <f>'Юнит 6'!AH93+'Юнит 7'!AH93+'Юнит 8'!AH93+'Юнит 9'!AH93</f>
        <v>0</v>
      </c>
      <c r="AI93" s="94">
        <f>'Юнит 6'!AI93+'Юнит 7'!AI93+'Юнит 8'!AI93+'Юнит 9'!AI93</f>
        <v>0</v>
      </c>
      <c r="AJ93" s="94">
        <f>'Юнит 6'!AJ93+'Юнит 7'!AJ93+'Юнит 8'!AJ93+'Юнит 9'!AJ93</f>
        <v>0</v>
      </c>
      <c r="AK93" s="94">
        <f>'Юнит 6'!AK93+'Юнит 7'!AK93+'Юнит 8'!AK93+'Юнит 9'!AK93</f>
        <v>0</v>
      </c>
      <c r="AL93" s="123">
        <f t="shared" si="49"/>
        <v>0</v>
      </c>
      <c r="AM93" s="94">
        <f>'Юнит 6'!AM93+'Юнит 7'!AM93+'Юнит 8'!AM93+'Юнит 9'!AM93</f>
        <v>0</v>
      </c>
      <c r="AN93" s="95">
        <f t="shared" si="53"/>
        <v>0</v>
      </c>
      <c r="AO93" s="96">
        <f t="shared" si="54"/>
        <v>-91.41</v>
      </c>
      <c r="AP93" s="97"/>
      <c r="AQ93" s="98">
        <f t="shared" si="8"/>
        <v>0</v>
      </c>
      <c r="AR93" s="99">
        <f t="shared" si="30"/>
        <v>139.47</v>
      </c>
      <c r="AS93" s="99">
        <f t="shared" si="10"/>
        <v>0</v>
      </c>
      <c r="AT93" s="99">
        <f t="shared" si="11"/>
        <v>91.41</v>
      </c>
      <c r="AU93" s="99">
        <f t="shared" si="55"/>
        <v>0</v>
      </c>
      <c r="AV93" s="99">
        <f t="array" ref="AV93">_xlfn.IFS(U93=0,AO93,U93&lt;0,AO93/-U93,U93&gt;0,AO93/U93)</f>
        <v>-91.41</v>
      </c>
      <c r="AW93" s="235">
        <f t="shared" si="40"/>
        <v>0</v>
      </c>
      <c r="AX93" s="235">
        <f t="shared" si="41"/>
        <v>-0.65540976554097652</v>
      </c>
      <c r="AY93" s="100"/>
      <c r="AZ93" s="95">
        <f t="shared" si="14"/>
        <v>0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2"/>
        <v>0</v>
      </c>
      <c r="F94" s="94"/>
      <c r="G94" s="94"/>
      <c r="H94" s="94"/>
      <c r="I94" s="94"/>
      <c r="J94" s="94"/>
      <c r="K94" s="94">
        <v>400.08</v>
      </c>
      <c r="L94" s="93">
        <f t="shared" si="37"/>
        <v>0</v>
      </c>
      <c r="M94" s="90"/>
      <c r="N94" s="94">
        <f>'Юнит 6'!N94+'Юнит 7'!N94+'Юнит 8'!N94+'Юнит 9'!N94</f>
        <v>3</v>
      </c>
      <c r="O94" s="90">
        <v>1297</v>
      </c>
      <c r="P94" s="90">
        <v>50</v>
      </c>
      <c r="Q94" s="234">
        <f t="shared" si="50"/>
        <v>9.375E-2</v>
      </c>
      <c r="R94" s="93">
        <f t="shared" si="51"/>
        <v>3.125E-2</v>
      </c>
      <c r="S94" s="94">
        <f>'Юнит 6'!S94+'Юнит 7'!S94+'Юнит 8'!S94+'Юнит 9'!S94</f>
        <v>1</v>
      </c>
      <c r="T94" s="94">
        <f>'Юнит 6'!T94+'Юнит 7'!T94+'Юнит 8'!T94+'Юнит 9'!T94</f>
        <v>0</v>
      </c>
      <c r="U94" s="93">
        <f t="shared" si="43"/>
        <v>1</v>
      </c>
      <c r="V94" s="94">
        <f>'Юнит 6'!V94+'Юнит 7'!V94+'Юнит 8'!V94+'Юнит 9'!V94</f>
        <v>814</v>
      </c>
      <c r="W94" s="94">
        <f>'Юнит 6'!W94+'Юнит 7'!W94+'Юнит 8'!W94+'Юнит 9'!W94</f>
        <v>0</v>
      </c>
      <c r="X94" s="93">
        <f t="shared" si="44"/>
        <v>814</v>
      </c>
      <c r="Y94" s="94">
        <f>'Юнит 6'!Y94+'Юнит 7'!Y94+'Юнит 8'!Y94+'Юнит 9'!Y94</f>
        <v>1258.0899999999999</v>
      </c>
      <c r="Z94" s="94">
        <f>'Юнит 6'!Z94+'Юнит 7'!Z94+'Юнит 8'!Z94+'Юнит 9'!Z94</f>
        <v>0</v>
      </c>
      <c r="AA94" s="233">
        <f t="shared" si="45"/>
        <v>1258.0899999999999</v>
      </c>
      <c r="AB94" s="93">
        <f t="shared" si="52"/>
        <v>1945.5</v>
      </c>
      <c r="AC94" s="235">
        <f t="shared" si="46"/>
        <v>1.484730322981167E-4</v>
      </c>
      <c r="AD94" s="93">
        <f t="shared" si="47"/>
        <v>400.08</v>
      </c>
      <c r="AE94" s="94">
        <f>'Юнит 6'!AE94+'Юнит 7'!AE94+'Юнит 8'!AE94+'Юнит 9'!AE94</f>
        <v>464.82999999999993</v>
      </c>
      <c r="AF94" s="235">
        <f t="shared" si="48"/>
        <v>0.36947277221820374</v>
      </c>
      <c r="AG94" s="94">
        <f>'Юнит 6'!AG94+'Юнит 7'!AG94+'Юнит 8'!AG94+'Юнит 9'!AG94</f>
        <v>170.91</v>
      </c>
      <c r="AH94" s="94">
        <f>'Юнит 6'!AH94+'Юнит 7'!AH94+'Юнит 8'!AH94+'Юнит 9'!AH94</f>
        <v>0</v>
      </c>
      <c r="AI94" s="94">
        <f>'Юнит 6'!AI94+'Юнит 7'!AI94+'Юнит 8'!AI94+'Юнит 9'!AI94</f>
        <v>0</v>
      </c>
      <c r="AJ94" s="94">
        <f>'Юнит 6'!AJ94+'Юнит 7'!AJ94+'Юнит 8'!AJ94+'Юнит 9'!AJ94</f>
        <v>0</v>
      </c>
      <c r="AK94" s="94">
        <f>'Юнит 6'!AK94+'Юнит 7'!AK94+'Юнит 8'!AK94+'Юнит 9'!AK94</f>
        <v>0</v>
      </c>
      <c r="AL94" s="123">
        <f t="shared" si="49"/>
        <v>0</v>
      </c>
      <c r="AM94" s="94">
        <f>'Юнит 6'!AM94+'Юнит 7'!AM94+'Юнит 8'!AM94+'Юнит 9'!AM94</f>
        <v>0</v>
      </c>
      <c r="AN94" s="95">
        <f t="shared" si="53"/>
        <v>46.479399999999998</v>
      </c>
      <c r="AO94" s="96">
        <f t="shared" si="54"/>
        <v>175.79060000000007</v>
      </c>
      <c r="AP94" s="97"/>
      <c r="AQ94" s="98">
        <f t="shared" si="8"/>
        <v>1258.0899999999999</v>
      </c>
      <c r="AR94" s="99">
        <f t="shared" si="30"/>
        <v>400.08</v>
      </c>
      <c r="AS94" s="99">
        <f t="shared" si="10"/>
        <v>464.82999999999993</v>
      </c>
      <c r="AT94" s="99">
        <f t="shared" si="11"/>
        <v>170.91</v>
      </c>
      <c r="AU94" s="99">
        <f t="shared" si="55"/>
        <v>0</v>
      </c>
      <c r="AV94" s="99">
        <f t="array" ref="AV94">_xlfn.IFS(U94=0,AO94,U94&lt;0,AO94/-U94,U94&gt;0,AO94/U94)</f>
        <v>175.79060000000007</v>
      </c>
      <c r="AW94" s="235">
        <f t="shared" si="40"/>
        <v>0.13972815935266958</v>
      </c>
      <c r="AX94" s="235">
        <f t="shared" si="41"/>
        <v>0.43938862227554509</v>
      </c>
      <c r="AY94" s="100"/>
      <c r="AZ94" s="95">
        <f t="shared" si="14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2"/>
        <v>0</v>
      </c>
      <c r="F95" s="94"/>
      <c r="G95" s="94"/>
      <c r="H95" s="94"/>
      <c r="I95" s="94"/>
      <c r="J95" s="94"/>
      <c r="K95" s="94">
        <v>400.08</v>
      </c>
      <c r="L95" s="93">
        <f t="shared" si="37"/>
        <v>0</v>
      </c>
      <c r="M95" s="90"/>
      <c r="N95" s="94">
        <f>'Юнит 6'!N95+'Юнит 7'!N95+'Юнит 8'!N95+'Юнит 9'!N95</f>
        <v>0</v>
      </c>
      <c r="O95" s="90">
        <v>0</v>
      </c>
      <c r="P95" s="90">
        <v>0</v>
      </c>
      <c r="Q95" s="234">
        <f t="shared" si="50"/>
        <v>0</v>
      </c>
      <c r="R95" s="93">
        <f t="shared" si="51"/>
        <v>3.125E-2</v>
      </c>
      <c r="S95" s="94">
        <f>'Юнит 6'!S95+'Юнит 7'!S95+'Юнит 8'!S95+'Юнит 9'!S95</f>
        <v>1</v>
      </c>
      <c r="T95" s="94">
        <f>'Юнит 6'!T95+'Юнит 7'!T95+'Юнит 8'!T95+'Юнит 9'!T95</f>
        <v>0</v>
      </c>
      <c r="U95" s="93">
        <f t="shared" si="43"/>
        <v>1</v>
      </c>
      <c r="V95" s="94">
        <f>'Юнит 6'!V95+'Юнит 7'!V95+'Юнит 8'!V95+'Юнит 9'!V95</f>
        <v>1025</v>
      </c>
      <c r="W95" s="94">
        <f>'Юнит 6'!W95+'Юнит 7'!W95+'Юнит 8'!W95+'Юнит 9'!W95</f>
        <v>0</v>
      </c>
      <c r="X95" s="93">
        <f t="shared" si="44"/>
        <v>1025</v>
      </c>
      <c r="Y95" s="94">
        <f>'Юнит 6'!Y95+'Юнит 7'!Y95+'Юнит 8'!Y95+'Юнит 9'!Y95</f>
        <v>1647</v>
      </c>
      <c r="Z95" s="94">
        <f>'Юнит 6'!Z95+'Юнит 7'!Z95+'Юнит 8'!Z95+'Юнит 9'!Z95</f>
        <v>0</v>
      </c>
      <c r="AA95" s="233">
        <f t="shared" si="45"/>
        <v>1647</v>
      </c>
      <c r="AB95" s="93">
        <f t="shared" si="52"/>
        <v>0</v>
      </c>
      <c r="AC95" s="235">
        <f t="shared" si="46"/>
        <v>1.9437010404263464E-4</v>
      </c>
      <c r="AD95" s="93">
        <f t="shared" si="47"/>
        <v>400.08</v>
      </c>
      <c r="AE95" s="94">
        <f>'Юнит 6'!AE95+'Юнит 7'!AE95+'Юнит 8'!AE95+'Юнит 9'!AE95</f>
        <v>607.45000000000005</v>
      </c>
      <c r="AF95" s="235">
        <f t="shared" si="48"/>
        <v>0.36882210078931393</v>
      </c>
      <c r="AG95" s="94">
        <f>'Юнит 6'!AG95+'Юнит 7'!AG95+'Юнит 8'!AG95+'Юнит 9'!AG95</f>
        <v>34.799999999999997</v>
      </c>
      <c r="AH95" s="94">
        <f>'Юнит 6'!AH95+'Юнит 7'!AH95+'Юнит 8'!AH95+'Юнит 9'!AH95</f>
        <v>0</v>
      </c>
      <c r="AI95" s="94">
        <f>'Юнит 6'!AI95+'Юнит 7'!AI95+'Юнит 8'!AI95+'Юнит 9'!AI95</f>
        <v>0</v>
      </c>
      <c r="AJ95" s="94">
        <f>'Юнит 6'!AJ95+'Юнит 7'!AJ95+'Юнит 8'!AJ95+'Юнит 9'!AJ95</f>
        <v>0</v>
      </c>
      <c r="AK95" s="94">
        <f>'Юнит 6'!AK95+'Юнит 7'!AK95+'Юнит 8'!AK95+'Юнит 9'!AK95</f>
        <v>0</v>
      </c>
      <c r="AL95" s="123">
        <f t="shared" si="49"/>
        <v>0</v>
      </c>
      <c r="AM95" s="94">
        <f>'Юнит 6'!AM95+'Юнит 7'!AM95+'Юнит 8'!AM95+'Юнит 9'!AM95</f>
        <v>0</v>
      </c>
      <c r="AN95" s="95">
        <f t="shared" si="53"/>
        <v>58.527499999999996</v>
      </c>
      <c r="AO95" s="96">
        <f t="shared" si="54"/>
        <v>546.14250000000004</v>
      </c>
      <c r="AP95" s="97"/>
      <c r="AQ95" s="98">
        <f t="shared" si="8"/>
        <v>1647</v>
      </c>
      <c r="AR95" s="99">
        <f t="shared" si="30"/>
        <v>400.08</v>
      </c>
      <c r="AS95" s="99">
        <f t="shared" si="10"/>
        <v>607.45000000000005</v>
      </c>
      <c r="AT95" s="99">
        <f t="shared" si="11"/>
        <v>34.799999999999997</v>
      </c>
      <c r="AU95" s="99">
        <f t="shared" si="55"/>
        <v>0</v>
      </c>
      <c r="AV95" s="99">
        <f t="array" ref="AV95">_xlfn.IFS(U95=0,AO95,U95&lt;0,AO95/-U95,U95&gt;0,AO95/U95)</f>
        <v>546.14250000000004</v>
      </c>
      <c r="AW95" s="235">
        <f t="shared" si="40"/>
        <v>0.33159836065573772</v>
      </c>
      <c r="AX95" s="235">
        <f t="shared" si="41"/>
        <v>1.3650832333533296</v>
      </c>
      <c r="AY95" s="100"/>
      <c r="AZ95" s="95">
        <f t="shared" si="14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2"/>
        <v>0</v>
      </c>
      <c r="F96" s="94"/>
      <c r="G96" s="94"/>
      <c r="H96" s="94"/>
      <c r="I96" s="94"/>
      <c r="J96" s="94"/>
      <c r="K96" s="94">
        <v>300.08</v>
      </c>
      <c r="L96" s="93">
        <f t="shared" si="37"/>
        <v>0</v>
      </c>
      <c r="M96" s="90"/>
      <c r="N96" s="94">
        <f>'Юнит 6'!N96+'Юнит 7'!N96+'Юнит 8'!N96+'Юнит 9'!N96</f>
        <v>0</v>
      </c>
      <c r="O96" s="90">
        <v>0</v>
      </c>
      <c r="P96" s="90">
        <v>0</v>
      </c>
      <c r="Q96" s="234">
        <f t="shared" si="50"/>
        <v>0</v>
      </c>
      <c r="R96" s="93">
        <f t="shared" si="51"/>
        <v>0</v>
      </c>
      <c r="S96" s="94">
        <f>'Юнит 6'!S96+'Юнит 7'!S96+'Юнит 8'!S96+'Юнит 9'!S96</f>
        <v>0</v>
      </c>
      <c r="T96" s="94">
        <f>'Юнит 6'!T96+'Юнит 7'!T96+'Юнит 8'!T96+'Юнит 9'!T96</f>
        <v>0</v>
      </c>
      <c r="U96" s="93">
        <f t="shared" si="43"/>
        <v>0</v>
      </c>
      <c r="V96" s="94">
        <f>'Юнит 6'!V96+'Юнит 7'!V96+'Юнит 8'!V96+'Юнит 9'!V96</f>
        <v>0</v>
      </c>
      <c r="W96" s="94">
        <f>'Юнит 6'!W96+'Юнит 7'!W96+'Юнит 8'!W96+'Юнит 9'!W96</f>
        <v>0</v>
      </c>
      <c r="X96" s="93">
        <f t="shared" si="44"/>
        <v>0</v>
      </c>
      <c r="Y96" s="94">
        <f>'Юнит 6'!Y96+'Юнит 7'!Y96+'Юнит 8'!Y96+'Юнит 9'!Y96</f>
        <v>0</v>
      </c>
      <c r="Z96" s="94">
        <f>'Юнит 6'!Z96+'Юнит 7'!Z96+'Юнит 8'!Z96+'Юнит 9'!Z96</f>
        <v>0</v>
      </c>
      <c r="AA96" s="233">
        <f t="shared" si="45"/>
        <v>0</v>
      </c>
      <c r="AB96" s="93">
        <f t="shared" si="52"/>
        <v>0</v>
      </c>
      <c r="AC96" s="235">
        <f t="shared" si="46"/>
        <v>0</v>
      </c>
      <c r="AD96" s="93">
        <f t="shared" si="47"/>
        <v>0</v>
      </c>
      <c r="AE96" s="94">
        <f>'Юнит 6'!AE96+'Юнит 7'!AE96+'Юнит 8'!AE96+'Юнит 9'!AE96</f>
        <v>0</v>
      </c>
      <c r="AF96" s="235">
        <f t="shared" si="48"/>
        <v>0</v>
      </c>
      <c r="AG96" s="94">
        <f>'Юнит 6'!AG96+'Юнит 7'!AG96+'Юнит 8'!AG96+'Юнит 9'!AG96</f>
        <v>0</v>
      </c>
      <c r="AH96" s="94">
        <f>'Юнит 6'!AH96+'Юнит 7'!AH96+'Юнит 8'!AH96+'Юнит 9'!AH96</f>
        <v>0</v>
      </c>
      <c r="AI96" s="94">
        <f>'Юнит 6'!AI96+'Юнит 7'!AI96+'Юнит 8'!AI96+'Юнит 9'!AI96</f>
        <v>0</v>
      </c>
      <c r="AJ96" s="94">
        <f>'Юнит 6'!AJ96+'Юнит 7'!AJ96+'Юнит 8'!AJ96+'Юнит 9'!AJ96</f>
        <v>0</v>
      </c>
      <c r="AK96" s="94">
        <f>'Юнит 6'!AK96+'Юнит 7'!AK96+'Юнит 8'!AK96+'Юнит 9'!AK96</f>
        <v>0</v>
      </c>
      <c r="AL96" s="123">
        <f t="shared" si="49"/>
        <v>0</v>
      </c>
      <c r="AM96" s="94">
        <f>'Юнит 6'!AM96+'Юнит 7'!AM96+'Юнит 8'!AM96+'Юнит 9'!AM96</f>
        <v>0</v>
      </c>
      <c r="AN96" s="95">
        <f t="shared" si="53"/>
        <v>0</v>
      </c>
      <c r="AO96" s="96">
        <f t="shared" si="54"/>
        <v>0</v>
      </c>
      <c r="AP96" s="97"/>
      <c r="AQ96" s="98">
        <f t="shared" si="8"/>
        <v>0</v>
      </c>
      <c r="AR96" s="99">
        <f t="shared" si="30"/>
        <v>300.08</v>
      </c>
      <c r="AS96" s="99">
        <f t="shared" si="10"/>
        <v>0</v>
      </c>
      <c r="AT96" s="99">
        <f t="shared" si="11"/>
        <v>0</v>
      </c>
      <c r="AU96" s="99">
        <f t="shared" si="55"/>
        <v>0</v>
      </c>
      <c r="AV96" s="99">
        <f t="array" ref="AV96">_xlfn.IFS(U96=0,AO96,U96&lt;0,AO96/-U96,U96&gt;0,AO96/U96)</f>
        <v>0</v>
      </c>
      <c r="AW96" s="235">
        <f t="shared" si="40"/>
        <v>0</v>
      </c>
      <c r="AX96" s="235">
        <f t="shared" si="41"/>
        <v>0</v>
      </c>
      <c r="AY96" s="100"/>
      <c r="AZ96" s="95">
        <f t="shared" si="14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2"/>
        <v>0</v>
      </c>
      <c r="F97" s="94"/>
      <c r="G97" s="94"/>
      <c r="H97" s="94"/>
      <c r="I97" s="94"/>
      <c r="J97" s="94"/>
      <c r="K97" s="94">
        <v>400.08</v>
      </c>
      <c r="L97" s="93">
        <f t="shared" si="37"/>
        <v>0</v>
      </c>
      <c r="M97" s="90"/>
      <c r="N97" s="94">
        <f>'Юнит 6'!N97+'Юнит 7'!N97+'Юнит 8'!N97+'Юнит 9'!N97</f>
        <v>1</v>
      </c>
      <c r="O97" s="90">
        <v>1509</v>
      </c>
      <c r="P97" s="90">
        <v>0</v>
      </c>
      <c r="Q97" s="234">
        <f t="shared" si="50"/>
        <v>3.125E-2</v>
      </c>
      <c r="R97" s="93">
        <f t="shared" si="51"/>
        <v>0</v>
      </c>
      <c r="S97" s="94">
        <f>'Юнит 6'!S97+'Юнит 7'!S97+'Юнит 8'!S97+'Юнит 9'!S97</f>
        <v>0</v>
      </c>
      <c r="T97" s="94">
        <f>'Юнит 6'!T97+'Юнит 7'!T97+'Юнит 8'!T97+'Юнит 9'!T97</f>
        <v>0</v>
      </c>
      <c r="U97" s="93">
        <f t="shared" si="43"/>
        <v>0</v>
      </c>
      <c r="V97" s="94">
        <f>'Юнит 6'!V97+'Юнит 7'!V97+'Юнит 8'!V97+'Юнит 9'!V97</f>
        <v>0</v>
      </c>
      <c r="W97" s="94">
        <f>'Юнит 6'!W97+'Юнит 7'!W97+'Юнит 8'!W97+'Юнит 9'!W97</f>
        <v>0</v>
      </c>
      <c r="X97" s="93">
        <f t="shared" si="44"/>
        <v>0</v>
      </c>
      <c r="Y97" s="94">
        <f>'Юнит 6'!Y97+'Юнит 7'!Y97+'Юнит 8'!Y97+'Юнит 9'!Y97</f>
        <v>0</v>
      </c>
      <c r="Z97" s="94">
        <f>'Юнит 6'!Z97+'Юнит 7'!Z97+'Юнит 8'!Z97+'Юнит 9'!Z97</f>
        <v>0</v>
      </c>
      <c r="AA97" s="233">
        <f t="shared" si="45"/>
        <v>0</v>
      </c>
      <c r="AB97" s="93">
        <f t="shared" si="52"/>
        <v>0</v>
      </c>
      <c r="AC97" s="235">
        <f t="shared" si="46"/>
        <v>0</v>
      </c>
      <c r="AD97" s="93">
        <f t="shared" si="47"/>
        <v>0</v>
      </c>
      <c r="AE97" s="94">
        <f>'Юнит 6'!AE97+'Юнит 7'!AE97+'Юнит 8'!AE97+'Юнит 9'!AE97</f>
        <v>0</v>
      </c>
      <c r="AF97" s="235">
        <f t="shared" si="48"/>
        <v>0</v>
      </c>
      <c r="AG97" s="94">
        <f>'Юнит 6'!AG97+'Юнит 7'!AG97+'Юнит 8'!AG97+'Юнит 9'!AG97</f>
        <v>0</v>
      </c>
      <c r="AH97" s="94">
        <f>'Юнит 6'!AH97+'Юнит 7'!AH97+'Юнит 8'!AH97+'Юнит 9'!AH97</f>
        <v>0</v>
      </c>
      <c r="AI97" s="94">
        <f>'Юнит 6'!AI97+'Юнит 7'!AI97+'Юнит 8'!AI97+'Юнит 9'!AI97</f>
        <v>0</v>
      </c>
      <c r="AJ97" s="94">
        <f>'Юнит 6'!AJ97+'Юнит 7'!AJ97+'Юнит 8'!AJ97+'Юнит 9'!AJ97</f>
        <v>0</v>
      </c>
      <c r="AK97" s="94">
        <f>'Юнит 6'!AK97+'Юнит 7'!AK97+'Юнит 8'!AK97+'Юнит 9'!AK97</f>
        <v>0</v>
      </c>
      <c r="AL97" s="123">
        <f t="shared" si="49"/>
        <v>0</v>
      </c>
      <c r="AM97" s="94">
        <f>'Юнит 6'!AM97+'Юнит 7'!AM97+'Юнит 8'!AM97+'Юнит 9'!AM97</f>
        <v>0</v>
      </c>
      <c r="AN97" s="95">
        <f t="shared" si="53"/>
        <v>0</v>
      </c>
      <c r="AO97" s="96">
        <f t="shared" si="54"/>
        <v>0</v>
      </c>
      <c r="AP97" s="97"/>
      <c r="AQ97" s="98">
        <f t="shared" si="8"/>
        <v>0</v>
      </c>
      <c r="AR97" s="99">
        <f t="shared" si="30"/>
        <v>400.08</v>
      </c>
      <c r="AS97" s="99">
        <f t="shared" si="10"/>
        <v>0</v>
      </c>
      <c r="AT97" s="99">
        <f t="shared" si="11"/>
        <v>0</v>
      </c>
      <c r="AU97" s="99">
        <f t="shared" si="55"/>
        <v>0</v>
      </c>
      <c r="AV97" s="99">
        <f t="array" ref="AV97">_xlfn.IFS(U97=0,AO97,U97&lt;0,AO97/-U97,U97&gt;0,AO97/U97)</f>
        <v>0</v>
      </c>
      <c r="AW97" s="235">
        <f t="shared" si="40"/>
        <v>0</v>
      </c>
      <c r="AX97" s="235">
        <f t="shared" si="41"/>
        <v>0</v>
      </c>
      <c r="AY97" s="100"/>
      <c r="AZ97" s="95">
        <f t="shared" si="14"/>
        <v>0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2"/>
        <v>0</v>
      </c>
      <c r="F98" s="94"/>
      <c r="G98" s="94"/>
      <c r="H98" s="94"/>
      <c r="I98" s="94"/>
      <c r="J98" s="94"/>
      <c r="K98" s="94">
        <v>300.08</v>
      </c>
      <c r="L98" s="93">
        <f t="shared" si="37"/>
        <v>0</v>
      </c>
      <c r="M98" s="90"/>
      <c r="N98" s="94">
        <f>'Юнит 6'!N98+'Юнит 7'!N98+'Юнит 8'!N98+'Юнит 9'!N98</f>
        <v>5</v>
      </c>
      <c r="O98" s="90">
        <v>878</v>
      </c>
      <c r="P98" s="90">
        <v>100</v>
      </c>
      <c r="Q98" s="234">
        <f t="shared" si="50"/>
        <v>0.15625</v>
      </c>
      <c r="R98" s="93">
        <f t="shared" si="51"/>
        <v>6.25E-2</v>
      </c>
      <c r="S98" s="94">
        <f>'Юнит 6'!S98+'Юнит 7'!S98+'Юнит 8'!S98+'Юнит 9'!S98</f>
        <v>2</v>
      </c>
      <c r="T98" s="94">
        <f>'Юнит 6'!T98+'Юнит 7'!T98+'Юнит 8'!T98+'Юнит 9'!T98</f>
        <v>0</v>
      </c>
      <c r="U98" s="93">
        <f t="shared" si="43"/>
        <v>2</v>
      </c>
      <c r="V98" s="94">
        <f>'Юнит 6'!V98+'Юнит 7'!V98+'Юнит 8'!V98+'Юнит 9'!V98</f>
        <v>1186</v>
      </c>
      <c r="W98" s="94">
        <f>'Юнит 6'!W98+'Юнит 7'!W98+'Юнит 8'!W98+'Юнит 9'!W98</f>
        <v>0</v>
      </c>
      <c r="X98" s="93">
        <f t="shared" si="44"/>
        <v>1186</v>
      </c>
      <c r="Y98" s="94">
        <f>'Юнит 6'!Y98+'Юнит 7'!Y98+'Юнит 8'!Y98+'Юнит 9'!Y98</f>
        <v>1756</v>
      </c>
      <c r="Z98" s="94">
        <f>'Юнит 6'!Z98+'Юнит 7'!Z98+'Юнит 8'!Z98+'Юнит 9'!Z98</f>
        <v>0</v>
      </c>
      <c r="AA98" s="233">
        <f t="shared" si="45"/>
        <v>1756</v>
      </c>
      <c r="AB98" s="93">
        <f t="shared" si="52"/>
        <v>4390</v>
      </c>
      <c r="AC98" s="235">
        <f t="shared" si="46"/>
        <v>2.0723369927071428E-4</v>
      </c>
      <c r="AD98" s="93">
        <f t="shared" si="47"/>
        <v>600.16</v>
      </c>
      <c r="AE98" s="94">
        <f>'Юнит 6'!AE98+'Юнит 7'!AE98+'Юнит 8'!AE98+'Юнит 9'!AE98</f>
        <v>666.44</v>
      </c>
      <c r="AF98" s="235">
        <f t="shared" si="48"/>
        <v>0.37952164009111622</v>
      </c>
      <c r="AG98" s="94">
        <f>'Юнит 6'!AG98+'Юнит 7'!AG98+'Юнит 8'!AG98+'Юнит 9'!AG98</f>
        <v>187.53</v>
      </c>
      <c r="AH98" s="94">
        <f>'Юнит 6'!AH98+'Юнит 7'!AH98+'Юнит 8'!AH98+'Юнит 9'!AH98</f>
        <v>0</v>
      </c>
      <c r="AI98" s="94">
        <f>'Юнит 6'!AI98+'Юнит 7'!AI98+'Юнит 8'!AI98+'Юнит 9'!AI98</f>
        <v>0</v>
      </c>
      <c r="AJ98" s="94">
        <f>'Юнит 6'!AJ98+'Юнит 7'!AJ98+'Юнит 8'!AJ98+'Юнит 9'!AJ98</f>
        <v>0</v>
      </c>
      <c r="AK98" s="94">
        <f>'Юнит 6'!AK98+'Юнит 7'!AK98+'Юнит 8'!AK98+'Юнит 9'!AK98</f>
        <v>0</v>
      </c>
      <c r="AL98" s="123">
        <f t="shared" si="49"/>
        <v>0</v>
      </c>
      <c r="AM98" s="94">
        <f>'Юнит 6'!AM98+'Юнит 7'!AM98+'Юнит 8'!AM98+'Юнит 9'!AM98</f>
        <v>0</v>
      </c>
      <c r="AN98" s="95">
        <f t="shared" si="53"/>
        <v>67.720600000000005</v>
      </c>
      <c r="AO98" s="96">
        <f t="shared" si="54"/>
        <v>234.14940000000013</v>
      </c>
      <c r="AP98" s="97"/>
      <c r="AQ98" s="98">
        <f t="shared" ref="AQ98" si="56">IF(U98=0,0,AA98/U98)</f>
        <v>878</v>
      </c>
      <c r="AR98" s="99">
        <f t="shared" si="30"/>
        <v>300.08</v>
      </c>
      <c r="AS98" s="99">
        <f t="shared" ref="AS98" si="57">IF(U98=0,0,AE98/U98)</f>
        <v>333.22</v>
      </c>
      <c r="AT98" s="99">
        <f t="shared" ref="AT98" si="58">IF(S98=0,AG98/1,AG98/S98)</f>
        <v>93.765000000000001</v>
      </c>
      <c r="AU98" s="99">
        <f t="shared" si="55"/>
        <v>0</v>
      </c>
      <c r="AV98" s="99">
        <f t="array" ref="AV98">_xlfn.IFS(U98=0,AO98,U98&lt;0,AO98/-U98,U98&gt;0,AO98/U98)</f>
        <v>117.07470000000006</v>
      </c>
      <c r="AW98" s="235">
        <f t="shared" si="40"/>
        <v>0.13334248291571763</v>
      </c>
      <c r="AX98" s="235">
        <f t="shared" si="41"/>
        <v>0.39014496134364191</v>
      </c>
      <c r="AY98" s="100"/>
      <c r="AZ98" s="95">
        <f t="shared" ref="AZ98" si="59">AV98*E98</f>
        <v>0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ref="E99:E103" si="60">SUM(F99:J99)</f>
        <v>0</v>
      </c>
      <c r="F99" s="94"/>
      <c r="G99" s="94"/>
      <c r="H99" s="94"/>
      <c r="I99" s="94"/>
      <c r="J99" s="94"/>
      <c r="K99" s="94">
        <v>142.97999999999999</v>
      </c>
      <c r="L99" s="93">
        <f t="shared" ref="L99:L103" si="61">E99*K99</f>
        <v>0</v>
      </c>
      <c r="M99" s="90"/>
      <c r="N99" s="94">
        <f>'Юнит 6'!N99+'Юнит 7'!N99+'Юнит 8'!N99+'Юнит 9'!N99</f>
        <v>1</v>
      </c>
      <c r="O99" s="90">
        <v>1700</v>
      </c>
      <c r="P99" s="90">
        <v>0</v>
      </c>
      <c r="Q99" s="234">
        <f t="shared" ref="Q99:Q103" si="62">N99/32</f>
        <v>3.125E-2</v>
      </c>
      <c r="R99" s="93">
        <f t="shared" ref="R99:R103" si="63">U99/32</f>
        <v>0</v>
      </c>
      <c r="S99" s="94">
        <f>'Юнит 6'!S99+'Юнит 7'!S99+'Юнит 8'!S99+'Юнит 9'!S99</f>
        <v>0</v>
      </c>
      <c r="T99" s="94">
        <f>'Юнит 6'!T99+'Юнит 7'!T99+'Юнит 8'!T99+'Юнит 9'!T99</f>
        <v>0</v>
      </c>
      <c r="U99" s="93">
        <f t="shared" ref="U99:U103" si="64">S99+T99</f>
        <v>0</v>
      </c>
      <c r="V99" s="94">
        <f>'Юнит 6'!V99+'Юнит 7'!V99+'Юнит 8'!V99+'Юнит 9'!V99</f>
        <v>0</v>
      </c>
      <c r="W99" s="94">
        <f>'Юнит 6'!W99+'Юнит 7'!W99+'Юнит 8'!W99+'Юнит 9'!W99</f>
        <v>0</v>
      </c>
      <c r="X99" s="93">
        <f t="shared" ref="X99:X103" si="65">V99+W99</f>
        <v>0</v>
      </c>
      <c r="Y99" s="94">
        <f>'Юнит 6'!Y99+'Юнит 7'!Y99+'Юнит 8'!Y99+'Юнит 9'!Y99</f>
        <v>0</v>
      </c>
      <c r="Z99" s="94">
        <f>'Юнит 6'!Z99+'Юнит 7'!Z99+'Юнит 8'!Z99+'Юнит 9'!Z99</f>
        <v>0</v>
      </c>
      <c r="AA99" s="233">
        <f t="shared" ref="AA99:AA103" si="66">Y99+Z99</f>
        <v>0</v>
      </c>
      <c r="AB99" s="93">
        <f t="shared" ref="AB99:AB103" si="67">N99*O99*P99/100</f>
        <v>0</v>
      </c>
      <c r="AC99" s="235">
        <f t="shared" ref="AC99:AC103" si="68">AA99/$AA$126</f>
        <v>0</v>
      </c>
      <c r="AD99" s="93">
        <f t="shared" ref="AD99:AD103" si="69">U99*K99</f>
        <v>0</v>
      </c>
      <c r="AE99" s="94">
        <f>'Юнит 6'!AE99+'Юнит 7'!AE99+'Юнит 8'!AE99+'Юнит 9'!AE99</f>
        <v>0</v>
      </c>
      <c r="AF99" s="235">
        <f t="shared" ref="AF99:AF103" si="70">IF(AA99=0,0,AE99/AA99)</f>
        <v>0</v>
      </c>
      <c r="AG99" s="94">
        <f>'Юнит 6'!AG99+'Юнит 7'!AG99+'Юнит 8'!AG99+'Юнит 9'!AG99</f>
        <v>0</v>
      </c>
      <c r="AH99" s="94">
        <f>'Юнит 6'!AH99+'Юнит 7'!AH99+'Юнит 8'!AH99+'Юнит 9'!AH99</f>
        <v>0</v>
      </c>
      <c r="AI99" s="94">
        <f>'Юнит 6'!AI99+'Юнит 7'!AI99+'Юнит 8'!AI99+'Юнит 9'!AI99</f>
        <v>0</v>
      </c>
      <c r="AJ99" s="94">
        <f>'Юнит 6'!AJ99+'Юнит 7'!AJ99+'Юнит 8'!AJ99+'Юнит 9'!AJ99</f>
        <v>0</v>
      </c>
      <c r="AK99" s="94">
        <f>'Юнит 6'!AK99+'Юнит 7'!AK99+'Юнит 8'!AK99+'Юнит 9'!AK99</f>
        <v>0</v>
      </c>
      <c r="AL99" s="123">
        <f t="shared" ref="AL99:AL103" si="71">IFERROR($AL$126*H99/$H$126,0)</f>
        <v>0</v>
      </c>
      <c r="AM99" s="94">
        <f>'Юнит 6'!AM99+'Юнит 7'!AM99+'Юнит 8'!AM99+'Юнит 9'!AM99</f>
        <v>476</v>
      </c>
      <c r="AN99" s="95">
        <f t="shared" ref="AN99:AN103" si="72">X99*5.71%</f>
        <v>0</v>
      </c>
      <c r="AO99" s="96">
        <f t="shared" ref="AO99:AO103" si="73">AA99-AD99-AE99-AG99-AH99-AI99-AK99-AL99-AN99-AM99</f>
        <v>-476</v>
      </c>
      <c r="AP99" s="97"/>
      <c r="AQ99" s="98">
        <f t="shared" ref="AQ99:AQ103" si="74">IF(U99=0,0,AA99/U99)</f>
        <v>0</v>
      </c>
      <c r="AR99" s="99">
        <f t="shared" ref="AR99:AR103" si="75">K99</f>
        <v>142.97999999999999</v>
      </c>
      <c r="AS99" s="99">
        <f t="shared" ref="AS99:AS103" si="76">IF(U99=0,0,AE99/U99)</f>
        <v>0</v>
      </c>
      <c r="AT99" s="99">
        <f t="shared" ref="AT99:AT103" si="77">IF(S99=0,AG99/1,AG99/S99)</f>
        <v>0</v>
      </c>
      <c r="AU99" s="99">
        <f t="shared" ref="AU99:AU103" si="78">IF(S99=0,0,(AH99+AI99+AJ99)/S99)</f>
        <v>0</v>
      </c>
      <c r="AV99" s="99">
        <f t="array" ref="AV99">_xlfn.IFS(U99=0,AO99,U99&lt;0,AO99/-U99,U99&gt;0,AO99/U99)</f>
        <v>-476</v>
      </c>
      <c r="AW99" s="235">
        <f t="shared" ref="AW99:AW103" si="79">IF(AQ99=0,0,AV99/AQ99)</f>
        <v>0</v>
      </c>
      <c r="AX99" s="235">
        <f t="shared" ref="AX99:AX103" si="80">IF(AR99=0,0,AV99/AR99)</f>
        <v>-3.3291369422296828</v>
      </c>
      <c r="AY99" s="100"/>
      <c r="AZ99" s="95">
        <f t="shared" ref="AZ99:AZ103" si="81">AV99*E99</f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60"/>
        <v>0</v>
      </c>
      <c r="F100" s="94"/>
      <c r="G100" s="94"/>
      <c r="H100" s="94"/>
      <c r="I100" s="94"/>
      <c r="J100" s="94"/>
      <c r="K100" s="94">
        <v>142.97999999999999</v>
      </c>
      <c r="L100" s="93">
        <f t="shared" si="61"/>
        <v>0</v>
      </c>
      <c r="M100" s="90"/>
      <c r="N100" s="94">
        <f>'Юнит 6'!N100+'Юнит 7'!N100+'Юнит 8'!N100+'Юнит 9'!N100</f>
        <v>0</v>
      </c>
      <c r="O100" s="90">
        <v>0</v>
      </c>
      <c r="P100" s="90">
        <v>0</v>
      </c>
      <c r="Q100" s="234">
        <f t="shared" si="62"/>
        <v>0</v>
      </c>
      <c r="R100" s="93">
        <f t="shared" si="63"/>
        <v>0</v>
      </c>
      <c r="S100" s="94">
        <f>'Юнит 6'!S100+'Юнит 7'!S100+'Юнит 8'!S100+'Юнит 9'!S100</f>
        <v>0</v>
      </c>
      <c r="T100" s="94">
        <f>'Юнит 6'!T100+'Юнит 7'!T100+'Юнит 8'!T100+'Юнит 9'!T100</f>
        <v>0</v>
      </c>
      <c r="U100" s="93">
        <f t="shared" si="64"/>
        <v>0</v>
      </c>
      <c r="V100" s="94">
        <f>'Юнит 6'!V100+'Юнит 7'!V100+'Юнит 8'!V100+'Юнит 9'!V100</f>
        <v>0</v>
      </c>
      <c r="W100" s="94">
        <f>'Юнит 6'!W100+'Юнит 7'!W100+'Юнит 8'!W100+'Юнит 9'!W100</f>
        <v>0</v>
      </c>
      <c r="X100" s="93">
        <f t="shared" si="65"/>
        <v>0</v>
      </c>
      <c r="Y100" s="94">
        <f>'Юнит 6'!Y100+'Юнит 7'!Y100+'Юнит 8'!Y100+'Юнит 9'!Y100</f>
        <v>0</v>
      </c>
      <c r="Z100" s="94">
        <f>'Юнит 6'!Z100+'Юнит 7'!Z100+'Юнит 8'!Z100+'Юнит 9'!Z100</f>
        <v>0</v>
      </c>
      <c r="AA100" s="233">
        <f t="shared" si="66"/>
        <v>0</v>
      </c>
      <c r="AB100" s="93">
        <f t="shared" si="67"/>
        <v>0</v>
      </c>
      <c r="AC100" s="235">
        <f t="shared" si="68"/>
        <v>0</v>
      </c>
      <c r="AD100" s="93">
        <f t="shared" si="69"/>
        <v>0</v>
      </c>
      <c r="AE100" s="94">
        <f>'Юнит 6'!AE100+'Юнит 7'!AE100+'Юнит 8'!AE100+'Юнит 9'!AE100</f>
        <v>0</v>
      </c>
      <c r="AF100" s="235">
        <f t="shared" si="70"/>
        <v>0</v>
      </c>
      <c r="AG100" s="94">
        <f>'Юнит 6'!AG100+'Юнит 7'!AG100+'Юнит 8'!AG100+'Юнит 9'!AG100</f>
        <v>0</v>
      </c>
      <c r="AH100" s="94">
        <f>'Юнит 6'!AH100+'Юнит 7'!AH100+'Юнит 8'!AH100+'Юнит 9'!AH100</f>
        <v>0</v>
      </c>
      <c r="AI100" s="94">
        <f>'Юнит 6'!AI100+'Юнит 7'!AI100+'Юнит 8'!AI100+'Юнит 9'!AI100</f>
        <v>0</v>
      </c>
      <c r="AJ100" s="94">
        <f>'Юнит 6'!AJ100+'Юнит 7'!AJ100+'Юнит 8'!AJ100+'Юнит 9'!AJ100</f>
        <v>0</v>
      </c>
      <c r="AK100" s="94">
        <f>'Юнит 6'!AK100+'Юнит 7'!AK100+'Юнит 8'!AK100+'Юнит 9'!AK100</f>
        <v>0</v>
      </c>
      <c r="AL100" s="123">
        <f t="shared" si="71"/>
        <v>0</v>
      </c>
      <c r="AM100" s="94">
        <f>'Юнит 6'!AM100+'Юнит 7'!AM100+'Юнит 8'!AM100+'Юнит 9'!AM100</f>
        <v>0</v>
      </c>
      <c r="AN100" s="95">
        <f t="shared" si="72"/>
        <v>0</v>
      </c>
      <c r="AO100" s="96">
        <f t="shared" si="73"/>
        <v>0</v>
      </c>
      <c r="AP100" s="97"/>
      <c r="AQ100" s="98">
        <f t="shared" si="74"/>
        <v>0</v>
      </c>
      <c r="AR100" s="99">
        <f t="shared" si="75"/>
        <v>142.97999999999999</v>
      </c>
      <c r="AS100" s="99">
        <f t="shared" si="76"/>
        <v>0</v>
      </c>
      <c r="AT100" s="99">
        <f t="shared" si="77"/>
        <v>0</v>
      </c>
      <c r="AU100" s="99">
        <f t="shared" si="78"/>
        <v>0</v>
      </c>
      <c r="AV100" s="99">
        <f t="array" ref="AV100">_xlfn.IFS(U100=0,AO100,U100&lt;0,AO100/-U100,U100&gt;0,AO100/U100)</f>
        <v>0</v>
      </c>
      <c r="AW100" s="235">
        <f t="shared" si="79"/>
        <v>0</v>
      </c>
      <c r="AX100" s="235">
        <f t="shared" si="80"/>
        <v>0</v>
      </c>
      <c r="AY100" s="100"/>
      <c r="AZ100" s="95">
        <f t="shared" si="81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60"/>
        <v>0</v>
      </c>
      <c r="F101" s="94"/>
      <c r="G101" s="94"/>
      <c r="H101" s="94"/>
      <c r="I101" s="94"/>
      <c r="J101" s="94"/>
      <c r="K101" s="93">
        <v>123.09</v>
      </c>
      <c r="L101" s="93">
        <f t="shared" si="61"/>
        <v>0</v>
      </c>
      <c r="M101" s="90"/>
      <c r="N101" s="94">
        <f>'Юнит 6'!N101+'Юнит 7'!N101+'Юнит 8'!N101+'Юнит 9'!N101</f>
        <v>2</v>
      </c>
      <c r="O101" s="90">
        <v>900</v>
      </c>
      <c r="P101" s="90">
        <v>100</v>
      </c>
      <c r="Q101" s="234">
        <f t="shared" si="62"/>
        <v>6.25E-2</v>
      </c>
      <c r="R101" s="93">
        <f t="shared" si="63"/>
        <v>6.25E-2</v>
      </c>
      <c r="S101" s="94">
        <f>'Юнит 6'!S101+'Юнит 7'!S101+'Юнит 8'!S101+'Юнит 9'!S101</f>
        <v>2</v>
      </c>
      <c r="T101" s="94">
        <f>'Юнит 6'!T101+'Юнит 7'!T101+'Юнит 8'!T101+'Юнит 9'!T101</f>
        <v>0</v>
      </c>
      <c r="U101" s="93">
        <f t="shared" si="64"/>
        <v>2</v>
      </c>
      <c r="V101" s="94">
        <f>'Юнит 6'!V101+'Юнит 7'!V101+'Юнит 8'!V101+'Юнит 9'!V101</f>
        <v>1254.94</v>
      </c>
      <c r="W101" s="94">
        <f>'Юнит 6'!W101+'Юнит 7'!W101+'Юнит 8'!W101+'Юнит 9'!W101</f>
        <v>0</v>
      </c>
      <c r="X101" s="93">
        <f t="shared" si="65"/>
        <v>1254.94</v>
      </c>
      <c r="Y101" s="94">
        <f>'Юнит 6'!Y101+'Юнит 7'!Y101+'Юнит 8'!Y101+'Юнит 9'!Y101</f>
        <v>1799.94</v>
      </c>
      <c r="Z101" s="94">
        <f>'Юнит 6'!Z101+'Юнит 7'!Z101+'Юнит 8'!Z101+'Юнит 9'!Z101</f>
        <v>0</v>
      </c>
      <c r="AA101" s="233">
        <f t="shared" si="66"/>
        <v>1799.94</v>
      </c>
      <c r="AB101" s="93">
        <f t="shared" si="67"/>
        <v>1800</v>
      </c>
      <c r="AC101" s="235">
        <f t="shared" si="68"/>
        <v>2.1241926233788694E-4</v>
      </c>
      <c r="AD101" s="93">
        <f t="shared" si="69"/>
        <v>246.18</v>
      </c>
      <c r="AE101" s="94">
        <f>'Юнит 6'!AE101+'Юнит 7'!AE101+'Юнит 8'!AE101+'Юнит 9'!AE101</f>
        <v>748.51</v>
      </c>
      <c r="AF101" s="235">
        <f t="shared" si="70"/>
        <v>0.41585275064724375</v>
      </c>
      <c r="AG101" s="94">
        <f>'Юнит 6'!AG101+'Юнит 7'!AG101+'Юнит 8'!AG101+'Юнит 9'!AG101</f>
        <v>116.58</v>
      </c>
      <c r="AH101" s="94">
        <f>'Юнит 6'!AH101+'Юнит 7'!AH101+'Юнит 8'!AH101+'Юнит 9'!AH101</f>
        <v>0</v>
      </c>
      <c r="AI101" s="94">
        <f>'Юнит 6'!AI101+'Юнит 7'!AI101+'Юнит 8'!AI101+'Юнит 9'!AI101</f>
        <v>0</v>
      </c>
      <c r="AJ101" s="94">
        <f>'Юнит 6'!AJ101+'Юнит 7'!AJ101+'Юнит 8'!AJ101+'Юнит 9'!AJ101</f>
        <v>0</v>
      </c>
      <c r="AK101" s="94">
        <f>'Юнит 6'!AK101+'Юнит 7'!AK101+'Юнит 8'!AK101+'Юнит 9'!AK101</f>
        <v>0</v>
      </c>
      <c r="AL101" s="123">
        <f t="shared" si="71"/>
        <v>0</v>
      </c>
      <c r="AM101" s="94">
        <f>'Юнит 6'!AM101+'Юнит 7'!AM101+'Юнит 8'!AM101+'Юнит 9'!AM101</f>
        <v>0</v>
      </c>
      <c r="AN101" s="95">
        <f t="shared" si="72"/>
        <v>71.657073999999994</v>
      </c>
      <c r="AO101" s="96">
        <f t="shared" si="73"/>
        <v>617.01292599999999</v>
      </c>
      <c r="AP101" s="97"/>
      <c r="AQ101" s="98">
        <f t="shared" si="74"/>
        <v>899.97</v>
      </c>
      <c r="AR101" s="99">
        <f t="shared" si="75"/>
        <v>123.09</v>
      </c>
      <c r="AS101" s="99">
        <f t="shared" si="76"/>
        <v>374.255</v>
      </c>
      <c r="AT101" s="99">
        <f t="shared" si="77"/>
        <v>58.29</v>
      </c>
      <c r="AU101" s="99">
        <f t="shared" si="78"/>
        <v>0</v>
      </c>
      <c r="AV101" s="99">
        <f t="array" ref="AV101">_xlfn.IFS(U101=0,AO101,U101&lt;0,AO101/-U101,U101&gt;0,AO101/U101)</f>
        <v>308.506463</v>
      </c>
      <c r="AW101" s="235">
        <f t="shared" si="79"/>
        <v>0.34279638543507002</v>
      </c>
      <c r="AX101" s="235">
        <f t="shared" si="80"/>
        <v>2.5063487123243156</v>
      </c>
      <c r="AY101" s="100"/>
      <c r="AZ101" s="95">
        <f t="shared" si="81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60"/>
        <v>0</v>
      </c>
      <c r="F102" s="94"/>
      <c r="G102" s="94"/>
      <c r="H102" s="94"/>
      <c r="I102" s="94"/>
      <c r="J102" s="94"/>
      <c r="K102" s="93">
        <v>123.09</v>
      </c>
      <c r="L102" s="93">
        <f t="shared" si="61"/>
        <v>0</v>
      </c>
      <c r="M102" s="90"/>
      <c r="N102" s="94">
        <f>'Юнит 6'!N102+'Юнит 7'!N102+'Юнит 8'!N102+'Юнит 9'!N102</f>
        <v>1</v>
      </c>
      <c r="O102" s="90">
        <v>1300</v>
      </c>
      <c r="P102" s="90">
        <v>0</v>
      </c>
      <c r="Q102" s="234">
        <f t="shared" si="62"/>
        <v>3.125E-2</v>
      </c>
      <c r="R102" s="93">
        <f t="shared" si="63"/>
        <v>0</v>
      </c>
      <c r="S102" s="94">
        <f>'Юнит 6'!S102+'Юнит 7'!S102+'Юнит 8'!S102+'Юнит 9'!S102</f>
        <v>0</v>
      </c>
      <c r="T102" s="94">
        <f>'Юнит 6'!T102+'Юнит 7'!T102+'Юнит 8'!T102+'Юнит 9'!T102</f>
        <v>0</v>
      </c>
      <c r="U102" s="93">
        <f t="shared" si="64"/>
        <v>0</v>
      </c>
      <c r="V102" s="94">
        <f>'Юнит 6'!V102+'Юнит 7'!V102+'Юнит 8'!V102+'Юнит 9'!V102</f>
        <v>0</v>
      </c>
      <c r="W102" s="94">
        <f>'Юнит 6'!W102+'Юнит 7'!W102+'Юнит 8'!W102+'Юнит 9'!W102</f>
        <v>0</v>
      </c>
      <c r="X102" s="93">
        <f t="shared" si="65"/>
        <v>0</v>
      </c>
      <c r="Y102" s="94">
        <f>'Юнит 6'!Y102+'Юнит 7'!Y102+'Юнит 8'!Y102+'Юнит 9'!Y102</f>
        <v>0</v>
      </c>
      <c r="Z102" s="94">
        <f>'Юнит 6'!Z102+'Юнит 7'!Z102+'Юнит 8'!Z102+'Юнит 9'!Z102</f>
        <v>0</v>
      </c>
      <c r="AA102" s="233">
        <f t="shared" si="66"/>
        <v>0</v>
      </c>
      <c r="AB102" s="93">
        <f t="shared" si="67"/>
        <v>0</v>
      </c>
      <c r="AC102" s="235">
        <f t="shared" si="68"/>
        <v>0</v>
      </c>
      <c r="AD102" s="93">
        <f t="shared" si="69"/>
        <v>0</v>
      </c>
      <c r="AE102" s="94">
        <f>'Юнит 6'!AE102+'Юнит 7'!AE102+'Юнит 8'!AE102+'Юнит 9'!AE102</f>
        <v>0</v>
      </c>
      <c r="AF102" s="235">
        <f t="shared" si="70"/>
        <v>0</v>
      </c>
      <c r="AG102" s="94">
        <f>'Юнит 6'!AG102+'Юнит 7'!AG102+'Юнит 8'!AG102+'Юнит 9'!AG102</f>
        <v>0</v>
      </c>
      <c r="AH102" s="94">
        <f>'Юнит 6'!AH102+'Юнит 7'!AH102+'Юнит 8'!AH102+'Юнит 9'!AH102</f>
        <v>0</v>
      </c>
      <c r="AI102" s="94">
        <f>'Юнит 6'!AI102+'Юнит 7'!AI102+'Юнит 8'!AI102+'Юнит 9'!AI102</f>
        <v>0</v>
      </c>
      <c r="AJ102" s="94">
        <f>'Юнит 6'!AJ102+'Юнит 7'!AJ102+'Юнит 8'!AJ102+'Юнит 9'!AJ102</f>
        <v>0</v>
      </c>
      <c r="AK102" s="94">
        <f>'Юнит 6'!AK102+'Юнит 7'!AK102+'Юнит 8'!AK102+'Юнит 9'!AK102</f>
        <v>0</v>
      </c>
      <c r="AL102" s="123">
        <f t="shared" si="71"/>
        <v>0</v>
      </c>
      <c r="AM102" s="94">
        <f>'Юнит 6'!AM102+'Юнит 7'!AM102+'Юнит 8'!AM102+'Юнит 9'!AM102</f>
        <v>0</v>
      </c>
      <c r="AN102" s="95">
        <f t="shared" si="72"/>
        <v>0</v>
      </c>
      <c r="AO102" s="96">
        <f t="shared" si="73"/>
        <v>0</v>
      </c>
      <c r="AP102" s="97"/>
      <c r="AQ102" s="98">
        <f t="shared" si="74"/>
        <v>0</v>
      </c>
      <c r="AR102" s="99">
        <f t="shared" si="75"/>
        <v>123.09</v>
      </c>
      <c r="AS102" s="99">
        <f t="shared" si="76"/>
        <v>0</v>
      </c>
      <c r="AT102" s="99">
        <f t="shared" si="77"/>
        <v>0</v>
      </c>
      <c r="AU102" s="99">
        <f t="shared" si="78"/>
        <v>0</v>
      </c>
      <c r="AV102" s="99">
        <f t="array" ref="AV102">_xlfn.IFS(U102=0,AO102,U102&lt;0,AO102/-U102,U102&gt;0,AO102/U102)</f>
        <v>0</v>
      </c>
      <c r="AW102" s="235">
        <f t="shared" si="79"/>
        <v>0</v>
      </c>
      <c r="AX102" s="235">
        <f t="shared" si="80"/>
        <v>0</v>
      </c>
      <c r="AY102" s="100"/>
      <c r="AZ102" s="95">
        <f t="shared" si="81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60"/>
        <v>0</v>
      </c>
      <c r="F103" s="94"/>
      <c r="G103" s="94"/>
      <c r="H103" s="94"/>
      <c r="I103" s="94"/>
      <c r="J103" s="94"/>
      <c r="K103" s="94">
        <v>107.88</v>
      </c>
      <c r="L103" s="93">
        <f t="shared" si="61"/>
        <v>0</v>
      </c>
      <c r="M103" s="90"/>
      <c r="N103" s="94">
        <f>'Юнит 6'!N103+'Юнит 7'!N103+'Юнит 8'!N103+'Юнит 9'!N103</f>
        <v>1</v>
      </c>
      <c r="O103" s="90">
        <v>1200</v>
      </c>
      <c r="P103" s="90">
        <v>0</v>
      </c>
      <c r="Q103" s="234">
        <f t="shared" si="62"/>
        <v>3.125E-2</v>
      </c>
      <c r="R103" s="93">
        <f t="shared" si="63"/>
        <v>0</v>
      </c>
      <c r="S103" s="94">
        <f>'Юнит 6'!S103+'Юнит 7'!S103+'Юнит 8'!S103+'Юнит 9'!S103</f>
        <v>0</v>
      </c>
      <c r="T103" s="94">
        <f>'Юнит 6'!T103+'Юнит 7'!T103+'Юнит 8'!T103+'Юнит 9'!T103</f>
        <v>0</v>
      </c>
      <c r="U103" s="93">
        <f t="shared" si="64"/>
        <v>0</v>
      </c>
      <c r="V103" s="94">
        <f>'Юнит 6'!V103+'Юнит 7'!V103+'Юнит 8'!V103+'Юнит 9'!V103</f>
        <v>0</v>
      </c>
      <c r="W103" s="94">
        <f>'Юнит 6'!W103+'Юнит 7'!W103+'Юнит 8'!W103+'Юнит 9'!W103</f>
        <v>0</v>
      </c>
      <c r="X103" s="93">
        <f t="shared" si="65"/>
        <v>0</v>
      </c>
      <c r="Y103" s="94">
        <f>'Юнит 6'!Y103+'Юнит 7'!Y103+'Юнит 8'!Y103+'Юнит 9'!Y103</f>
        <v>0</v>
      </c>
      <c r="Z103" s="94">
        <f>'Юнит 6'!Z103+'Юнит 7'!Z103+'Юнит 8'!Z103+'Юнит 9'!Z103</f>
        <v>0</v>
      </c>
      <c r="AA103" s="233">
        <f t="shared" si="66"/>
        <v>0</v>
      </c>
      <c r="AB103" s="93">
        <f t="shared" si="67"/>
        <v>0</v>
      </c>
      <c r="AC103" s="235">
        <f t="shared" si="68"/>
        <v>0</v>
      </c>
      <c r="AD103" s="93">
        <f t="shared" si="69"/>
        <v>0</v>
      </c>
      <c r="AE103" s="94">
        <f>'Юнит 6'!AE103+'Юнит 7'!AE103+'Юнит 8'!AE103+'Юнит 9'!AE103</f>
        <v>0</v>
      </c>
      <c r="AF103" s="235">
        <f t="shared" si="70"/>
        <v>0</v>
      </c>
      <c r="AG103" s="94">
        <f>'Юнит 6'!AG103+'Юнит 7'!AG103+'Юнит 8'!AG103+'Юнит 9'!AG103</f>
        <v>0</v>
      </c>
      <c r="AH103" s="94">
        <f>'Юнит 6'!AH103+'Юнит 7'!AH103+'Юнит 8'!AH103+'Юнит 9'!AH103</f>
        <v>0</v>
      </c>
      <c r="AI103" s="94">
        <f>'Юнит 6'!AI103+'Юнит 7'!AI103+'Юнит 8'!AI103+'Юнит 9'!AI103</f>
        <v>0</v>
      </c>
      <c r="AJ103" s="94">
        <f>'Юнит 6'!AJ103+'Юнит 7'!AJ103+'Юнит 8'!AJ103+'Юнит 9'!AJ103</f>
        <v>0</v>
      </c>
      <c r="AK103" s="94">
        <f>'Юнит 6'!AK103+'Юнит 7'!AK103+'Юнит 8'!AK103+'Юнит 9'!AK103</f>
        <v>0</v>
      </c>
      <c r="AL103" s="123">
        <f t="shared" si="71"/>
        <v>0</v>
      </c>
      <c r="AM103" s="94">
        <f>'Юнит 6'!AM103+'Юнит 7'!AM103+'Юнит 8'!AM103+'Юнит 9'!AM103</f>
        <v>336</v>
      </c>
      <c r="AN103" s="95">
        <f t="shared" si="72"/>
        <v>0</v>
      </c>
      <c r="AO103" s="96">
        <f t="shared" si="73"/>
        <v>-336</v>
      </c>
      <c r="AP103" s="97"/>
      <c r="AQ103" s="98">
        <f t="shared" si="74"/>
        <v>0</v>
      </c>
      <c r="AR103" s="99">
        <f t="shared" si="75"/>
        <v>107.88</v>
      </c>
      <c r="AS103" s="99">
        <f t="shared" si="76"/>
        <v>0</v>
      </c>
      <c r="AT103" s="99">
        <f t="shared" si="77"/>
        <v>0</v>
      </c>
      <c r="AU103" s="99">
        <f t="shared" si="78"/>
        <v>0</v>
      </c>
      <c r="AV103" s="99">
        <f t="array" ref="AV103">_xlfn.IFS(U103=0,AO103,U103&lt;0,AO103/-U103,U103&gt;0,AO103/U103)</f>
        <v>-336</v>
      </c>
      <c r="AW103" s="235">
        <f t="shared" si="79"/>
        <v>0</v>
      </c>
      <c r="AX103" s="235">
        <f t="shared" si="80"/>
        <v>-3.1145717463848723</v>
      </c>
      <c r="AY103" s="100"/>
      <c r="AZ103" s="95">
        <f t="shared" si="81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4"/>
      <c r="T104" s="104"/>
      <c r="U104" s="106"/>
      <c r="V104" s="104"/>
      <c r="W104" s="104"/>
      <c r="X104" s="106"/>
      <c r="Y104" s="107"/>
      <c r="Z104" s="107"/>
      <c r="AA104" s="236"/>
      <c r="AB104" s="106"/>
      <c r="AC104" s="238"/>
      <c r="AD104" s="106"/>
      <c r="AE104" s="104"/>
      <c r="AF104" s="238"/>
      <c r="AG104" s="104"/>
      <c r="AH104" s="104"/>
      <c r="AI104" s="104"/>
      <c r="AJ104" s="104"/>
      <c r="AK104" s="104"/>
      <c r="AL104" s="108"/>
      <c r="AM104" s="104"/>
      <c r="AN104" s="109"/>
      <c r="AO104" s="110"/>
      <c r="AP104" s="111"/>
      <c r="AQ104" s="112">
        <f t="shared" ref="AQ104:AX104" si="82">AVERAGE(AQ7:AQ98)</f>
        <v>705.32433657244417</v>
      </c>
      <c r="AR104" s="112">
        <f t="shared" si="82"/>
        <v>141.22217391304349</v>
      </c>
      <c r="AS104" s="112">
        <f t="shared" si="82"/>
        <v>263.0616590140512</v>
      </c>
      <c r="AT104" s="112">
        <f t="shared" si="82"/>
        <v>189.44570517328921</v>
      </c>
      <c r="AU104" s="112">
        <f t="shared" si="82"/>
        <v>126.87432104904731</v>
      </c>
      <c r="AV104" s="112">
        <f t="shared" si="82"/>
        <v>-39.688745859033489</v>
      </c>
      <c r="AW104" s="113">
        <f t="shared" si="82"/>
        <v>1.6530367682783074E-2</v>
      </c>
      <c r="AX104" s="113">
        <f t="shared" si="82"/>
        <v>-0.43502223692253034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83">SUM(E3:E103)</f>
        <v>0</v>
      </c>
      <c r="F105" s="117">
        <f t="shared" si="83"/>
        <v>0</v>
      </c>
      <c r="G105" s="117">
        <f t="shared" si="83"/>
        <v>0</v>
      </c>
      <c r="H105" s="117">
        <f t="shared" si="83"/>
        <v>0</v>
      </c>
      <c r="I105" s="117">
        <f t="shared" si="83"/>
        <v>0</v>
      </c>
      <c r="J105" s="117">
        <f t="shared" si="83"/>
        <v>0</v>
      </c>
      <c r="K105" s="117"/>
      <c r="L105" s="117">
        <f>SUM(L3:L103)</f>
        <v>0</v>
      </c>
      <c r="M105" s="117"/>
      <c r="N105" s="117">
        <f>SUM(N3:N103)</f>
        <v>14517</v>
      </c>
      <c r="O105" s="117"/>
      <c r="P105" s="117"/>
      <c r="Q105" s="213"/>
      <c r="R105" s="117"/>
      <c r="S105" s="117">
        <f t="shared" ref="S105:AE105" si="84">SUM(S3:S103)</f>
        <v>7967</v>
      </c>
      <c r="T105" s="117">
        <f t="shared" si="84"/>
        <v>-171</v>
      </c>
      <c r="U105" s="117">
        <f t="shared" si="84"/>
        <v>7796</v>
      </c>
      <c r="V105" s="117">
        <f t="shared" si="84"/>
        <v>5543477.6099999994</v>
      </c>
      <c r="W105" s="117">
        <f t="shared" si="84"/>
        <v>-118993.17</v>
      </c>
      <c r="X105" s="117">
        <f t="shared" si="84"/>
        <v>5424484.4399999995</v>
      </c>
      <c r="Y105" s="117">
        <f t="shared" si="84"/>
        <v>8658079.7899999991</v>
      </c>
      <c r="Z105" s="117">
        <f t="shared" si="84"/>
        <v>-186633.46</v>
      </c>
      <c r="AA105" s="239">
        <f t="shared" si="84"/>
        <v>8471446.3300000001</v>
      </c>
      <c r="AB105" s="117">
        <f t="shared" si="84"/>
        <v>9835516.5999999996</v>
      </c>
      <c r="AC105" s="240">
        <f t="shared" si="84"/>
        <v>0.99975464757358568</v>
      </c>
      <c r="AD105" s="118">
        <f t="shared" si="84"/>
        <v>974318.92000000051</v>
      </c>
      <c r="AE105" s="117">
        <f t="shared" si="84"/>
        <v>3161035.1400000006</v>
      </c>
      <c r="AF105" s="240">
        <f>AE105/AA105</f>
        <v>0.37313995944302941</v>
      </c>
      <c r="AG105" s="117">
        <f t="shared" ref="AG105:AO105" si="85">SUM(AG3:AG103)</f>
        <v>933157.65999999992</v>
      </c>
      <c r="AH105" s="117">
        <f t="shared" si="85"/>
        <v>541649</v>
      </c>
      <c r="AI105" s="117">
        <f t="shared" si="85"/>
        <v>609161</v>
      </c>
      <c r="AJ105" s="117">
        <f t="shared" si="85"/>
        <v>3624</v>
      </c>
      <c r="AK105" s="117">
        <f t="shared" si="85"/>
        <v>0</v>
      </c>
      <c r="AL105" s="118">
        <f t="shared" si="85"/>
        <v>0</v>
      </c>
      <c r="AM105" s="117">
        <f t="shared" si="85"/>
        <v>2684.1099999999997</v>
      </c>
      <c r="AN105" s="118">
        <f t="shared" si="85"/>
        <v>309738.06152400008</v>
      </c>
      <c r="AO105" s="118">
        <f t="shared" si="85"/>
        <v>1939702.4384759993</v>
      </c>
      <c r="AP105" s="119"/>
      <c r="AQ105" s="117"/>
      <c r="AR105" s="117"/>
      <c r="AS105" s="117"/>
      <c r="AT105" s="117"/>
      <c r="AU105" s="241">
        <f>(AH105+AI105+AJ105)/S105</f>
        <v>144.90197062884397</v>
      </c>
      <c r="AV105" s="117"/>
      <c r="AW105" s="117"/>
      <c r="AX105" s="117"/>
      <c r="AY105" s="120"/>
      <c r="AZ105" s="117">
        <f>SUM(AZ3:AZ103)</f>
        <v>0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0"/>
      <c r="T106" s="90"/>
      <c r="U106" s="94"/>
      <c r="V106" s="90"/>
      <c r="W106" s="90"/>
      <c r="X106" s="94"/>
      <c r="Y106" s="94"/>
      <c r="Z106" s="94"/>
      <c r="AA106" s="242"/>
      <c r="AB106" s="94"/>
      <c r="AC106" s="244"/>
      <c r="AD106" s="94"/>
      <c r="AE106" s="90"/>
      <c r="AF106" s="244"/>
      <c r="AG106" s="90"/>
      <c r="AH106" s="90"/>
      <c r="AI106" s="90"/>
      <c r="AJ106" s="90"/>
      <c r="AK106" s="90"/>
      <c r="AL106" s="123"/>
      <c r="AM106" s="90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86">SUM(F107:J107)</f>
        <v>1</v>
      </c>
      <c r="F107" s="94"/>
      <c r="G107" s="94"/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/>
      <c r="N107" s="94">
        <f>'Юнит 6'!N107+'Юнит 7'!N107+'Юнит 8'!N107+'Юнит 9'!N107</f>
        <v>0</v>
      </c>
      <c r="O107" s="90">
        <v>0</v>
      </c>
      <c r="P107" s="90">
        <v>0</v>
      </c>
      <c r="Q107" s="234">
        <f t="shared" ref="Q107:Q111" si="87">N107/32</f>
        <v>0</v>
      </c>
      <c r="R107" s="93">
        <f t="shared" ref="R107:R111" si="88">U107/32</f>
        <v>0</v>
      </c>
      <c r="S107" s="94">
        <f>'Юнит 6'!S107+'Юнит 7'!S107+'Юнит 8'!S107+'Юнит 9'!S107</f>
        <v>0</v>
      </c>
      <c r="T107" s="94">
        <f>'Юнит 6'!T107+'Юнит 7'!T107+'Юнит 8'!T107+'Юнит 9'!T107</f>
        <v>0</v>
      </c>
      <c r="U107" s="93">
        <f t="shared" ref="U107:U111" si="89">S107+T107</f>
        <v>0</v>
      </c>
      <c r="V107" s="94">
        <f>'Юнит 6'!V107+'Юнит 7'!V107+'Юнит 8'!V107+'Юнит 9'!V107</f>
        <v>0</v>
      </c>
      <c r="W107" s="94">
        <f>'Юнит 6'!W107+'Юнит 7'!W107+'Юнит 8'!W107+'Юнит 9'!W107</f>
        <v>0</v>
      </c>
      <c r="X107" s="93">
        <f t="shared" ref="X107:X111" si="90">V107+W107</f>
        <v>0</v>
      </c>
      <c r="Y107" s="94">
        <f>'Юнит 6'!Y107+'Юнит 7'!Y107+'Юнит 8'!Y107+'Юнит 9'!Y107</f>
        <v>0</v>
      </c>
      <c r="Z107" s="94">
        <f>'Юнит 6'!Z107+'Юнит 7'!Z107+'Юнит 8'!Z107+'Юнит 9'!Z107</f>
        <v>0</v>
      </c>
      <c r="AA107" s="233">
        <f t="shared" ref="AA107:AA111" si="91">Y107+Z107</f>
        <v>0</v>
      </c>
      <c r="AB107" s="93">
        <f t="shared" ref="AB107:AB111" si="92">N107*O107*P107/100</f>
        <v>0</v>
      </c>
      <c r="AC107" s="235">
        <f t="shared" ref="AC107:AC111" si="93">AA107/$AA$126</f>
        <v>0</v>
      </c>
      <c r="AD107" s="93">
        <f t="shared" ref="AD107:AD111" si="94">U107*K107</f>
        <v>0</v>
      </c>
      <c r="AE107" s="94">
        <f>'Юнит 6'!AE107+'Юнит 7'!AE107+'Юнит 8'!AE107+'Юнит 9'!AE107</f>
        <v>0</v>
      </c>
      <c r="AF107" s="235">
        <f t="shared" ref="AF107:AF111" si="95">IF(AA107=0,0,AE107/AA107)</f>
        <v>0</v>
      </c>
      <c r="AG107" s="94">
        <f>'Юнит 6'!AG107+'Юнит 7'!AG107+'Юнит 8'!AG107+'Юнит 9'!AG107</f>
        <v>0</v>
      </c>
      <c r="AH107" s="94">
        <f>'Юнит 6'!AH107+'Юнит 7'!AH107+'Юнит 8'!AH107+'Юнит 9'!AH107</f>
        <v>0</v>
      </c>
      <c r="AI107" s="94">
        <f>'Юнит 6'!AI107+'Юнит 7'!AI107+'Юнит 8'!AI107+'Юнит 9'!AI107</f>
        <v>0</v>
      </c>
      <c r="AJ107" s="94">
        <f>'Юнит 6'!AJ107+'Юнит 7'!AJ107+'Юнит 8'!AJ107+'Юнит 9'!AJ107</f>
        <v>0</v>
      </c>
      <c r="AK107" s="94">
        <f>'Юнит 6'!AK107+'Юнит 7'!AK107+'Юнит 8'!AK107+'Юнит 9'!AK107</f>
        <v>0</v>
      </c>
      <c r="AL107" s="123">
        <f t="shared" ref="AL107:AL111" si="96">IFERROR($AL$126*H107/$H$126,0)</f>
        <v>0</v>
      </c>
      <c r="AM107" s="94">
        <f>'Юнит 6'!AM107+'Юнит 7'!AM107+'Юнит 8'!AM107+'Юнит 9'!AM107</f>
        <v>0</v>
      </c>
      <c r="AN107" s="95">
        <f t="shared" ref="AN107:AN111" si="97">X107*5.71%</f>
        <v>0</v>
      </c>
      <c r="AO107" s="96">
        <f t="shared" ref="AO107:AO111" si="98">AA107-AD107-AE107-AG107-AH107-AI107-AK107-AL107-AN107-AM107</f>
        <v>0</v>
      </c>
      <c r="AP107" s="97"/>
      <c r="AQ107" s="98">
        <f t="shared" ref="AQ107:AQ111" si="99">IF(U107=0,0,AA107/U107)</f>
        <v>0</v>
      </c>
      <c r="AR107" s="99">
        <f t="shared" ref="AR107:AR111" si="100">K107</f>
        <v>579.17999999999995</v>
      </c>
      <c r="AS107" s="99">
        <f t="shared" ref="AS107:AS111" si="101">IF(U107=0,0,AE107/U107)</f>
        <v>0</v>
      </c>
      <c r="AT107" s="99">
        <f t="shared" ref="AT107:AT111" si="102">IF(S107=0,AG107/1,AG107/S107)</f>
        <v>0</v>
      </c>
      <c r="AU107" s="99">
        <f t="shared" ref="AU107:AU111" si="103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104">IF(AQ107=0,0,AV107/AQ107)</f>
        <v>0</v>
      </c>
      <c r="AX107" s="235">
        <f t="shared" ref="AX107:AX111" si="105">IF(AR107=0,0,AV107/AR107)</f>
        <v>0</v>
      </c>
      <c r="AY107" s="100"/>
      <c r="AZ107" s="95">
        <f t="shared" ref="AZ107:AZ111" si="106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86"/>
        <v>2</v>
      </c>
      <c r="F108" s="94"/>
      <c r="G108" s="94"/>
      <c r="H108" s="94">
        <v>1</v>
      </c>
      <c r="I108" s="94">
        <v>0</v>
      </c>
      <c r="J108" s="94">
        <v>1</v>
      </c>
      <c r="K108" s="94">
        <v>579.17999999999995</v>
      </c>
      <c r="L108" s="93">
        <f t="shared" ref="L108:L111" si="107">E108*K108</f>
        <v>1158.3599999999999</v>
      </c>
      <c r="M108" s="90"/>
      <c r="N108" s="94">
        <f>'Юнит 6'!N108+'Юнит 7'!N108+'Юнит 8'!N108+'Юнит 9'!N108</f>
        <v>1</v>
      </c>
      <c r="O108" s="90">
        <v>2079</v>
      </c>
      <c r="P108" s="90">
        <v>100</v>
      </c>
      <c r="Q108" s="234">
        <f t="shared" si="87"/>
        <v>3.125E-2</v>
      </c>
      <c r="R108" s="93">
        <f t="shared" si="88"/>
        <v>3.125E-2</v>
      </c>
      <c r="S108" s="94">
        <f>'Юнит 6'!S108+'Юнит 7'!S108+'Юнит 8'!S108+'Юнит 9'!S108</f>
        <v>1</v>
      </c>
      <c r="T108" s="94">
        <f>'Юнит 6'!T108+'Юнит 7'!T108+'Юнит 8'!T108+'Юнит 9'!T108</f>
        <v>0</v>
      </c>
      <c r="U108" s="93">
        <f t="shared" si="89"/>
        <v>1</v>
      </c>
      <c r="V108" s="94">
        <f>'Юнит 6'!V108+'Юнит 7'!V108+'Юнит 8'!V108+'Юнит 9'!V108</f>
        <v>1407</v>
      </c>
      <c r="W108" s="94">
        <f>'Юнит 6'!W108+'Юнит 7'!W108+'Юнит 8'!W108+'Юнит 9'!W108</f>
        <v>0</v>
      </c>
      <c r="X108" s="93">
        <f t="shared" si="90"/>
        <v>1407</v>
      </c>
      <c r="Y108" s="94">
        <f>'Юнит 6'!Y108+'Юнит 7'!Y108+'Юнит 8'!Y108+'Юнит 9'!Y108</f>
        <v>2079</v>
      </c>
      <c r="Z108" s="94">
        <f>'Юнит 6'!Z108+'Юнит 7'!Z108+'Юнит 8'!Z108+'Юнит 9'!Z108</f>
        <v>0</v>
      </c>
      <c r="AA108" s="233">
        <f t="shared" si="91"/>
        <v>2079</v>
      </c>
      <c r="AB108" s="93">
        <f t="shared" si="92"/>
        <v>2079</v>
      </c>
      <c r="AC108" s="235">
        <f t="shared" si="93"/>
        <v>2.4535242641447324E-4</v>
      </c>
      <c r="AD108" s="93">
        <f t="shared" si="94"/>
        <v>579.17999999999995</v>
      </c>
      <c r="AE108" s="94">
        <f>'Юнит 6'!AE108+'Юнит 7'!AE108+'Юнит 8'!AE108+'Юнит 9'!AE108</f>
        <v>763.08999999999992</v>
      </c>
      <c r="AF108" s="235">
        <f t="shared" si="95"/>
        <v>0.36704665704665701</v>
      </c>
      <c r="AG108" s="94">
        <f>'Юнит 6'!AG108+'Юнит 7'!AG108+'Юнит 8'!AG108+'Юнит 9'!AG108</f>
        <v>124.34</v>
      </c>
      <c r="AH108" s="94">
        <f>'Юнит 6'!AH108+'Юнит 7'!AH108+'Юнит 8'!AH108+'Юнит 9'!AH108</f>
        <v>0</v>
      </c>
      <c r="AI108" s="94">
        <f>'Юнит 6'!AI108+'Юнит 7'!AI108+'Юнит 8'!AI108+'Юнит 9'!AI108</f>
        <v>0</v>
      </c>
      <c r="AJ108" s="94">
        <f>'Юнит 6'!AJ108+'Юнит 7'!AJ108+'Юнит 8'!AJ108+'Юнит 9'!AJ108</f>
        <v>0</v>
      </c>
      <c r="AK108" s="94">
        <f>'Юнит 6'!AK108+'Юнит 7'!AK108+'Юнит 8'!AK108+'Юнит 9'!AK108</f>
        <v>0</v>
      </c>
      <c r="AL108" s="123">
        <f t="shared" si="96"/>
        <v>33389.21</v>
      </c>
      <c r="AM108" s="94">
        <f>'Юнит 6'!AM108+'Юнит 7'!AM108+'Юнит 8'!AM108+'Юнит 9'!AM108</f>
        <v>0</v>
      </c>
      <c r="AN108" s="95">
        <f t="shared" si="97"/>
        <v>80.339699999999993</v>
      </c>
      <c r="AO108" s="96">
        <f t="shared" si="98"/>
        <v>-32857.159699999997</v>
      </c>
      <c r="AP108" s="97"/>
      <c r="AQ108" s="98">
        <f t="shared" si="99"/>
        <v>2079</v>
      </c>
      <c r="AR108" s="99">
        <f t="shared" si="100"/>
        <v>579.17999999999995</v>
      </c>
      <c r="AS108" s="99">
        <f t="shared" si="101"/>
        <v>763.08999999999992</v>
      </c>
      <c r="AT108" s="99">
        <f t="shared" si="102"/>
        <v>124.34</v>
      </c>
      <c r="AU108" s="99">
        <f t="shared" si="103"/>
        <v>0</v>
      </c>
      <c r="AV108" s="99">
        <f t="array" ref="AV108">_xlfn.IFS(U108=0,AO108,U108&lt;0,AO108/-U108,U108&gt;0,AO108/U108)</f>
        <v>-32857.159699999997</v>
      </c>
      <c r="AW108" s="235">
        <f t="shared" si="104"/>
        <v>-15.804309620009619</v>
      </c>
      <c r="AX108" s="235">
        <f t="shared" si="105"/>
        <v>-56.730480506923584</v>
      </c>
      <c r="AY108" s="100"/>
      <c r="AZ108" s="95">
        <f t="shared" si="106"/>
        <v>-65714.319399999993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86"/>
        <v>2</v>
      </c>
      <c r="F109" s="94"/>
      <c r="G109" s="94"/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107"/>
        <v>1083.3599999999999</v>
      </c>
      <c r="M109" s="90"/>
      <c r="N109" s="94">
        <f>'Юнит 6'!N109+'Юнит 7'!N109+'Юнит 8'!N109+'Юнит 9'!N109</f>
        <v>0</v>
      </c>
      <c r="O109" s="90">
        <v>0</v>
      </c>
      <c r="P109" s="90">
        <v>0</v>
      </c>
      <c r="Q109" s="234">
        <f t="shared" si="87"/>
        <v>0</v>
      </c>
      <c r="R109" s="93">
        <f t="shared" si="88"/>
        <v>0</v>
      </c>
      <c r="S109" s="94">
        <f>'Юнит 6'!S109+'Юнит 7'!S109+'Юнит 8'!S109+'Юнит 9'!S109</f>
        <v>0</v>
      </c>
      <c r="T109" s="94">
        <f>'Юнит 6'!T109+'Юнит 7'!T109+'Юнит 8'!T109+'Юнит 9'!T109</f>
        <v>0</v>
      </c>
      <c r="U109" s="93">
        <f t="shared" si="89"/>
        <v>0</v>
      </c>
      <c r="V109" s="94">
        <f>'Юнит 6'!V109+'Юнит 7'!V109+'Юнит 8'!V109+'Юнит 9'!V109</f>
        <v>0</v>
      </c>
      <c r="W109" s="94">
        <f>'Юнит 6'!W109+'Юнит 7'!W109+'Юнит 8'!W109+'Юнит 9'!W109</f>
        <v>0</v>
      </c>
      <c r="X109" s="93">
        <f t="shared" si="90"/>
        <v>0</v>
      </c>
      <c r="Y109" s="94">
        <f>'Юнит 6'!Y109+'Юнит 7'!Y109+'Юнит 8'!Y109+'Юнит 9'!Y109</f>
        <v>0</v>
      </c>
      <c r="Z109" s="94">
        <f>'Юнит 6'!Z109+'Юнит 7'!Z109+'Юнит 8'!Z109+'Юнит 9'!Z109</f>
        <v>0</v>
      </c>
      <c r="AA109" s="233">
        <f t="shared" si="91"/>
        <v>0</v>
      </c>
      <c r="AB109" s="93">
        <f t="shared" si="92"/>
        <v>0</v>
      </c>
      <c r="AC109" s="235">
        <f t="shared" si="93"/>
        <v>0</v>
      </c>
      <c r="AD109" s="93">
        <f t="shared" si="94"/>
        <v>0</v>
      </c>
      <c r="AE109" s="94">
        <f>'Юнит 6'!AE109+'Юнит 7'!AE109+'Юнит 8'!AE109+'Юнит 9'!AE109</f>
        <v>0</v>
      </c>
      <c r="AF109" s="235">
        <f t="shared" si="95"/>
        <v>0</v>
      </c>
      <c r="AG109" s="94">
        <f>'Юнит 6'!AG109+'Юнит 7'!AG109+'Юнит 8'!AG109+'Юнит 9'!AG109</f>
        <v>0</v>
      </c>
      <c r="AH109" s="94">
        <f>'Юнит 6'!AH109+'Юнит 7'!AH109+'Юнит 8'!AH109+'Юнит 9'!AH109</f>
        <v>0</v>
      </c>
      <c r="AI109" s="94">
        <f>'Юнит 6'!AI109+'Юнит 7'!AI109+'Юнит 8'!AI109+'Юнит 9'!AI109</f>
        <v>0</v>
      </c>
      <c r="AJ109" s="94">
        <f>'Юнит 6'!AJ109+'Юнит 7'!AJ109+'Юнит 8'!AJ109+'Юнит 9'!AJ109</f>
        <v>0</v>
      </c>
      <c r="AK109" s="94">
        <f>'Юнит 6'!AK109+'Юнит 7'!AK109+'Юнит 8'!AK109+'Юнит 9'!AK109</f>
        <v>0</v>
      </c>
      <c r="AL109" s="123">
        <f t="shared" si="96"/>
        <v>0</v>
      </c>
      <c r="AM109" s="94">
        <f>'Юнит 6'!AM109+'Юнит 7'!AM109+'Юнит 8'!AM109+'Юнит 9'!AM109</f>
        <v>0</v>
      </c>
      <c r="AN109" s="95">
        <f t="shared" si="97"/>
        <v>0</v>
      </c>
      <c r="AO109" s="96">
        <f t="shared" si="98"/>
        <v>0</v>
      </c>
      <c r="AP109" s="97"/>
      <c r="AQ109" s="98">
        <f t="shared" si="99"/>
        <v>0</v>
      </c>
      <c r="AR109" s="99">
        <f t="shared" si="100"/>
        <v>541.67999999999995</v>
      </c>
      <c r="AS109" s="99">
        <f t="shared" si="101"/>
        <v>0</v>
      </c>
      <c r="AT109" s="99">
        <f t="shared" si="102"/>
        <v>0</v>
      </c>
      <c r="AU109" s="99">
        <f t="shared" si="103"/>
        <v>0</v>
      </c>
      <c r="AV109" s="99">
        <f t="array" ref="AV109">_xlfn.IFS(U109=0,AO109,U109&lt;0,AO109/-U109,U109&gt;0,AO109/U109)</f>
        <v>0</v>
      </c>
      <c r="AW109" s="235">
        <f t="shared" si="104"/>
        <v>0</v>
      </c>
      <c r="AX109" s="235">
        <f t="shared" si="105"/>
        <v>0</v>
      </c>
      <c r="AY109" s="100"/>
      <c r="AZ109" s="95">
        <f t="shared" si="106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86"/>
        <v>1</v>
      </c>
      <c r="F110" s="94"/>
      <c r="G110" s="94"/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107"/>
        <v>541.67999999999995</v>
      </c>
      <c r="M110" s="90"/>
      <c r="N110" s="94">
        <f>'Юнит 6'!N110+'Юнит 7'!N110+'Юнит 8'!N110+'Юнит 9'!N110</f>
        <v>0</v>
      </c>
      <c r="O110" s="90">
        <v>0</v>
      </c>
      <c r="P110" s="90">
        <v>0</v>
      </c>
      <c r="Q110" s="234">
        <f t="shared" si="87"/>
        <v>0</v>
      </c>
      <c r="R110" s="93">
        <f t="shared" si="88"/>
        <v>0</v>
      </c>
      <c r="S110" s="94">
        <f>'Юнит 6'!S110+'Юнит 7'!S110+'Юнит 8'!S110+'Юнит 9'!S110</f>
        <v>0</v>
      </c>
      <c r="T110" s="94">
        <f>'Юнит 6'!T110+'Юнит 7'!T110+'Юнит 8'!T110+'Юнит 9'!T110</f>
        <v>0</v>
      </c>
      <c r="U110" s="93">
        <f t="shared" si="89"/>
        <v>0</v>
      </c>
      <c r="V110" s="94">
        <f>'Юнит 6'!V110+'Юнит 7'!V110+'Юнит 8'!V110+'Юнит 9'!V110</f>
        <v>0</v>
      </c>
      <c r="W110" s="94">
        <f>'Юнит 6'!W110+'Юнит 7'!W110+'Юнит 8'!W110+'Юнит 9'!W110</f>
        <v>0</v>
      </c>
      <c r="X110" s="93">
        <f t="shared" si="90"/>
        <v>0</v>
      </c>
      <c r="Y110" s="94">
        <f>'Юнит 6'!Y110+'Юнит 7'!Y110+'Юнит 8'!Y110+'Юнит 9'!Y110</f>
        <v>0</v>
      </c>
      <c r="Z110" s="94">
        <f>'Юнит 6'!Z110+'Юнит 7'!Z110+'Юнит 8'!Z110+'Юнит 9'!Z110</f>
        <v>0</v>
      </c>
      <c r="AA110" s="233">
        <f t="shared" si="91"/>
        <v>0</v>
      </c>
      <c r="AB110" s="93">
        <f t="shared" si="92"/>
        <v>0</v>
      </c>
      <c r="AC110" s="235">
        <f t="shared" si="93"/>
        <v>0</v>
      </c>
      <c r="AD110" s="93">
        <f t="shared" si="94"/>
        <v>0</v>
      </c>
      <c r="AE110" s="94">
        <f>'Юнит 6'!AE110+'Юнит 7'!AE110+'Юнит 8'!AE110+'Юнит 9'!AE110</f>
        <v>0</v>
      </c>
      <c r="AF110" s="235">
        <f t="shared" si="95"/>
        <v>0</v>
      </c>
      <c r="AG110" s="94">
        <f>'Юнит 6'!AG110+'Юнит 7'!AG110+'Юнит 8'!AG110+'Юнит 9'!AG110</f>
        <v>0</v>
      </c>
      <c r="AH110" s="94">
        <f>'Юнит 6'!AH110+'Юнит 7'!AH110+'Юнит 8'!AH110+'Юнит 9'!AH110</f>
        <v>0</v>
      </c>
      <c r="AI110" s="94">
        <f>'Юнит 6'!AI110+'Юнит 7'!AI110+'Юнит 8'!AI110+'Юнит 9'!AI110</f>
        <v>0</v>
      </c>
      <c r="AJ110" s="94">
        <f>'Юнит 6'!AJ110+'Юнит 7'!AJ110+'Юнит 8'!AJ110+'Юнит 9'!AJ110</f>
        <v>0</v>
      </c>
      <c r="AK110" s="94">
        <f>'Юнит 6'!AK110+'Юнит 7'!AK110+'Юнит 8'!AK110+'Юнит 9'!AK110</f>
        <v>0</v>
      </c>
      <c r="AL110" s="123">
        <f t="shared" si="96"/>
        <v>0</v>
      </c>
      <c r="AM110" s="94">
        <f>'Юнит 6'!AM110+'Юнит 7'!AM110+'Юнит 8'!AM110+'Юнит 9'!AM110</f>
        <v>0</v>
      </c>
      <c r="AN110" s="95">
        <f t="shared" si="97"/>
        <v>0</v>
      </c>
      <c r="AO110" s="96">
        <f t="shared" si="98"/>
        <v>0</v>
      </c>
      <c r="AP110" s="97"/>
      <c r="AQ110" s="98">
        <f t="shared" si="99"/>
        <v>0</v>
      </c>
      <c r="AR110" s="99">
        <f t="shared" si="100"/>
        <v>541.67999999999995</v>
      </c>
      <c r="AS110" s="99">
        <f t="shared" si="101"/>
        <v>0</v>
      </c>
      <c r="AT110" s="99">
        <f t="shared" si="102"/>
        <v>0</v>
      </c>
      <c r="AU110" s="99">
        <f t="shared" si="103"/>
        <v>0</v>
      </c>
      <c r="AV110" s="99">
        <f t="array" ref="AV110">_xlfn.IFS(U110=0,AO110,U110&lt;0,AO110/-U110,U110&gt;0,AO110/U110)</f>
        <v>0</v>
      </c>
      <c r="AW110" s="235">
        <f t="shared" si="104"/>
        <v>0</v>
      </c>
      <c r="AX110" s="235">
        <f t="shared" si="105"/>
        <v>0</v>
      </c>
      <c r="AY110" s="100"/>
      <c r="AZ110" s="95">
        <f t="shared" si="106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86"/>
        <v>1</v>
      </c>
      <c r="F111" s="94"/>
      <c r="G111" s="94"/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107"/>
        <v>541.67999999999995</v>
      </c>
      <c r="M111" s="90"/>
      <c r="N111" s="94">
        <f>'Юнит 6'!N111+'Юнит 7'!N111+'Юнит 8'!N111+'Юнит 9'!N111</f>
        <v>0</v>
      </c>
      <c r="O111" s="90">
        <v>0</v>
      </c>
      <c r="P111" s="90">
        <v>0</v>
      </c>
      <c r="Q111" s="234">
        <f t="shared" si="87"/>
        <v>0</v>
      </c>
      <c r="R111" s="93">
        <f t="shared" si="88"/>
        <v>0</v>
      </c>
      <c r="S111" s="94">
        <f>'Юнит 6'!S111+'Юнит 7'!S111+'Юнит 8'!S111+'Юнит 9'!S111</f>
        <v>0</v>
      </c>
      <c r="T111" s="94">
        <f>'Юнит 6'!T111+'Юнит 7'!T111+'Юнит 8'!T111+'Юнит 9'!T111</f>
        <v>0</v>
      </c>
      <c r="U111" s="93">
        <f t="shared" si="89"/>
        <v>0</v>
      </c>
      <c r="V111" s="94">
        <f>'Юнит 6'!V111+'Юнит 7'!V111+'Юнит 8'!V111+'Юнит 9'!V111</f>
        <v>0</v>
      </c>
      <c r="W111" s="94">
        <f>'Юнит 6'!W111+'Юнит 7'!W111+'Юнит 8'!W111+'Юнит 9'!W111</f>
        <v>0</v>
      </c>
      <c r="X111" s="93">
        <f t="shared" si="90"/>
        <v>0</v>
      </c>
      <c r="Y111" s="94">
        <f>'Юнит 6'!Y111+'Юнит 7'!Y111+'Юнит 8'!Y111+'Юнит 9'!Y111</f>
        <v>0</v>
      </c>
      <c r="Z111" s="94">
        <f>'Юнит 6'!Z111+'Юнит 7'!Z111+'Юнит 8'!Z111+'Юнит 9'!Z111</f>
        <v>0</v>
      </c>
      <c r="AA111" s="233">
        <f t="shared" si="91"/>
        <v>0</v>
      </c>
      <c r="AB111" s="93">
        <f t="shared" si="92"/>
        <v>0</v>
      </c>
      <c r="AC111" s="235">
        <f t="shared" si="93"/>
        <v>0</v>
      </c>
      <c r="AD111" s="93">
        <f t="shared" si="94"/>
        <v>0</v>
      </c>
      <c r="AE111" s="94">
        <f>'Юнит 6'!AE111+'Юнит 7'!AE111+'Юнит 8'!AE111+'Юнит 9'!AE111</f>
        <v>0</v>
      </c>
      <c r="AF111" s="235">
        <f t="shared" si="95"/>
        <v>0</v>
      </c>
      <c r="AG111" s="94">
        <f>'Юнит 6'!AG111+'Юнит 7'!AG111+'Юнит 8'!AG111+'Юнит 9'!AG111</f>
        <v>0</v>
      </c>
      <c r="AH111" s="94">
        <f>'Юнит 6'!AH111+'Юнит 7'!AH111+'Юнит 8'!AH111+'Юнит 9'!AH111</f>
        <v>0</v>
      </c>
      <c r="AI111" s="94">
        <f>'Юнит 6'!AI111+'Юнит 7'!AI111+'Юнит 8'!AI111+'Юнит 9'!AI111</f>
        <v>0</v>
      </c>
      <c r="AJ111" s="94">
        <f>'Юнит 6'!AJ111+'Юнит 7'!AJ111+'Юнит 8'!AJ111+'Юнит 9'!AJ111</f>
        <v>0</v>
      </c>
      <c r="AK111" s="94">
        <f>'Юнит 6'!AK111+'Юнит 7'!AK111+'Юнит 8'!AK111+'Юнит 9'!AK111</f>
        <v>0</v>
      </c>
      <c r="AL111" s="123">
        <f t="shared" si="96"/>
        <v>0</v>
      </c>
      <c r="AM111" s="94">
        <f>'Юнит 6'!AM111+'Юнит 7'!AM111+'Юнит 8'!AM111+'Юнит 9'!AM111</f>
        <v>0</v>
      </c>
      <c r="AN111" s="95">
        <f t="shared" si="97"/>
        <v>0</v>
      </c>
      <c r="AO111" s="96">
        <f t="shared" si="98"/>
        <v>0</v>
      </c>
      <c r="AP111" s="97"/>
      <c r="AQ111" s="98">
        <f t="shared" si="99"/>
        <v>0</v>
      </c>
      <c r="AR111" s="99">
        <f t="shared" si="100"/>
        <v>541.67999999999995</v>
      </c>
      <c r="AS111" s="99">
        <f t="shared" si="101"/>
        <v>0</v>
      </c>
      <c r="AT111" s="99">
        <f t="shared" si="102"/>
        <v>0</v>
      </c>
      <c r="AU111" s="99">
        <f t="shared" si="103"/>
        <v>0</v>
      </c>
      <c r="AV111" s="99">
        <f t="array" ref="AV111">_xlfn.IFS(U111=0,AO111,U111&lt;0,AO111/-U111,U111&gt;0,AO111/U111)</f>
        <v>0</v>
      </c>
      <c r="AW111" s="235">
        <f t="shared" si="104"/>
        <v>0</v>
      </c>
      <c r="AX111" s="235">
        <f t="shared" si="105"/>
        <v>0</v>
      </c>
      <c r="AY111" s="100"/>
      <c r="AZ111" s="95">
        <f t="shared" si="106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0"/>
      <c r="T112" s="90"/>
      <c r="U112" s="94"/>
      <c r="V112" s="90"/>
      <c r="W112" s="90"/>
      <c r="X112" s="94"/>
      <c r="Y112" s="90"/>
      <c r="Z112" s="90"/>
      <c r="AA112" s="242"/>
      <c r="AB112" s="94"/>
      <c r="AC112" s="244"/>
      <c r="AD112" s="94"/>
      <c r="AE112" s="90"/>
      <c r="AF112" s="244"/>
      <c r="AG112" s="90"/>
      <c r="AH112" s="90"/>
      <c r="AI112" s="90"/>
      <c r="AJ112" s="90"/>
      <c r="AK112" s="90"/>
      <c r="AL112" s="123"/>
      <c r="AM112" s="90"/>
      <c r="AN112" s="124"/>
      <c r="AO112" s="125"/>
      <c r="AP112" s="97"/>
      <c r="AQ112" s="246">
        <f>AVERAGE(AQ107:AQ111)</f>
        <v>415.8</v>
      </c>
      <c r="AR112" s="246">
        <f>AVERAGE(AR107:AR111)</f>
        <v>556.67999999999995</v>
      </c>
      <c r="AS112" s="246">
        <f t="shared" ref="AS112:AX112" si="108">AVERAGE(AS107:AS111)</f>
        <v>152.61799999999999</v>
      </c>
      <c r="AT112" s="246">
        <f t="shared" si="108"/>
        <v>24.868000000000002</v>
      </c>
      <c r="AU112" s="246">
        <f t="shared" si="108"/>
        <v>0</v>
      </c>
      <c r="AV112" s="246">
        <f t="shared" si="108"/>
        <v>-6571.4319399999995</v>
      </c>
      <c r="AW112" s="247">
        <f t="shared" si="108"/>
        <v>-3.1608619240019236</v>
      </c>
      <c r="AX112" s="247">
        <f t="shared" si="108"/>
        <v>-11.346096101384717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09">SUM(E107:E111)</f>
        <v>7</v>
      </c>
      <c r="F113" s="250">
        <f t="shared" si="109"/>
        <v>0</v>
      </c>
      <c r="G113" s="250">
        <f t="shared" si="109"/>
        <v>0</v>
      </c>
      <c r="H113" s="250">
        <f t="shared" si="109"/>
        <v>1</v>
      </c>
      <c r="I113" s="250">
        <f t="shared" si="109"/>
        <v>0</v>
      </c>
      <c r="J113" s="250">
        <f t="shared" si="109"/>
        <v>6</v>
      </c>
      <c r="K113" s="250"/>
      <c r="L113" s="250">
        <f>SUM(L107:L111)</f>
        <v>3904.2599999999993</v>
      </c>
      <c r="M113" s="250"/>
      <c r="N113" s="250">
        <f>SUM(N107:N111)</f>
        <v>1</v>
      </c>
      <c r="O113" s="250"/>
      <c r="P113" s="250"/>
      <c r="Q113" s="252"/>
      <c r="R113" s="250"/>
      <c r="S113" s="250">
        <f>SUM(S107:S111)</f>
        <v>1</v>
      </c>
      <c r="T113" s="250">
        <f>SUM(T107:T111)</f>
        <v>0</v>
      </c>
      <c r="U113" s="250">
        <f t="shared" ref="U113:AD113" si="110">SUM(U107:U111)</f>
        <v>1</v>
      </c>
      <c r="V113" s="250">
        <f>SUM(V107:V111)</f>
        <v>1407</v>
      </c>
      <c r="W113" s="250">
        <f>SUM(W107:W111)</f>
        <v>0</v>
      </c>
      <c r="X113" s="250">
        <f t="shared" si="110"/>
        <v>1407</v>
      </c>
      <c r="Y113" s="250">
        <f>SUM(Y107:Y111)</f>
        <v>2079</v>
      </c>
      <c r="Z113" s="250">
        <f>SUM(Z107:Z111)</f>
        <v>0</v>
      </c>
      <c r="AA113" s="251">
        <f t="shared" si="110"/>
        <v>2079</v>
      </c>
      <c r="AB113" s="250">
        <f t="shared" si="110"/>
        <v>2079</v>
      </c>
      <c r="AC113" s="253">
        <f t="shared" si="110"/>
        <v>2.4535242641447324E-4</v>
      </c>
      <c r="AD113" s="254">
        <f t="shared" si="110"/>
        <v>579.17999999999995</v>
      </c>
      <c r="AE113" s="250">
        <f>SUM(AE107:AE111)</f>
        <v>763.08999999999992</v>
      </c>
      <c r="AF113" s="253">
        <f>AE113/AA113</f>
        <v>0.36704665704665701</v>
      </c>
      <c r="AG113" s="250">
        <f>SUM(AG107:AG111)</f>
        <v>124.34</v>
      </c>
      <c r="AH113" s="250">
        <f>SUM(AH107:AH111)</f>
        <v>0</v>
      </c>
      <c r="AI113" s="250">
        <f>SUM(AI107:AI111)</f>
        <v>0</v>
      </c>
      <c r="AJ113" s="250">
        <f>SUM(AJ107:AJ111)</f>
        <v>0</v>
      </c>
      <c r="AK113" s="250">
        <f>SUM(AK107:AK111)</f>
        <v>0</v>
      </c>
      <c r="AL113" s="254">
        <f t="shared" ref="AL113:AO113" si="111">SUM(AL107:AL111)</f>
        <v>33389.21</v>
      </c>
      <c r="AM113" s="250">
        <f>SUM(AM107:AM111)</f>
        <v>0</v>
      </c>
      <c r="AN113" s="254">
        <f t="shared" si="111"/>
        <v>80.339699999999993</v>
      </c>
      <c r="AO113" s="254">
        <f t="shared" si="111"/>
        <v>-32857.159699999997</v>
      </c>
      <c r="AP113" s="255"/>
      <c r="AQ113" s="250"/>
      <c r="AR113" s="250"/>
      <c r="AS113" s="250"/>
      <c r="AT113" s="250"/>
      <c r="AU113" s="256">
        <f>(AH113+AI113+AJ113)/S113</f>
        <v>0</v>
      </c>
      <c r="AV113" s="250"/>
      <c r="AW113" s="250"/>
      <c r="AX113" s="250"/>
      <c r="AY113" s="257"/>
      <c r="AZ113" s="250">
        <f>SUM(AZ107:AZ111)</f>
        <v>-65714.319399999993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260"/>
      <c r="AB114" s="140"/>
      <c r="AC114" s="262"/>
      <c r="AD114" s="263"/>
      <c r="AE114" s="140"/>
      <c r="AF114" s="262"/>
      <c r="AG114" s="140"/>
      <c r="AH114" s="140"/>
      <c r="AI114" s="140"/>
      <c r="AJ114" s="140"/>
      <c r="AK114" s="140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/>
      <c r="G115" s="94"/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12">E115*K115</f>
        <v>280</v>
      </c>
      <c r="M115" s="90"/>
      <c r="N115" s="94">
        <f>'Юнит 6'!N115+'Юнит 7'!N115+'Юнит 8'!N115+'Юнит 9'!N115</f>
        <v>0</v>
      </c>
      <c r="O115" s="90">
        <v>0</v>
      </c>
      <c r="P115" s="90">
        <v>0</v>
      </c>
      <c r="Q115" s="234">
        <f t="shared" ref="Q115:Q122" si="113">N115/32</f>
        <v>0</v>
      </c>
      <c r="R115" s="93">
        <f t="shared" ref="R115:R122" si="114">U115/32</f>
        <v>0</v>
      </c>
      <c r="S115" s="94">
        <f>'Юнит 6'!S115+'Юнит 7'!S115+'Юнит 8'!S115+'Юнит 9'!S115</f>
        <v>0</v>
      </c>
      <c r="T115" s="94">
        <f>'Юнит 6'!T115+'Юнит 7'!T115+'Юнит 8'!T115+'Юнит 9'!T115</f>
        <v>0</v>
      </c>
      <c r="U115" s="93">
        <f t="shared" ref="U115:U122" si="115">S115+T115</f>
        <v>0</v>
      </c>
      <c r="V115" s="94">
        <f>'Юнит 6'!V115+'Юнит 7'!V115+'Юнит 8'!V115+'Юнит 9'!V115</f>
        <v>0</v>
      </c>
      <c r="W115" s="94">
        <f>'Юнит 6'!W115+'Юнит 7'!W115+'Юнит 8'!W115+'Юнит 9'!W115</f>
        <v>0</v>
      </c>
      <c r="X115" s="93">
        <f t="shared" ref="X115:X122" si="116">V115+W115</f>
        <v>0</v>
      </c>
      <c r="Y115" s="94">
        <f>'Юнит 6'!Y115+'Юнит 7'!Y115+'Юнит 8'!Y115+'Юнит 9'!Y115</f>
        <v>0</v>
      </c>
      <c r="Z115" s="94">
        <f>'Юнит 6'!Z115+'Юнит 7'!Z115+'Юнит 8'!Z115+'Юнит 9'!Z115</f>
        <v>0</v>
      </c>
      <c r="AA115" s="233">
        <f t="shared" ref="AA115:AA122" si="117">Y115+Z115</f>
        <v>0</v>
      </c>
      <c r="AB115" s="93">
        <f t="shared" ref="AB115:AB122" si="118">N115*O115*P115/100</f>
        <v>0</v>
      </c>
      <c r="AC115" s="235">
        <f t="shared" ref="AC115:AC122" si="119">AA115/$AA$126</f>
        <v>0</v>
      </c>
      <c r="AD115" s="93">
        <f t="shared" ref="AD115:AD122" si="120">U115*K115</f>
        <v>0</v>
      </c>
      <c r="AE115" s="94">
        <f>'Юнит 6'!AE115+'Юнит 7'!AE115+'Юнит 8'!AE115+'Юнит 9'!AE115</f>
        <v>0</v>
      </c>
      <c r="AF115" s="235">
        <f t="shared" ref="AF115:AF122" si="121">IF(AA115=0,0,AE115/AA115)</f>
        <v>0</v>
      </c>
      <c r="AG115" s="94">
        <f>'Юнит 6'!AG115+'Юнит 7'!AG115+'Юнит 8'!AG115+'Юнит 9'!AG115</f>
        <v>0</v>
      </c>
      <c r="AH115" s="94">
        <f>'Юнит 6'!AH115+'Юнит 7'!AH115+'Юнит 8'!AH115+'Юнит 9'!AH115</f>
        <v>0</v>
      </c>
      <c r="AI115" s="94">
        <f>'Юнит 6'!AI115+'Юнит 7'!AI115+'Юнит 8'!AI115+'Юнит 9'!AI115</f>
        <v>0</v>
      </c>
      <c r="AJ115" s="94">
        <f>'Юнит 6'!AJ115+'Юнит 7'!AJ115+'Юнит 8'!AJ115+'Юнит 9'!AJ115</f>
        <v>0</v>
      </c>
      <c r="AK115" s="94">
        <f>'Юнит 6'!AK115+'Юнит 7'!AK115+'Юнит 8'!AK115+'Юнит 9'!AK115</f>
        <v>0</v>
      </c>
      <c r="AL115" s="123">
        <f t="shared" ref="AL115:AL122" si="122">IFERROR($AL$126*H115/$H$126,0)</f>
        <v>0</v>
      </c>
      <c r="AM115" s="94">
        <f>'Юнит 6'!AM115+'Юнит 7'!AM115+'Юнит 8'!AM115+'Юнит 9'!AM115</f>
        <v>0</v>
      </c>
      <c r="AN115" s="95">
        <f t="shared" ref="AN115:AN122" si="123">X115*5.71%</f>
        <v>0</v>
      </c>
      <c r="AO115" s="96">
        <f t="shared" ref="AO115:AO122" si="124">AA115-AD115-AE115-AG115-AH115-AI115-AK115-AL115-AN115-AM115</f>
        <v>0</v>
      </c>
      <c r="AP115" s="97"/>
      <c r="AQ115" s="98">
        <f t="shared" ref="AQ115:AQ122" si="125">IF(U115=0,0,AA115/U115)</f>
        <v>0</v>
      </c>
      <c r="AR115" s="99">
        <f t="shared" ref="AR115:AR122" si="126">K115</f>
        <v>140</v>
      </c>
      <c r="AS115" s="99">
        <f t="shared" ref="AS115:AS122" si="127">IF(U115=0,0,AE115/U115)</f>
        <v>0</v>
      </c>
      <c r="AT115" s="99">
        <f t="shared" ref="AT115:AT122" si="128">IF(S115=0,AG115/1,AG115/S115)</f>
        <v>0</v>
      </c>
      <c r="AU115" s="99">
        <f t="shared" ref="AU115:AU122" si="129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30">IF(AQ115=0,0,AV115/AQ115)</f>
        <v>0</v>
      </c>
      <c r="AX115" s="235">
        <f t="shared" ref="AX115:AX122" si="131">IF(AR115=0,0,AV115/AR115)</f>
        <v>0</v>
      </c>
      <c r="AY115" s="100"/>
      <c r="AZ115" s="95">
        <f t="shared" ref="AZ115:AZ122" si="132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33">SUM(F116:J116)</f>
        <v>1</v>
      </c>
      <c r="F116" s="94"/>
      <c r="G116" s="94"/>
      <c r="H116" s="94">
        <v>0</v>
      </c>
      <c r="I116" s="94">
        <v>1</v>
      </c>
      <c r="J116" s="94"/>
      <c r="K116" s="93">
        <v>154</v>
      </c>
      <c r="L116" s="93">
        <f t="shared" si="112"/>
        <v>154</v>
      </c>
      <c r="M116" s="90"/>
      <c r="N116" s="94">
        <f>'Юнит 6'!N116+'Юнит 7'!N116+'Юнит 8'!N116+'Юнит 9'!N116</f>
        <v>0</v>
      </c>
      <c r="O116" s="90">
        <v>0</v>
      </c>
      <c r="P116" s="90">
        <v>0</v>
      </c>
      <c r="Q116" s="234">
        <f t="shared" si="113"/>
        <v>0</v>
      </c>
      <c r="R116" s="93">
        <f t="shared" si="114"/>
        <v>0</v>
      </c>
      <c r="S116" s="94">
        <f>'Юнит 6'!S116+'Юнит 7'!S116+'Юнит 8'!S116+'Юнит 9'!S116</f>
        <v>0</v>
      </c>
      <c r="T116" s="94">
        <f>'Юнит 6'!T116+'Юнит 7'!T116+'Юнит 8'!T116+'Юнит 9'!T116</f>
        <v>0</v>
      </c>
      <c r="U116" s="93">
        <f t="shared" si="115"/>
        <v>0</v>
      </c>
      <c r="V116" s="94">
        <f>'Юнит 6'!V116+'Юнит 7'!V116+'Юнит 8'!V116+'Юнит 9'!V116</f>
        <v>0</v>
      </c>
      <c r="W116" s="94">
        <f>'Юнит 6'!W116+'Юнит 7'!W116+'Юнит 8'!W116+'Юнит 9'!W116</f>
        <v>0</v>
      </c>
      <c r="X116" s="93">
        <f t="shared" si="116"/>
        <v>0</v>
      </c>
      <c r="Y116" s="94">
        <f>'Юнит 6'!Y116+'Юнит 7'!Y116+'Юнит 8'!Y116+'Юнит 9'!Y116</f>
        <v>0</v>
      </c>
      <c r="Z116" s="94">
        <f>'Юнит 6'!Z116+'Юнит 7'!Z116+'Юнит 8'!Z116+'Юнит 9'!Z116</f>
        <v>0</v>
      </c>
      <c r="AA116" s="233">
        <f t="shared" si="117"/>
        <v>0</v>
      </c>
      <c r="AB116" s="93">
        <f t="shared" si="118"/>
        <v>0</v>
      </c>
      <c r="AC116" s="235">
        <f t="shared" si="119"/>
        <v>0</v>
      </c>
      <c r="AD116" s="93">
        <f t="shared" si="120"/>
        <v>0</v>
      </c>
      <c r="AE116" s="94">
        <f>'Юнит 6'!AE116+'Юнит 7'!AE116+'Юнит 8'!AE116+'Юнит 9'!AE116</f>
        <v>0</v>
      </c>
      <c r="AF116" s="235">
        <f t="shared" si="121"/>
        <v>0</v>
      </c>
      <c r="AG116" s="94">
        <f>'Юнит 6'!AG116+'Юнит 7'!AG116+'Юнит 8'!AG116+'Юнит 9'!AG116</f>
        <v>0</v>
      </c>
      <c r="AH116" s="94">
        <f>'Юнит 6'!AH116+'Юнит 7'!AH116+'Юнит 8'!AH116+'Юнит 9'!AH116</f>
        <v>0</v>
      </c>
      <c r="AI116" s="94">
        <f>'Юнит 6'!AI116+'Юнит 7'!AI116+'Юнит 8'!AI116+'Юнит 9'!AI116</f>
        <v>0</v>
      </c>
      <c r="AJ116" s="94">
        <f>'Юнит 6'!AJ116+'Юнит 7'!AJ116+'Юнит 8'!AJ116+'Юнит 9'!AJ116</f>
        <v>0</v>
      </c>
      <c r="AK116" s="94">
        <f>'Юнит 6'!AK116+'Юнит 7'!AK116+'Юнит 8'!AK116+'Юнит 9'!AK116</f>
        <v>0</v>
      </c>
      <c r="AL116" s="123">
        <f t="shared" si="122"/>
        <v>0</v>
      </c>
      <c r="AM116" s="94">
        <f>'Юнит 6'!AM116+'Юнит 7'!AM116+'Юнит 8'!AM116+'Юнит 9'!AM116</f>
        <v>0</v>
      </c>
      <c r="AN116" s="95">
        <f t="shared" si="123"/>
        <v>0</v>
      </c>
      <c r="AO116" s="96">
        <f t="shared" si="124"/>
        <v>0</v>
      </c>
      <c r="AP116" s="97"/>
      <c r="AQ116" s="98">
        <f t="shared" si="125"/>
        <v>0</v>
      </c>
      <c r="AR116" s="99">
        <f t="shared" si="126"/>
        <v>154</v>
      </c>
      <c r="AS116" s="99">
        <f t="shared" si="127"/>
        <v>0</v>
      </c>
      <c r="AT116" s="99">
        <f t="shared" si="128"/>
        <v>0</v>
      </c>
      <c r="AU116" s="99">
        <f t="shared" si="129"/>
        <v>0</v>
      </c>
      <c r="AV116" s="99">
        <f t="array" ref="AV116">_xlfn.IFS(U116=0,AO116,U116&lt;0,AO116/-U116,U116&gt;0,AO116/U116)</f>
        <v>0</v>
      </c>
      <c r="AW116" s="235">
        <f t="shared" si="130"/>
        <v>0</v>
      </c>
      <c r="AX116" s="235">
        <f t="shared" si="131"/>
        <v>0</v>
      </c>
      <c r="AY116" s="100"/>
      <c r="AZ116" s="95">
        <f t="shared" si="132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33"/>
        <v>1</v>
      </c>
      <c r="F117" s="94"/>
      <c r="G117" s="94"/>
      <c r="H117" s="94">
        <v>0</v>
      </c>
      <c r="I117" s="94">
        <v>1</v>
      </c>
      <c r="J117" s="94"/>
      <c r="K117" s="93">
        <v>220</v>
      </c>
      <c r="L117" s="93">
        <f t="shared" si="112"/>
        <v>220</v>
      </c>
      <c r="M117" s="90"/>
      <c r="N117" s="94">
        <f>'Юнит 6'!N117+'Юнит 7'!N117+'Юнит 8'!N117+'Юнит 9'!N117</f>
        <v>0</v>
      </c>
      <c r="O117" s="90">
        <v>0</v>
      </c>
      <c r="P117" s="90">
        <v>0</v>
      </c>
      <c r="Q117" s="234">
        <f t="shared" si="113"/>
        <v>0</v>
      </c>
      <c r="R117" s="93">
        <f t="shared" si="114"/>
        <v>0</v>
      </c>
      <c r="S117" s="94">
        <f>'Юнит 6'!S117+'Юнит 7'!S117+'Юнит 8'!S117+'Юнит 9'!S117</f>
        <v>0</v>
      </c>
      <c r="T117" s="94">
        <f>'Юнит 6'!T117+'Юнит 7'!T117+'Юнит 8'!T117+'Юнит 9'!T117</f>
        <v>0</v>
      </c>
      <c r="U117" s="93">
        <f t="shared" si="115"/>
        <v>0</v>
      </c>
      <c r="V117" s="94">
        <f>'Юнит 6'!V117+'Юнит 7'!V117+'Юнит 8'!V117+'Юнит 9'!V117</f>
        <v>0</v>
      </c>
      <c r="W117" s="94">
        <f>'Юнит 6'!W117+'Юнит 7'!W117+'Юнит 8'!W117+'Юнит 9'!W117</f>
        <v>0</v>
      </c>
      <c r="X117" s="93">
        <f t="shared" si="116"/>
        <v>0</v>
      </c>
      <c r="Y117" s="94">
        <f>'Юнит 6'!Y117+'Юнит 7'!Y117+'Юнит 8'!Y117+'Юнит 9'!Y117</f>
        <v>0</v>
      </c>
      <c r="Z117" s="94">
        <f>'Юнит 6'!Z117+'Юнит 7'!Z117+'Юнит 8'!Z117+'Юнит 9'!Z117</f>
        <v>0</v>
      </c>
      <c r="AA117" s="233">
        <f t="shared" si="117"/>
        <v>0</v>
      </c>
      <c r="AB117" s="93">
        <f t="shared" si="118"/>
        <v>0</v>
      </c>
      <c r="AC117" s="235">
        <f t="shared" si="119"/>
        <v>0</v>
      </c>
      <c r="AD117" s="93">
        <f t="shared" si="120"/>
        <v>0</v>
      </c>
      <c r="AE117" s="94">
        <f>'Юнит 6'!AE117+'Юнит 7'!AE117+'Юнит 8'!AE117+'Юнит 9'!AE117</f>
        <v>0</v>
      </c>
      <c r="AF117" s="235">
        <f t="shared" si="121"/>
        <v>0</v>
      </c>
      <c r="AG117" s="94">
        <f>'Юнит 6'!AG117+'Юнит 7'!AG117+'Юнит 8'!AG117+'Юнит 9'!AG117</f>
        <v>0</v>
      </c>
      <c r="AH117" s="94">
        <f>'Юнит 6'!AH117+'Юнит 7'!AH117+'Юнит 8'!AH117+'Юнит 9'!AH117</f>
        <v>0</v>
      </c>
      <c r="AI117" s="94">
        <f>'Юнит 6'!AI117+'Юнит 7'!AI117+'Юнит 8'!AI117+'Юнит 9'!AI117</f>
        <v>0</v>
      </c>
      <c r="AJ117" s="94">
        <f>'Юнит 6'!AJ117+'Юнит 7'!AJ117+'Юнит 8'!AJ117+'Юнит 9'!AJ117</f>
        <v>0</v>
      </c>
      <c r="AK117" s="94">
        <f>'Юнит 6'!AK117+'Юнит 7'!AK117+'Юнит 8'!AK117+'Юнит 9'!AK117</f>
        <v>0</v>
      </c>
      <c r="AL117" s="123">
        <f t="shared" si="122"/>
        <v>0</v>
      </c>
      <c r="AM117" s="94">
        <f>'Юнит 6'!AM117+'Юнит 7'!AM117+'Юнит 8'!AM117+'Юнит 9'!AM117</f>
        <v>0</v>
      </c>
      <c r="AN117" s="95">
        <f t="shared" si="123"/>
        <v>0</v>
      </c>
      <c r="AO117" s="96">
        <f t="shared" si="124"/>
        <v>0</v>
      </c>
      <c r="AP117" s="97"/>
      <c r="AQ117" s="98">
        <f t="shared" si="125"/>
        <v>0</v>
      </c>
      <c r="AR117" s="99">
        <f t="shared" si="126"/>
        <v>220</v>
      </c>
      <c r="AS117" s="99">
        <f t="shared" si="127"/>
        <v>0</v>
      </c>
      <c r="AT117" s="99">
        <f t="shared" si="128"/>
        <v>0</v>
      </c>
      <c r="AU117" s="99">
        <f t="shared" si="129"/>
        <v>0</v>
      </c>
      <c r="AV117" s="99">
        <f t="array" ref="AV117">_xlfn.IFS(U117=0,AO117,U117&lt;0,AO117/-U117,U117&gt;0,AO117/U117)</f>
        <v>0</v>
      </c>
      <c r="AW117" s="235">
        <f t="shared" si="130"/>
        <v>0</v>
      </c>
      <c r="AX117" s="235">
        <f t="shared" si="131"/>
        <v>0</v>
      </c>
      <c r="AY117" s="100"/>
      <c r="AZ117" s="95">
        <f t="shared" si="132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33"/>
        <v>1</v>
      </c>
      <c r="F118" s="94"/>
      <c r="G118" s="94"/>
      <c r="H118" s="94">
        <v>0</v>
      </c>
      <c r="I118" s="94">
        <v>1</v>
      </c>
      <c r="J118" s="94"/>
      <c r="K118" s="93">
        <v>220</v>
      </c>
      <c r="L118" s="93">
        <f t="shared" si="112"/>
        <v>220</v>
      </c>
      <c r="M118" s="90"/>
      <c r="N118" s="94">
        <f>'Юнит 6'!N118+'Юнит 7'!N118+'Юнит 8'!N118+'Юнит 9'!N118</f>
        <v>0</v>
      </c>
      <c r="O118" s="90">
        <v>0</v>
      </c>
      <c r="P118" s="90">
        <v>0</v>
      </c>
      <c r="Q118" s="234">
        <f t="shared" si="113"/>
        <v>0</v>
      </c>
      <c r="R118" s="93">
        <f t="shared" si="114"/>
        <v>0</v>
      </c>
      <c r="S118" s="94">
        <f>'Юнит 6'!S118+'Юнит 7'!S118+'Юнит 8'!S118+'Юнит 9'!S118</f>
        <v>0</v>
      </c>
      <c r="T118" s="94">
        <f>'Юнит 6'!T118+'Юнит 7'!T118+'Юнит 8'!T118+'Юнит 9'!T118</f>
        <v>0</v>
      </c>
      <c r="U118" s="93">
        <f t="shared" si="115"/>
        <v>0</v>
      </c>
      <c r="V118" s="94">
        <f>'Юнит 6'!V118+'Юнит 7'!V118+'Юнит 8'!V118+'Юнит 9'!V118</f>
        <v>0</v>
      </c>
      <c r="W118" s="94">
        <f>'Юнит 6'!W118+'Юнит 7'!W118+'Юнит 8'!W118+'Юнит 9'!W118</f>
        <v>0</v>
      </c>
      <c r="X118" s="93">
        <f t="shared" si="116"/>
        <v>0</v>
      </c>
      <c r="Y118" s="94">
        <f>'Юнит 6'!Y118+'Юнит 7'!Y118+'Юнит 8'!Y118+'Юнит 9'!Y118</f>
        <v>0</v>
      </c>
      <c r="Z118" s="94">
        <f>'Юнит 6'!Z118+'Юнит 7'!Z118+'Юнит 8'!Z118+'Юнит 9'!Z118</f>
        <v>0</v>
      </c>
      <c r="AA118" s="233">
        <f t="shared" si="117"/>
        <v>0</v>
      </c>
      <c r="AB118" s="93">
        <f t="shared" si="118"/>
        <v>0</v>
      </c>
      <c r="AC118" s="235">
        <f t="shared" si="119"/>
        <v>0</v>
      </c>
      <c r="AD118" s="93">
        <f t="shared" si="120"/>
        <v>0</v>
      </c>
      <c r="AE118" s="94">
        <f>'Юнит 6'!AE118+'Юнит 7'!AE118+'Юнит 8'!AE118+'Юнит 9'!AE118</f>
        <v>0</v>
      </c>
      <c r="AF118" s="235">
        <f t="shared" si="121"/>
        <v>0</v>
      </c>
      <c r="AG118" s="94">
        <f>'Юнит 6'!AG118+'Юнит 7'!AG118+'Юнит 8'!AG118+'Юнит 9'!AG118</f>
        <v>0</v>
      </c>
      <c r="AH118" s="94">
        <f>'Юнит 6'!AH118+'Юнит 7'!AH118+'Юнит 8'!AH118+'Юнит 9'!AH118</f>
        <v>0</v>
      </c>
      <c r="AI118" s="94">
        <f>'Юнит 6'!AI118+'Юнит 7'!AI118+'Юнит 8'!AI118+'Юнит 9'!AI118</f>
        <v>0</v>
      </c>
      <c r="AJ118" s="94">
        <f>'Юнит 6'!AJ118+'Юнит 7'!AJ118+'Юнит 8'!AJ118+'Юнит 9'!AJ118</f>
        <v>0</v>
      </c>
      <c r="AK118" s="94">
        <f>'Юнит 6'!AK118+'Юнит 7'!AK118+'Юнит 8'!AK118+'Юнит 9'!AK118</f>
        <v>0</v>
      </c>
      <c r="AL118" s="123">
        <f t="shared" si="122"/>
        <v>0</v>
      </c>
      <c r="AM118" s="94">
        <f>'Юнит 6'!AM118+'Юнит 7'!AM118+'Юнит 8'!AM118+'Юнит 9'!AM118</f>
        <v>0</v>
      </c>
      <c r="AN118" s="95">
        <f t="shared" si="123"/>
        <v>0</v>
      </c>
      <c r="AO118" s="96">
        <f t="shared" si="124"/>
        <v>0</v>
      </c>
      <c r="AP118" s="97"/>
      <c r="AQ118" s="98">
        <f t="shared" si="125"/>
        <v>0</v>
      </c>
      <c r="AR118" s="99">
        <f t="shared" si="126"/>
        <v>220</v>
      </c>
      <c r="AS118" s="99">
        <f t="shared" si="127"/>
        <v>0</v>
      </c>
      <c r="AT118" s="99">
        <f t="shared" si="128"/>
        <v>0</v>
      </c>
      <c r="AU118" s="99">
        <f t="shared" si="129"/>
        <v>0</v>
      </c>
      <c r="AV118" s="99">
        <f t="array" ref="AV118">_xlfn.IFS(U118=0,AO118,U118&lt;0,AO118/-U118,U118&gt;0,AO118/U118)</f>
        <v>0</v>
      </c>
      <c r="AW118" s="235">
        <f t="shared" si="130"/>
        <v>0</v>
      </c>
      <c r="AX118" s="235">
        <f t="shared" si="131"/>
        <v>0</v>
      </c>
      <c r="AY118" s="100"/>
      <c r="AZ118" s="95">
        <f t="shared" si="132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33"/>
        <v>6</v>
      </c>
      <c r="F119" s="94"/>
      <c r="G119" s="94"/>
      <c r="H119" s="94">
        <v>0</v>
      </c>
      <c r="I119" s="94">
        <v>1</v>
      </c>
      <c r="J119" s="94">
        <v>5</v>
      </c>
      <c r="K119" s="93">
        <v>220</v>
      </c>
      <c r="L119" s="93">
        <f t="shared" si="112"/>
        <v>1320</v>
      </c>
      <c r="M119" s="90"/>
      <c r="N119" s="94">
        <f>'Юнит 6'!N119+'Юнит 7'!N119+'Юнит 8'!N119+'Юнит 9'!N119</f>
        <v>0</v>
      </c>
      <c r="O119" s="90">
        <v>0</v>
      </c>
      <c r="P119" s="90">
        <v>0</v>
      </c>
      <c r="Q119" s="234">
        <f t="shared" si="113"/>
        <v>0</v>
      </c>
      <c r="R119" s="93">
        <f t="shared" si="114"/>
        <v>0</v>
      </c>
      <c r="S119" s="94">
        <f>'Юнит 6'!S119+'Юнит 7'!S119+'Юнит 8'!S119+'Юнит 9'!S119</f>
        <v>0</v>
      </c>
      <c r="T119" s="94">
        <f>'Юнит 6'!T119+'Юнит 7'!T119+'Юнит 8'!T119+'Юнит 9'!T119</f>
        <v>0</v>
      </c>
      <c r="U119" s="93">
        <f t="shared" si="115"/>
        <v>0</v>
      </c>
      <c r="V119" s="94">
        <f>'Юнит 6'!V119+'Юнит 7'!V119+'Юнит 8'!V119+'Юнит 9'!V119</f>
        <v>0</v>
      </c>
      <c r="W119" s="94">
        <f>'Юнит 6'!W119+'Юнит 7'!W119+'Юнит 8'!W119+'Юнит 9'!W119</f>
        <v>0</v>
      </c>
      <c r="X119" s="93">
        <f t="shared" si="116"/>
        <v>0</v>
      </c>
      <c r="Y119" s="94">
        <f>'Юнит 6'!Y119+'Юнит 7'!Y119+'Юнит 8'!Y119+'Юнит 9'!Y119</f>
        <v>0</v>
      </c>
      <c r="Z119" s="94">
        <f>'Юнит 6'!Z119+'Юнит 7'!Z119+'Юнит 8'!Z119+'Юнит 9'!Z119</f>
        <v>0</v>
      </c>
      <c r="AA119" s="233">
        <f t="shared" si="117"/>
        <v>0</v>
      </c>
      <c r="AB119" s="93">
        <f t="shared" si="118"/>
        <v>0</v>
      </c>
      <c r="AC119" s="235">
        <f t="shared" si="119"/>
        <v>0</v>
      </c>
      <c r="AD119" s="93">
        <f t="shared" si="120"/>
        <v>0</v>
      </c>
      <c r="AE119" s="94">
        <f>'Юнит 6'!AE119+'Юнит 7'!AE119+'Юнит 8'!AE119+'Юнит 9'!AE119</f>
        <v>0</v>
      </c>
      <c r="AF119" s="235">
        <f t="shared" si="121"/>
        <v>0</v>
      </c>
      <c r="AG119" s="94">
        <f>'Юнит 6'!AG119+'Юнит 7'!AG119+'Юнит 8'!AG119+'Юнит 9'!AG119</f>
        <v>0</v>
      </c>
      <c r="AH119" s="94">
        <f>'Юнит 6'!AH119+'Юнит 7'!AH119+'Юнит 8'!AH119+'Юнит 9'!AH119</f>
        <v>0</v>
      </c>
      <c r="AI119" s="94">
        <f>'Юнит 6'!AI119+'Юнит 7'!AI119+'Юнит 8'!AI119+'Юнит 9'!AI119</f>
        <v>0</v>
      </c>
      <c r="AJ119" s="94">
        <f>'Юнит 6'!AJ119+'Юнит 7'!AJ119+'Юнит 8'!AJ119+'Юнит 9'!AJ119</f>
        <v>0</v>
      </c>
      <c r="AK119" s="94">
        <f>'Юнит 6'!AK119+'Юнит 7'!AK119+'Юнит 8'!AK119+'Юнит 9'!AK119</f>
        <v>0</v>
      </c>
      <c r="AL119" s="123">
        <f t="shared" si="122"/>
        <v>0</v>
      </c>
      <c r="AM119" s="94">
        <f>'Юнит 6'!AM119+'Юнит 7'!AM119+'Юнит 8'!AM119+'Юнит 9'!AM119</f>
        <v>0</v>
      </c>
      <c r="AN119" s="95">
        <f t="shared" si="123"/>
        <v>0</v>
      </c>
      <c r="AO119" s="96">
        <f t="shared" si="124"/>
        <v>0</v>
      </c>
      <c r="AP119" s="97"/>
      <c r="AQ119" s="98">
        <f t="shared" si="125"/>
        <v>0</v>
      </c>
      <c r="AR119" s="99">
        <f t="shared" si="126"/>
        <v>220</v>
      </c>
      <c r="AS119" s="99">
        <f t="shared" si="127"/>
        <v>0</v>
      </c>
      <c r="AT119" s="99">
        <f t="shared" si="128"/>
        <v>0</v>
      </c>
      <c r="AU119" s="99">
        <f t="shared" si="129"/>
        <v>0</v>
      </c>
      <c r="AV119" s="99">
        <f t="array" ref="AV119">_xlfn.IFS(U119=0,AO119,U119&lt;0,AO119/-U119,U119&gt;0,AO119/U119)</f>
        <v>0</v>
      </c>
      <c r="AW119" s="235">
        <f t="shared" si="130"/>
        <v>0</v>
      </c>
      <c r="AX119" s="235">
        <f t="shared" si="131"/>
        <v>0</v>
      </c>
      <c r="AY119" s="100"/>
      <c r="AZ119" s="95">
        <f t="shared" si="132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33"/>
        <v>1</v>
      </c>
      <c r="F120" s="94"/>
      <c r="G120" s="94"/>
      <c r="H120" s="94">
        <v>0</v>
      </c>
      <c r="I120" s="94">
        <v>1</v>
      </c>
      <c r="J120" s="94"/>
      <c r="K120" s="93">
        <v>205</v>
      </c>
      <c r="L120" s="93">
        <f t="shared" si="112"/>
        <v>205</v>
      </c>
      <c r="M120" s="90"/>
      <c r="N120" s="94">
        <f>'Юнит 6'!N120+'Юнит 7'!N120+'Юнит 8'!N120+'Юнит 9'!N120</f>
        <v>0</v>
      </c>
      <c r="O120" s="90">
        <v>0</v>
      </c>
      <c r="P120" s="90">
        <v>0</v>
      </c>
      <c r="Q120" s="234">
        <f t="shared" si="113"/>
        <v>0</v>
      </c>
      <c r="R120" s="93">
        <f t="shared" si="114"/>
        <v>0</v>
      </c>
      <c r="S120" s="94">
        <f>'Юнит 6'!S120+'Юнит 7'!S120+'Юнит 8'!S120+'Юнит 9'!S120</f>
        <v>0</v>
      </c>
      <c r="T120" s="94">
        <f>'Юнит 6'!T120+'Юнит 7'!T120+'Юнит 8'!T120+'Юнит 9'!T120</f>
        <v>0</v>
      </c>
      <c r="U120" s="93">
        <f t="shared" si="115"/>
        <v>0</v>
      </c>
      <c r="V120" s="94">
        <f>'Юнит 6'!V120+'Юнит 7'!V120+'Юнит 8'!V120+'Юнит 9'!V120</f>
        <v>0</v>
      </c>
      <c r="W120" s="94">
        <f>'Юнит 6'!W120+'Юнит 7'!W120+'Юнит 8'!W120+'Юнит 9'!W120</f>
        <v>0</v>
      </c>
      <c r="X120" s="93">
        <f t="shared" si="116"/>
        <v>0</v>
      </c>
      <c r="Y120" s="94">
        <f>'Юнит 6'!Y120+'Юнит 7'!Y120+'Юнит 8'!Y120+'Юнит 9'!Y120</f>
        <v>0</v>
      </c>
      <c r="Z120" s="94">
        <f>'Юнит 6'!Z120+'Юнит 7'!Z120+'Юнит 8'!Z120+'Юнит 9'!Z120</f>
        <v>0</v>
      </c>
      <c r="AA120" s="233">
        <f t="shared" si="117"/>
        <v>0</v>
      </c>
      <c r="AB120" s="93">
        <f t="shared" si="118"/>
        <v>0</v>
      </c>
      <c r="AC120" s="235">
        <f t="shared" si="119"/>
        <v>0</v>
      </c>
      <c r="AD120" s="93">
        <f t="shared" si="120"/>
        <v>0</v>
      </c>
      <c r="AE120" s="94">
        <f>'Юнит 6'!AE120+'Юнит 7'!AE120+'Юнит 8'!AE120+'Юнит 9'!AE120</f>
        <v>0</v>
      </c>
      <c r="AF120" s="235">
        <f t="shared" si="121"/>
        <v>0</v>
      </c>
      <c r="AG120" s="94">
        <f>'Юнит 6'!AG120+'Юнит 7'!AG120+'Юнит 8'!AG120+'Юнит 9'!AG120</f>
        <v>0</v>
      </c>
      <c r="AH120" s="94">
        <f>'Юнит 6'!AH120+'Юнит 7'!AH120+'Юнит 8'!AH120+'Юнит 9'!AH120</f>
        <v>0</v>
      </c>
      <c r="AI120" s="94">
        <f>'Юнит 6'!AI120+'Юнит 7'!AI120+'Юнит 8'!AI120+'Юнит 9'!AI120</f>
        <v>0</v>
      </c>
      <c r="AJ120" s="94">
        <f>'Юнит 6'!AJ120+'Юнит 7'!AJ120+'Юнит 8'!AJ120+'Юнит 9'!AJ120</f>
        <v>0</v>
      </c>
      <c r="AK120" s="94">
        <f>'Юнит 6'!AK120+'Юнит 7'!AK120+'Юнит 8'!AK120+'Юнит 9'!AK120</f>
        <v>0</v>
      </c>
      <c r="AL120" s="123">
        <f t="shared" si="122"/>
        <v>0</v>
      </c>
      <c r="AM120" s="94">
        <f>'Юнит 6'!AM120+'Юнит 7'!AM120+'Юнит 8'!AM120+'Юнит 9'!AM120</f>
        <v>0</v>
      </c>
      <c r="AN120" s="95">
        <f t="shared" si="123"/>
        <v>0</v>
      </c>
      <c r="AO120" s="96">
        <f t="shared" si="124"/>
        <v>0</v>
      </c>
      <c r="AP120" s="97"/>
      <c r="AQ120" s="98">
        <f t="shared" si="125"/>
        <v>0</v>
      </c>
      <c r="AR120" s="99">
        <f t="shared" si="126"/>
        <v>205</v>
      </c>
      <c r="AS120" s="99">
        <f t="shared" si="127"/>
        <v>0</v>
      </c>
      <c r="AT120" s="99">
        <f t="shared" si="128"/>
        <v>0</v>
      </c>
      <c r="AU120" s="99">
        <f t="shared" si="129"/>
        <v>0</v>
      </c>
      <c r="AV120" s="99">
        <f t="array" ref="AV120">_xlfn.IFS(U120=0,AO120,U120&lt;0,AO120/-U120,U120&gt;0,AO120/U120)</f>
        <v>0</v>
      </c>
      <c r="AW120" s="235">
        <f t="shared" si="130"/>
        <v>0</v>
      </c>
      <c r="AX120" s="235">
        <f t="shared" si="131"/>
        <v>0</v>
      </c>
      <c r="AY120" s="100"/>
      <c r="AZ120" s="95">
        <f t="shared" si="132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33"/>
        <v>1</v>
      </c>
      <c r="F121" s="94"/>
      <c r="G121" s="94"/>
      <c r="H121" s="94">
        <v>0</v>
      </c>
      <c r="I121" s="94">
        <v>1</v>
      </c>
      <c r="J121" s="94"/>
      <c r="K121" s="93">
        <v>205</v>
      </c>
      <c r="L121" s="93">
        <f t="shared" si="112"/>
        <v>205</v>
      </c>
      <c r="M121" s="90"/>
      <c r="N121" s="94">
        <f>'Юнит 6'!N121+'Юнит 7'!N121+'Юнит 8'!N121+'Юнит 9'!N121</f>
        <v>0</v>
      </c>
      <c r="O121" s="90">
        <v>0</v>
      </c>
      <c r="P121" s="90">
        <v>0</v>
      </c>
      <c r="Q121" s="234">
        <f t="shared" si="113"/>
        <v>0</v>
      </c>
      <c r="R121" s="93">
        <f t="shared" si="114"/>
        <v>0</v>
      </c>
      <c r="S121" s="94">
        <f>'Юнит 6'!S121+'Юнит 7'!S121+'Юнит 8'!S121+'Юнит 9'!S121</f>
        <v>0</v>
      </c>
      <c r="T121" s="94">
        <f>'Юнит 6'!T121+'Юнит 7'!T121+'Юнит 8'!T121+'Юнит 9'!T121</f>
        <v>0</v>
      </c>
      <c r="U121" s="93">
        <f t="shared" si="115"/>
        <v>0</v>
      </c>
      <c r="V121" s="94">
        <f>'Юнит 6'!V121+'Юнит 7'!V121+'Юнит 8'!V121+'Юнит 9'!V121</f>
        <v>0</v>
      </c>
      <c r="W121" s="94">
        <f>'Юнит 6'!W121+'Юнит 7'!W121+'Юнит 8'!W121+'Юнит 9'!W121</f>
        <v>0</v>
      </c>
      <c r="X121" s="93">
        <f t="shared" si="116"/>
        <v>0</v>
      </c>
      <c r="Y121" s="94">
        <f>'Юнит 6'!Y121+'Юнит 7'!Y121+'Юнит 8'!Y121+'Юнит 9'!Y121</f>
        <v>0</v>
      </c>
      <c r="Z121" s="94">
        <f>'Юнит 6'!Z121+'Юнит 7'!Z121+'Юнит 8'!Z121+'Юнит 9'!Z121</f>
        <v>0</v>
      </c>
      <c r="AA121" s="233">
        <f t="shared" si="117"/>
        <v>0</v>
      </c>
      <c r="AB121" s="93">
        <f t="shared" si="118"/>
        <v>0</v>
      </c>
      <c r="AC121" s="235">
        <f t="shared" si="119"/>
        <v>0</v>
      </c>
      <c r="AD121" s="93">
        <f t="shared" si="120"/>
        <v>0</v>
      </c>
      <c r="AE121" s="94">
        <f>'Юнит 6'!AE121+'Юнит 7'!AE121+'Юнит 8'!AE121+'Юнит 9'!AE121</f>
        <v>0</v>
      </c>
      <c r="AF121" s="235">
        <f t="shared" si="121"/>
        <v>0</v>
      </c>
      <c r="AG121" s="94">
        <f>'Юнит 6'!AG121+'Юнит 7'!AG121+'Юнит 8'!AG121+'Юнит 9'!AG121</f>
        <v>0</v>
      </c>
      <c r="AH121" s="94">
        <f>'Юнит 6'!AH121+'Юнит 7'!AH121+'Юнит 8'!AH121+'Юнит 9'!AH121</f>
        <v>0</v>
      </c>
      <c r="AI121" s="94">
        <f>'Юнит 6'!AI121+'Юнит 7'!AI121+'Юнит 8'!AI121+'Юнит 9'!AI121</f>
        <v>0</v>
      </c>
      <c r="AJ121" s="94">
        <f>'Юнит 6'!AJ121+'Юнит 7'!AJ121+'Юнит 8'!AJ121+'Юнит 9'!AJ121</f>
        <v>0</v>
      </c>
      <c r="AK121" s="94">
        <f>'Юнит 6'!AK121+'Юнит 7'!AK121+'Юнит 8'!AK121+'Юнит 9'!AK121</f>
        <v>0</v>
      </c>
      <c r="AL121" s="123">
        <f t="shared" si="122"/>
        <v>0</v>
      </c>
      <c r="AM121" s="94">
        <f>'Юнит 6'!AM121+'Юнит 7'!AM121+'Юнит 8'!AM121+'Юнит 9'!AM121</f>
        <v>0</v>
      </c>
      <c r="AN121" s="95">
        <f t="shared" si="123"/>
        <v>0</v>
      </c>
      <c r="AO121" s="96">
        <f t="shared" si="124"/>
        <v>0</v>
      </c>
      <c r="AP121" s="97"/>
      <c r="AQ121" s="98">
        <f t="shared" si="125"/>
        <v>0</v>
      </c>
      <c r="AR121" s="99">
        <f t="shared" si="126"/>
        <v>205</v>
      </c>
      <c r="AS121" s="99">
        <f t="shared" si="127"/>
        <v>0</v>
      </c>
      <c r="AT121" s="99">
        <f t="shared" si="128"/>
        <v>0</v>
      </c>
      <c r="AU121" s="99">
        <f t="shared" si="129"/>
        <v>0</v>
      </c>
      <c r="AV121" s="99">
        <f t="array" ref="AV121">_xlfn.IFS(U121=0,AO121,U121&lt;0,AO121/-U121,U121&gt;0,AO121/U121)</f>
        <v>0</v>
      </c>
      <c r="AW121" s="235">
        <f t="shared" si="130"/>
        <v>0</v>
      </c>
      <c r="AX121" s="235">
        <f t="shared" si="131"/>
        <v>0</v>
      </c>
      <c r="AY121" s="100"/>
      <c r="AZ121" s="95">
        <f t="shared" si="132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33"/>
        <v>1</v>
      </c>
      <c r="F122" s="94"/>
      <c r="G122" s="94"/>
      <c r="H122" s="94">
        <v>0</v>
      </c>
      <c r="I122" s="94">
        <v>1</v>
      </c>
      <c r="J122" s="94"/>
      <c r="K122" s="93">
        <v>453</v>
      </c>
      <c r="L122" s="93">
        <f t="shared" si="112"/>
        <v>453</v>
      </c>
      <c r="M122" s="90"/>
      <c r="N122" s="94">
        <f>'Юнит 6'!N122+'Юнит 7'!N122+'Юнит 8'!N122+'Юнит 9'!N122</f>
        <v>0</v>
      </c>
      <c r="O122" s="90">
        <v>0</v>
      </c>
      <c r="P122" s="90">
        <v>0</v>
      </c>
      <c r="Q122" s="234">
        <f t="shared" si="113"/>
        <v>0</v>
      </c>
      <c r="R122" s="93">
        <f t="shared" si="114"/>
        <v>0</v>
      </c>
      <c r="S122" s="94">
        <f>'Юнит 6'!S122+'Юнит 7'!S122+'Юнит 8'!S122+'Юнит 9'!S122</f>
        <v>0</v>
      </c>
      <c r="T122" s="94">
        <f>'Юнит 6'!T122+'Юнит 7'!T122+'Юнит 8'!T122+'Юнит 9'!T122</f>
        <v>0</v>
      </c>
      <c r="U122" s="93">
        <f t="shared" si="115"/>
        <v>0</v>
      </c>
      <c r="V122" s="94">
        <f>'Юнит 6'!V122+'Юнит 7'!V122+'Юнит 8'!V122+'Юнит 9'!V122</f>
        <v>0</v>
      </c>
      <c r="W122" s="94">
        <f>'Юнит 6'!W122+'Юнит 7'!W122+'Юнит 8'!W122+'Юнит 9'!W122</f>
        <v>0</v>
      </c>
      <c r="X122" s="93">
        <f t="shared" si="116"/>
        <v>0</v>
      </c>
      <c r="Y122" s="94">
        <f>'Юнит 6'!Y122+'Юнит 7'!Y122+'Юнит 8'!Y122+'Юнит 9'!Y122</f>
        <v>0</v>
      </c>
      <c r="Z122" s="94">
        <f>'Юнит 6'!Z122+'Юнит 7'!Z122+'Юнит 8'!Z122+'Юнит 9'!Z122</f>
        <v>0</v>
      </c>
      <c r="AA122" s="233">
        <f t="shared" si="117"/>
        <v>0</v>
      </c>
      <c r="AB122" s="93">
        <f t="shared" si="118"/>
        <v>0</v>
      </c>
      <c r="AC122" s="235">
        <f t="shared" si="119"/>
        <v>0</v>
      </c>
      <c r="AD122" s="93">
        <f t="shared" si="120"/>
        <v>0</v>
      </c>
      <c r="AE122" s="94">
        <f>'Юнит 6'!AE122+'Юнит 7'!AE122+'Юнит 8'!AE122+'Юнит 9'!AE122</f>
        <v>0</v>
      </c>
      <c r="AF122" s="235">
        <f t="shared" si="121"/>
        <v>0</v>
      </c>
      <c r="AG122" s="94">
        <f>'Юнит 6'!AG122+'Юнит 7'!AG122+'Юнит 8'!AG122+'Юнит 9'!AG122</f>
        <v>0</v>
      </c>
      <c r="AH122" s="94">
        <f>'Юнит 6'!AH122+'Юнит 7'!AH122+'Юнит 8'!AH122+'Юнит 9'!AH122</f>
        <v>0</v>
      </c>
      <c r="AI122" s="94">
        <f>'Юнит 6'!AI122+'Юнит 7'!AI122+'Юнит 8'!AI122+'Юнит 9'!AI122</f>
        <v>0</v>
      </c>
      <c r="AJ122" s="94">
        <f>'Юнит 6'!AJ122+'Юнит 7'!AJ122+'Юнит 8'!AJ122+'Юнит 9'!AJ122</f>
        <v>0</v>
      </c>
      <c r="AK122" s="94">
        <f>'Юнит 6'!AK122+'Юнит 7'!AK122+'Юнит 8'!AK122+'Юнит 9'!AK122</f>
        <v>0</v>
      </c>
      <c r="AL122" s="123">
        <f t="shared" si="122"/>
        <v>0</v>
      </c>
      <c r="AM122" s="94">
        <f>'Юнит 6'!AM122+'Юнит 7'!AM122+'Юнит 8'!AM122+'Юнит 9'!AM122</f>
        <v>0</v>
      </c>
      <c r="AN122" s="95">
        <f t="shared" si="123"/>
        <v>0</v>
      </c>
      <c r="AO122" s="96">
        <f t="shared" si="124"/>
        <v>0</v>
      </c>
      <c r="AP122" s="97"/>
      <c r="AQ122" s="98">
        <f t="shared" si="125"/>
        <v>0</v>
      </c>
      <c r="AR122" s="99">
        <f t="shared" si="126"/>
        <v>453</v>
      </c>
      <c r="AS122" s="99">
        <f t="shared" si="127"/>
        <v>0</v>
      </c>
      <c r="AT122" s="99">
        <f t="shared" si="128"/>
        <v>0</v>
      </c>
      <c r="AU122" s="99">
        <f t="shared" si="129"/>
        <v>0</v>
      </c>
      <c r="AV122" s="99">
        <f t="array" ref="AV122">_xlfn.IFS(U122=0,AO122,U122&lt;0,AO122/-U122,U122&gt;0,AO122/U122)</f>
        <v>0</v>
      </c>
      <c r="AW122" s="235">
        <f t="shared" si="130"/>
        <v>0</v>
      </c>
      <c r="AX122" s="235">
        <f t="shared" si="131"/>
        <v>0</v>
      </c>
      <c r="AY122" s="100"/>
      <c r="AZ122" s="95">
        <f t="shared" si="132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130"/>
      <c r="T123" s="130"/>
      <c r="U123" s="93"/>
      <c r="V123" s="130"/>
      <c r="W123" s="130"/>
      <c r="X123" s="93"/>
      <c r="Y123" s="93"/>
      <c r="Z123" s="93"/>
      <c r="AA123" s="233"/>
      <c r="AB123" s="93"/>
      <c r="AC123" s="235"/>
      <c r="AD123" s="93"/>
      <c r="AE123" s="130"/>
      <c r="AF123" s="235"/>
      <c r="AG123" s="130"/>
      <c r="AH123" s="130"/>
      <c r="AI123" s="130"/>
      <c r="AJ123" s="130"/>
      <c r="AK123" s="130"/>
      <c r="AL123" s="123"/>
      <c r="AM123" s="130"/>
      <c r="AN123" s="95"/>
      <c r="AO123" s="96"/>
      <c r="AP123" s="97"/>
      <c r="AQ123" s="131">
        <f t="shared" ref="AQ123:AX123" si="134">AVERAGE(AQ115:AQ122)</f>
        <v>0</v>
      </c>
      <c r="AR123" s="131">
        <f t="shared" si="134"/>
        <v>227.125</v>
      </c>
      <c r="AS123" s="131">
        <f t="shared" si="134"/>
        <v>0</v>
      </c>
      <c r="AT123" s="131">
        <f t="shared" si="134"/>
        <v>0</v>
      </c>
      <c r="AU123" s="131">
        <f t="shared" si="134"/>
        <v>0</v>
      </c>
      <c r="AV123" s="131">
        <f t="shared" si="134"/>
        <v>0</v>
      </c>
      <c r="AW123" s="132">
        <f t="shared" si="134"/>
        <v>0</v>
      </c>
      <c r="AX123" s="132">
        <f t="shared" si="134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35">SUM(E115:E122)</f>
        <v>14</v>
      </c>
      <c r="F124" s="135">
        <f t="shared" si="135"/>
        <v>0</v>
      </c>
      <c r="G124" s="135">
        <f t="shared" si="135"/>
        <v>0</v>
      </c>
      <c r="H124" s="135">
        <f t="shared" si="135"/>
        <v>0</v>
      </c>
      <c r="I124" s="135">
        <f t="shared" si="135"/>
        <v>8</v>
      </c>
      <c r="J124" s="135">
        <f t="shared" si="135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>SUM(S115:S122)</f>
        <v>0</v>
      </c>
      <c r="T124" s="135">
        <f>SUM(T115:T122)</f>
        <v>0</v>
      </c>
      <c r="U124" s="135">
        <f t="shared" ref="U124:AD124" si="136">SUM(U115:U122)</f>
        <v>0</v>
      </c>
      <c r="V124" s="135">
        <f>SUM(V115:V122)</f>
        <v>0</v>
      </c>
      <c r="W124" s="135">
        <f>SUM(W115:W122)</f>
        <v>0</v>
      </c>
      <c r="X124" s="135">
        <f t="shared" si="136"/>
        <v>0</v>
      </c>
      <c r="Y124" s="135">
        <f t="shared" si="136"/>
        <v>0</v>
      </c>
      <c r="Z124" s="135">
        <f t="shared" si="136"/>
        <v>0</v>
      </c>
      <c r="AA124" s="265">
        <f t="shared" si="136"/>
        <v>0</v>
      </c>
      <c r="AB124" s="135">
        <f t="shared" si="136"/>
        <v>0</v>
      </c>
      <c r="AC124" s="266">
        <f t="shared" si="136"/>
        <v>0</v>
      </c>
      <c r="AD124" s="136">
        <f t="shared" si="136"/>
        <v>0</v>
      </c>
      <c r="AE124" s="135">
        <f>SUM(AE115:AE122)</f>
        <v>0</v>
      </c>
      <c r="AF124" s="266" t="e">
        <f>AE124/AA124</f>
        <v>#DIV/0!</v>
      </c>
      <c r="AG124" s="135">
        <f>SUM(AG115:AG122)</f>
        <v>0</v>
      </c>
      <c r="AH124" s="135">
        <f>SUM(AH115:AH122)</f>
        <v>0</v>
      </c>
      <c r="AI124" s="135">
        <f>SUM(AI115:AI122)</f>
        <v>0</v>
      </c>
      <c r="AJ124" s="135">
        <f>SUM(AJ115:AJ122)</f>
        <v>0</v>
      </c>
      <c r="AK124" s="135">
        <f>SUM(AK115:AK122)</f>
        <v>0</v>
      </c>
      <c r="AL124" s="137">
        <f t="shared" ref="AL124:AO124" si="137">SUM(AL115:AL122)</f>
        <v>0</v>
      </c>
      <c r="AM124" s="135">
        <f>SUM(AM115:AM122)</f>
        <v>0</v>
      </c>
      <c r="AN124" s="135">
        <f t="shared" si="137"/>
        <v>0</v>
      </c>
      <c r="AO124" s="135">
        <f t="shared" si="137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1" t="s">
        <v>282</v>
      </c>
      <c r="D125" s="143"/>
      <c r="E125" s="267"/>
      <c r="H125" s="145"/>
      <c r="N125" s="145"/>
      <c r="O125" s="145"/>
      <c r="P125" s="145"/>
      <c r="Q125" s="215"/>
      <c r="R125" s="146"/>
      <c r="S125" s="145"/>
      <c r="T125" s="145"/>
      <c r="U125" s="148"/>
      <c r="V125" s="145"/>
      <c r="W125" s="145"/>
      <c r="X125" s="148"/>
      <c r="Y125" s="147"/>
      <c r="Z125" s="148"/>
      <c r="AA125" s="306"/>
      <c r="AB125" s="148"/>
      <c r="AE125" s="145"/>
      <c r="AG125" s="107">
        <f>'Юнит 6'!AG125+'Юнит 7'!AG125+'Юнит 8'!AG125+'Юнит 9'!AG125</f>
        <v>170</v>
      </c>
      <c r="AH125" s="145"/>
      <c r="AI125" s="145"/>
      <c r="AJ125" s="145"/>
      <c r="AK125" s="145"/>
      <c r="AL125" s="150"/>
      <c r="AM125" s="145"/>
      <c r="AO125" s="96">
        <f t="shared" ref="AO125" si="138">AA125-AD125-AE125-AG125-AH125-AI125-AK125-AL125-AN125-AM125</f>
        <v>-170</v>
      </c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D126" si="139">E105+E113+E124</f>
        <v>21</v>
      </c>
      <c r="F126" s="268">
        <f t="shared" si="139"/>
        <v>0</v>
      </c>
      <c r="G126" s="268">
        <f t="shared" si="139"/>
        <v>0</v>
      </c>
      <c r="H126" s="268">
        <f t="shared" si="139"/>
        <v>1</v>
      </c>
      <c r="I126" s="268">
        <f t="shared" si="139"/>
        <v>8</v>
      </c>
      <c r="J126" s="268">
        <f t="shared" si="139"/>
        <v>12</v>
      </c>
      <c r="K126" s="268">
        <f t="shared" si="139"/>
        <v>0</v>
      </c>
      <c r="L126" s="268">
        <f t="shared" si="139"/>
        <v>6961.2599999999993</v>
      </c>
      <c r="M126" s="268">
        <f t="shared" si="139"/>
        <v>0</v>
      </c>
      <c r="N126" s="268">
        <f t="shared" si="139"/>
        <v>14518</v>
      </c>
      <c r="O126" s="268">
        <f t="shared" si="139"/>
        <v>0</v>
      </c>
      <c r="P126" s="268">
        <f t="shared" si="139"/>
        <v>0</v>
      </c>
      <c r="Q126" s="216">
        <f t="shared" si="139"/>
        <v>0</v>
      </c>
      <c r="R126" s="268">
        <f t="shared" si="139"/>
        <v>0</v>
      </c>
      <c r="S126" s="268">
        <f t="shared" ref="S126:T126" si="140">S105+S113+S124</f>
        <v>7968</v>
      </c>
      <c r="T126" s="268">
        <f t="shared" si="140"/>
        <v>-171</v>
      </c>
      <c r="U126" s="268">
        <f t="shared" si="139"/>
        <v>7797</v>
      </c>
      <c r="V126" s="268">
        <f t="shared" ref="V126:W126" si="141">V105+V113+V124</f>
        <v>5544884.6099999994</v>
      </c>
      <c r="W126" s="268">
        <f t="shared" si="141"/>
        <v>-118993.17</v>
      </c>
      <c r="X126" s="268">
        <f t="shared" si="139"/>
        <v>5425891.4399999995</v>
      </c>
      <c r="Y126" s="268">
        <f t="shared" si="139"/>
        <v>8660158.7899999991</v>
      </c>
      <c r="Z126" s="268">
        <f t="shared" si="139"/>
        <v>-186633.46</v>
      </c>
      <c r="AA126" s="268">
        <f t="shared" si="139"/>
        <v>8473525.3300000001</v>
      </c>
      <c r="AB126" s="268">
        <f t="shared" si="139"/>
        <v>9837595.5999999996</v>
      </c>
      <c r="AC126" s="268">
        <f t="shared" si="139"/>
        <v>1.0000000000000002</v>
      </c>
      <c r="AD126" s="268">
        <f t="shared" si="139"/>
        <v>974898.10000000056</v>
      </c>
      <c r="AE126" s="268">
        <f t="shared" ref="AE126" si="142">AE105+AE113+AE124</f>
        <v>3161798.2300000004</v>
      </c>
      <c r="AF126" s="269">
        <f>AE126/AA126</f>
        <v>0.37313846443650162</v>
      </c>
      <c r="AG126" s="268">
        <f>AG105+AG113+AG124+AG125</f>
        <v>933451.99999999988</v>
      </c>
      <c r="AH126" s="268">
        <f t="shared" ref="AH126" si="143">AH105+AH113+AH124</f>
        <v>541649</v>
      </c>
      <c r="AI126" s="268">
        <f t="shared" ref="AI126:AK126" si="144">AI105+AI113+AI124</f>
        <v>609161</v>
      </c>
      <c r="AJ126" s="268">
        <f t="shared" si="144"/>
        <v>3624</v>
      </c>
      <c r="AK126" s="268">
        <f t="shared" si="144"/>
        <v>0</v>
      </c>
      <c r="AL126" s="268">
        <f>'Юнит 6'!AL126+'Юнит 7'!AL126+'Юнит 8'!AL126+'Юнит 9'!AL126</f>
        <v>33389.21</v>
      </c>
      <c r="AM126" s="268">
        <f t="shared" ref="AM126" si="145">AM105+AM113+AM124</f>
        <v>2684.1099999999997</v>
      </c>
      <c r="AN126" s="268">
        <f>AN105+AN113+AN124</f>
        <v>309818.40122400009</v>
      </c>
      <c r="AO126" s="268">
        <f>AO105+AO113+AO124+AO125</f>
        <v>1906675.2787759993</v>
      </c>
      <c r="AP126" s="156"/>
      <c r="AQ126" s="156"/>
      <c r="AR126" s="156"/>
      <c r="AS126" s="156"/>
      <c r="AT126" s="156"/>
      <c r="AU126" s="156">
        <f>(AH126+AI126)/S126</f>
        <v>144.42896586345381</v>
      </c>
      <c r="AV126" s="156"/>
      <c r="AW126" s="156"/>
      <c r="AX126" s="156"/>
      <c r="AY126" s="158"/>
      <c r="AZ126" s="156">
        <f>AZ105+AZ124</f>
        <v>0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306"/>
      <c r="AB127" s="148"/>
      <c r="AE127" s="149"/>
      <c r="AG127" s="161"/>
      <c r="AH127" s="342"/>
      <c r="AI127" s="342"/>
      <c r="AJ127" s="301"/>
      <c r="AK127" s="30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  <c r="AO128" s="344">
        <f>Сводная!AD9+SUM(Сводная!T9:T16)+SUM(Сводная!V9:V16)</f>
        <v>1906675.2787759984</v>
      </c>
    </row>
    <row r="129" spans="3:4">
      <c r="C129" s="163"/>
      <c r="D129" s="163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281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224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22"/>
      <c r="AL1" s="227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286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4185</v>
      </c>
      <c r="F3" s="94">
        <v>112</v>
      </c>
      <c r="G3" s="94">
        <v>24</v>
      </c>
      <c r="H3" s="94">
        <v>738</v>
      </c>
      <c r="I3" s="94">
        <v>1</v>
      </c>
      <c r="J3" s="94">
        <v>3310</v>
      </c>
      <c r="K3" s="93">
        <v>142.97999999999999</v>
      </c>
      <c r="L3" s="93">
        <f t="shared" ref="L3" si="0">E3*K3</f>
        <v>598371.29999999993</v>
      </c>
      <c r="M3" s="90">
        <v>69</v>
      </c>
      <c r="N3" s="90">
        <v>167</v>
      </c>
      <c r="O3" s="90">
        <v>1478</v>
      </c>
      <c r="P3" s="90">
        <v>65</v>
      </c>
      <c r="Q3" s="234">
        <f>N3/7</f>
        <v>23.857142857142858</v>
      </c>
      <c r="R3" s="93">
        <f>U3/7</f>
        <v>15</v>
      </c>
      <c r="S3" s="94">
        <v>108</v>
      </c>
      <c r="T3" s="94">
        <v>-3</v>
      </c>
      <c r="U3" s="93">
        <f t="shared" ref="U3" si="1">S3+T3</f>
        <v>105</v>
      </c>
      <c r="V3" s="94">
        <v>97320.38</v>
      </c>
      <c r="W3" s="94">
        <v>-2766</v>
      </c>
      <c r="X3" s="93">
        <f t="shared" ref="X3" si="2">V3+W3</f>
        <v>94554.38</v>
      </c>
      <c r="Y3" s="94">
        <v>154790.94000000006</v>
      </c>
      <c r="Z3" s="94">
        <v>-4368</v>
      </c>
      <c r="AA3" s="93">
        <f>Y3+Z3</f>
        <v>150422.94000000006</v>
      </c>
      <c r="AB3" s="93">
        <f>N3*O3*P3/100</f>
        <v>160436.9</v>
      </c>
      <c r="AC3" s="235">
        <f t="shared" ref="AC3" si="3">AA3/$AA$126</f>
        <v>5.3617529725147564E-2</v>
      </c>
      <c r="AD3" s="93">
        <f t="shared" ref="AD3" si="4">U3*K3</f>
        <v>15012.9</v>
      </c>
      <c r="AE3" s="94">
        <v>56677.82000000008</v>
      </c>
      <c r="AF3" s="235">
        <f t="shared" ref="AF3" si="5">IF(AA3=0,0,AE3/AA3)</f>
        <v>0.37678973699091411</v>
      </c>
      <c r="AG3" s="94">
        <v>12016.999999999989</v>
      </c>
      <c r="AH3" s="94">
        <v>33840</v>
      </c>
      <c r="AI3" s="94">
        <v>7853</v>
      </c>
      <c r="AJ3" s="94"/>
      <c r="AK3" s="94"/>
      <c r="AL3" s="123">
        <f t="shared" ref="AL3:AL34" si="6">IFERROR($AL$126*H3/$H$126,0)</f>
        <v>492.46894052776685</v>
      </c>
      <c r="AM3" s="94">
        <v>0</v>
      </c>
      <c r="AN3" s="95">
        <f>X3*5.71%</f>
        <v>5399.0550979999998</v>
      </c>
      <c r="AO3" s="96">
        <f>AA3-AD3-AE3-AG3-AH3-AI3-AK3-AL3-AN3-AM3</f>
        <v>19130.695961472233</v>
      </c>
      <c r="AP3" s="97"/>
      <c r="AQ3" s="98">
        <f t="shared" ref="AQ3:AQ97" si="7">IF(U3=0,0,AA3/U3)</f>
        <v>1432.5994285714291</v>
      </c>
      <c r="AR3" s="99">
        <f t="shared" ref="AR3:AR19" si="8">K3</f>
        <v>142.97999999999999</v>
      </c>
      <c r="AS3" s="99">
        <f t="shared" ref="AS3:AS97" si="9">IF(U3=0,0,AE3/U3)</f>
        <v>539.78876190476262</v>
      </c>
      <c r="AT3" s="99">
        <f t="shared" ref="AT3:AT97" si="10">IF(S3=0,AG3/1,AG3/S3)</f>
        <v>111.26851851851842</v>
      </c>
      <c r="AU3" s="99">
        <f>IF(S3=0,0,(AH3+AI3+AJ3)/S3)</f>
        <v>386.0462962962963</v>
      </c>
      <c r="AV3" s="99">
        <f>_xlfn.IFS(U3=0,AO3,U3&lt;0,AO3/-U3,U3&gt;0,AO3/U3)</f>
        <v>182.19710439497365</v>
      </c>
      <c r="AW3" s="235">
        <f t="shared" ref="AW3" si="11">IF(AQ3=0,0,AV3/AQ3)</f>
        <v>0.12717937810198515</v>
      </c>
      <c r="AX3" s="235">
        <f t="shared" ref="AX3" si="12">IF(AR3=0,0,AV3/AR3)</f>
        <v>1.2742838466566908</v>
      </c>
      <c r="AY3" s="100"/>
      <c r="AZ3" s="95">
        <f t="shared" ref="AZ3:AZ97" si="13">AV3*E3</f>
        <v>762494.88189296471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7571</v>
      </c>
      <c r="F4" s="94">
        <v>448</v>
      </c>
      <c r="G4" s="94">
        <v>102</v>
      </c>
      <c r="H4" s="94">
        <v>1385</v>
      </c>
      <c r="I4" s="94">
        <v>0</v>
      </c>
      <c r="J4" s="94">
        <v>5636</v>
      </c>
      <c r="K4" s="93">
        <v>123.09</v>
      </c>
      <c r="L4" s="93">
        <f>E4*K4</f>
        <v>931914.39</v>
      </c>
      <c r="M4" s="90">
        <v>8</v>
      </c>
      <c r="N4" s="90">
        <v>724</v>
      </c>
      <c r="O4" s="90">
        <v>1228</v>
      </c>
      <c r="P4" s="90">
        <v>68</v>
      </c>
      <c r="Q4" s="234">
        <f t="shared" ref="Q4:Q67" si="14">N4/7</f>
        <v>103.42857142857143</v>
      </c>
      <c r="R4" s="93">
        <f t="shared" ref="R4:R67" si="15">U4/7</f>
        <v>77.285714285714292</v>
      </c>
      <c r="S4" s="94">
        <v>552</v>
      </c>
      <c r="T4" s="94">
        <v>-11</v>
      </c>
      <c r="U4" s="93">
        <f t="shared" ref="U4:U67" si="16">S4+T4</f>
        <v>541</v>
      </c>
      <c r="V4" s="94">
        <v>396666.31999999989</v>
      </c>
      <c r="W4" s="94">
        <v>-7634.77</v>
      </c>
      <c r="X4" s="93">
        <f t="shared" ref="X4:X67" si="17">V4+W4</f>
        <v>389031.54999999987</v>
      </c>
      <c r="Y4" s="94">
        <v>624283.68000000028</v>
      </c>
      <c r="Z4" s="94">
        <v>-11368.26</v>
      </c>
      <c r="AA4" s="93">
        <f t="shared" ref="AA4:AA67" si="18">Y4+Z4</f>
        <v>612915.42000000027</v>
      </c>
      <c r="AB4" s="93">
        <f t="shared" ref="AB4:AB67" si="19">N4*O4*P4/100</f>
        <v>604568.96</v>
      </c>
      <c r="AC4" s="235">
        <f t="shared" ref="AC4:AC67" si="20">AA4/$AA$126</f>
        <v>0.21847073824545182</v>
      </c>
      <c r="AD4" s="93">
        <f t="shared" ref="AD4:AD67" si="21">U4*K4</f>
        <v>66591.69</v>
      </c>
      <c r="AE4" s="94">
        <v>229993.12000000043</v>
      </c>
      <c r="AF4" s="235">
        <f t="shared" ref="AF4:AF67" si="22">IF(AA4=0,0,AE4/AA4)</f>
        <v>0.37524446684666596</v>
      </c>
      <c r="AG4" s="94">
        <v>52213.610000000132</v>
      </c>
      <c r="AH4" s="94">
        <v>2000</v>
      </c>
      <c r="AI4" s="94">
        <v>5787</v>
      </c>
      <c r="AJ4" s="94"/>
      <c r="AK4" s="94"/>
      <c r="AL4" s="123">
        <f t="shared" si="6"/>
        <v>924.21339109885787</v>
      </c>
      <c r="AM4" s="94">
        <v>10</v>
      </c>
      <c r="AN4" s="95">
        <f t="shared" ref="AN4:AN67" si="23">X4*5.71%</f>
        <v>22213.701504999994</v>
      </c>
      <c r="AO4" s="96">
        <f>AA4-AD4-AE4-AG4-AH4-AI4-AK4-AL4-AN4-AM4</f>
        <v>233182.08510390078</v>
      </c>
      <c r="AP4" s="97"/>
      <c r="AQ4" s="98">
        <f t="shared" si="7"/>
        <v>1132.9305360443627</v>
      </c>
      <c r="AR4" s="99">
        <f t="shared" si="8"/>
        <v>123.09</v>
      </c>
      <c r="AS4" s="99">
        <f t="shared" si="9"/>
        <v>425.12591497227436</v>
      </c>
      <c r="AT4" s="99">
        <f t="shared" si="10"/>
        <v>94.589873188406031</v>
      </c>
      <c r="AU4" s="99">
        <f t="shared" ref="AU4:AU70" si="24">IF(S4=0,0,(AH4+AI4+AJ4)/S4)</f>
        <v>14.106884057971014</v>
      </c>
      <c r="AV4" s="99">
        <f t="array" ref="AV4">_xlfn.IFS(U4=0,AO4,U4&lt;0,AO4/-U4,U4&gt;0,AO4/U4)</f>
        <v>431.02049002569458</v>
      </c>
      <c r="AW4" s="235">
        <f>IF(AQ4=0,0,AV4/AQ4)</f>
        <v>0.38044741165738771</v>
      </c>
      <c r="AX4" s="235">
        <f>IF(AR4=0,0,AV4/AR4)</f>
        <v>3.5016694290819284</v>
      </c>
      <c r="AY4" s="100"/>
      <c r="AZ4" s="95">
        <f t="shared" si="13"/>
        <v>3263256.1299845339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5500</v>
      </c>
      <c r="F5" s="94">
        <v>123</v>
      </c>
      <c r="G5" s="94">
        <v>18</v>
      </c>
      <c r="H5" s="94">
        <v>616</v>
      </c>
      <c r="I5" s="94">
        <v>0</v>
      </c>
      <c r="J5" s="94">
        <v>4743</v>
      </c>
      <c r="K5" s="93">
        <v>123.09</v>
      </c>
      <c r="L5" s="93">
        <f>E5*K5</f>
        <v>676995</v>
      </c>
      <c r="M5" s="90">
        <v>34</v>
      </c>
      <c r="N5" s="90">
        <v>183</v>
      </c>
      <c r="O5" s="90">
        <v>1209</v>
      </c>
      <c r="P5" s="90">
        <v>75</v>
      </c>
      <c r="Q5" s="234">
        <f t="shared" si="14"/>
        <v>26.142857142857142</v>
      </c>
      <c r="R5" s="93">
        <f t="shared" si="15"/>
        <v>21</v>
      </c>
      <c r="S5" s="94">
        <v>151</v>
      </c>
      <c r="T5" s="94">
        <v>-4</v>
      </c>
      <c r="U5" s="93">
        <f t="shared" si="16"/>
        <v>147</v>
      </c>
      <c r="V5" s="94">
        <v>110029.98999999996</v>
      </c>
      <c r="W5" s="94">
        <v>-2069</v>
      </c>
      <c r="X5" s="93">
        <f t="shared" si="17"/>
        <v>107960.98999999996</v>
      </c>
      <c r="Y5" s="94">
        <v>173788.62999999998</v>
      </c>
      <c r="Z5" s="94">
        <v>-3396.92</v>
      </c>
      <c r="AA5" s="93">
        <f t="shared" si="18"/>
        <v>170391.70999999996</v>
      </c>
      <c r="AB5" s="93">
        <f t="shared" si="19"/>
        <v>165935.25</v>
      </c>
      <c r="AC5" s="235">
        <f t="shared" si="20"/>
        <v>6.0735301250219663E-2</v>
      </c>
      <c r="AD5" s="93">
        <f t="shared" si="21"/>
        <v>18094.23</v>
      </c>
      <c r="AE5" s="94">
        <v>63330.300000000017</v>
      </c>
      <c r="AF5" s="235">
        <f t="shared" si="22"/>
        <v>0.37167477220576067</v>
      </c>
      <c r="AG5" s="94">
        <v>13067.259999999975</v>
      </c>
      <c r="AH5" s="94">
        <v>7376</v>
      </c>
      <c r="AI5" s="94">
        <v>2876</v>
      </c>
      <c r="AJ5" s="94"/>
      <c r="AK5" s="94"/>
      <c r="AL5" s="123">
        <f t="shared" si="6"/>
        <v>411.05808586057498</v>
      </c>
      <c r="AM5" s="94">
        <v>10</v>
      </c>
      <c r="AN5" s="95">
        <f t="shared" si="23"/>
        <v>6164.5725289999973</v>
      </c>
      <c r="AO5" s="96">
        <f t="shared" ref="AO5:AO68" si="25">AA5-AD5-AE5-AG5-AH5-AI5-AK5-AL5-AN5-AM5</f>
        <v>59062.289385139382</v>
      </c>
      <c r="AP5" s="97"/>
      <c r="AQ5" s="98">
        <f t="shared" si="7"/>
        <v>1159.1272789115644</v>
      </c>
      <c r="AR5" s="99">
        <f t="shared" si="8"/>
        <v>123.09</v>
      </c>
      <c r="AS5" s="99">
        <f t="shared" si="9"/>
        <v>430.81836734693889</v>
      </c>
      <c r="AT5" s="99">
        <f t="shared" si="10"/>
        <v>86.538145695364065</v>
      </c>
      <c r="AU5" s="99">
        <f t="shared" si="24"/>
        <v>67.894039735099341</v>
      </c>
      <c r="AV5" s="99">
        <f t="array" ref="AV5">_xlfn.IFS(U5=0,AO5,U5&lt;0,AO5/-U5,U5&gt;0,AO5/U5)</f>
        <v>401.7842815315604</v>
      </c>
      <c r="AW5" s="235">
        <f>IF(AQ5=0,0,AV5/AQ5)</f>
        <v>0.34662654295293704</v>
      </c>
      <c r="AX5" s="235">
        <f>IF(AR5=0,0,AV5/AR5)</f>
        <v>3.2641504714563361</v>
      </c>
      <c r="AY5" s="100"/>
      <c r="AZ5" s="95">
        <f t="shared" si="13"/>
        <v>2209813.5484235822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428</v>
      </c>
      <c r="F6" s="94">
        <v>96</v>
      </c>
      <c r="G6" s="94">
        <v>20</v>
      </c>
      <c r="H6" s="94">
        <v>321</v>
      </c>
      <c r="I6" s="94">
        <v>0</v>
      </c>
      <c r="J6" s="94">
        <v>-9</v>
      </c>
      <c r="K6" s="93">
        <v>123.09</v>
      </c>
      <c r="L6" s="93">
        <f t="shared" ref="L6" si="27">E6*K6</f>
        <v>52682.520000000004</v>
      </c>
      <c r="M6" s="90">
        <v>24</v>
      </c>
      <c r="N6" s="90">
        <v>156</v>
      </c>
      <c r="O6" s="90">
        <v>1105</v>
      </c>
      <c r="P6" s="90">
        <v>72</v>
      </c>
      <c r="Q6" s="234">
        <f t="shared" si="14"/>
        <v>22.285714285714285</v>
      </c>
      <c r="R6" s="93">
        <f t="shared" si="15"/>
        <v>17.285714285714285</v>
      </c>
      <c r="S6" s="94">
        <v>125</v>
      </c>
      <c r="T6" s="94">
        <v>-4</v>
      </c>
      <c r="U6" s="93">
        <f t="shared" si="16"/>
        <v>121</v>
      </c>
      <c r="V6" s="94">
        <v>83610.859999999986</v>
      </c>
      <c r="W6" s="94">
        <v>-2609</v>
      </c>
      <c r="X6" s="93">
        <f t="shared" si="17"/>
        <v>81001.859999999986</v>
      </c>
      <c r="Y6" s="94">
        <v>132996.94000000006</v>
      </c>
      <c r="Z6" s="94">
        <v>-4285</v>
      </c>
      <c r="AA6" s="93">
        <f t="shared" si="18"/>
        <v>128711.94000000006</v>
      </c>
      <c r="AB6" s="93">
        <f t="shared" si="19"/>
        <v>124113.60000000001</v>
      </c>
      <c r="AC6" s="235">
        <f t="shared" si="20"/>
        <v>4.5878748739596568E-2</v>
      </c>
      <c r="AD6" s="93">
        <f t="shared" si="21"/>
        <v>14893.890000000001</v>
      </c>
      <c r="AE6" s="94">
        <v>48321.770000000091</v>
      </c>
      <c r="AF6" s="235">
        <f t="shared" si="22"/>
        <v>0.37542569865701714</v>
      </c>
      <c r="AG6" s="94">
        <v>12313.01999999998</v>
      </c>
      <c r="AH6" s="94">
        <v>10500</v>
      </c>
      <c r="AI6" s="94">
        <v>1258</v>
      </c>
      <c r="AJ6" s="94"/>
      <c r="AK6" s="94"/>
      <c r="AL6" s="123">
        <f t="shared" si="6"/>
        <v>214.20397006695549</v>
      </c>
      <c r="AM6" s="94">
        <v>0</v>
      </c>
      <c r="AN6" s="95">
        <f t="shared" si="23"/>
        <v>4625.2062059999989</v>
      </c>
      <c r="AO6" s="96">
        <f t="shared" si="25"/>
        <v>36585.849823933037</v>
      </c>
      <c r="AP6" s="97"/>
      <c r="AQ6" s="98">
        <f t="shared" si="7"/>
        <v>1063.7350413223146</v>
      </c>
      <c r="AR6" s="99">
        <f t="shared" si="8"/>
        <v>123.09</v>
      </c>
      <c r="AS6" s="99">
        <f t="shared" si="9"/>
        <v>399.35347107438093</v>
      </c>
      <c r="AT6" s="99">
        <f t="shared" si="10"/>
        <v>98.504159999999843</v>
      </c>
      <c r="AU6" s="99">
        <f t="shared" si="24"/>
        <v>94.063999999999993</v>
      </c>
      <c r="AV6" s="99">
        <f t="array" ref="AV6">_xlfn.IFS(U6=0,AO6,U6&lt;0,AO6/-U6,U6&gt;0,AO6/U6)</f>
        <v>302.36239523911598</v>
      </c>
      <c r="AW6" s="235">
        <f t="shared" ref="AW6" si="28">IF(AQ6=0,0,AV6/AQ6)</f>
        <v>0.28424596679945169</v>
      </c>
      <c r="AX6" s="235">
        <f t="shared" ref="AX6" si="29">IF(AR6=0,0,AV6/AR6)</f>
        <v>2.4564334652621334</v>
      </c>
      <c r="AY6" s="100"/>
      <c r="AZ6" s="95">
        <f t="shared" si="13"/>
        <v>129411.10516234164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5336</v>
      </c>
      <c r="F7" s="94">
        <v>162</v>
      </c>
      <c r="G7" s="94">
        <v>34</v>
      </c>
      <c r="H7" s="94">
        <v>1090</v>
      </c>
      <c r="I7" s="94">
        <v>3</v>
      </c>
      <c r="J7" s="94">
        <v>4047</v>
      </c>
      <c r="K7" s="93">
        <v>117.24</v>
      </c>
      <c r="L7" s="93">
        <f>E7*K7</f>
        <v>625592.64</v>
      </c>
      <c r="M7" s="90">
        <v>13</v>
      </c>
      <c r="N7" s="90">
        <v>246</v>
      </c>
      <c r="O7" s="90">
        <v>1399</v>
      </c>
      <c r="P7" s="90">
        <v>64</v>
      </c>
      <c r="Q7" s="234">
        <f t="shared" si="14"/>
        <v>35.142857142857146</v>
      </c>
      <c r="R7" s="93">
        <f t="shared" si="15"/>
        <v>25.714285714285715</v>
      </c>
      <c r="S7" s="94">
        <v>186</v>
      </c>
      <c r="T7" s="94">
        <v>-6</v>
      </c>
      <c r="U7" s="93">
        <f t="shared" si="16"/>
        <v>180</v>
      </c>
      <c r="V7" s="94">
        <v>150454.06000000003</v>
      </c>
      <c r="W7" s="94">
        <v>-4474</v>
      </c>
      <c r="X7" s="93">
        <f t="shared" si="17"/>
        <v>145980.06000000003</v>
      </c>
      <c r="Y7" s="94">
        <v>240722.91999999998</v>
      </c>
      <c r="Z7" s="94">
        <v>-7029.14</v>
      </c>
      <c r="AA7" s="93">
        <f t="shared" si="18"/>
        <v>233693.77999999997</v>
      </c>
      <c r="AB7" s="93">
        <f t="shared" si="19"/>
        <v>220258.56</v>
      </c>
      <c r="AC7" s="235">
        <f t="shared" si="20"/>
        <v>8.3299018060224647E-2</v>
      </c>
      <c r="AD7" s="93">
        <f t="shared" si="21"/>
        <v>21103.200000000001</v>
      </c>
      <c r="AE7" s="94">
        <v>87712.870000000024</v>
      </c>
      <c r="AF7" s="235">
        <f t="shared" si="22"/>
        <v>0.37533249708229305</v>
      </c>
      <c r="AG7" s="94">
        <v>18798.139999999981</v>
      </c>
      <c r="AH7" s="94">
        <v>20069</v>
      </c>
      <c r="AI7" s="94">
        <v>7000</v>
      </c>
      <c r="AJ7" s="94"/>
      <c r="AK7" s="94"/>
      <c r="AL7" s="123">
        <f t="shared" si="6"/>
        <v>727.35927530523827</v>
      </c>
      <c r="AM7" s="94">
        <v>0</v>
      </c>
      <c r="AN7" s="95">
        <f t="shared" si="23"/>
        <v>8335.4614260000017</v>
      </c>
      <c r="AO7" s="96">
        <f t="shared" si="25"/>
        <v>69947.749298694718</v>
      </c>
      <c r="AP7" s="97"/>
      <c r="AQ7" s="98">
        <f t="shared" si="7"/>
        <v>1298.2987777777776</v>
      </c>
      <c r="AR7" s="99">
        <f t="shared" si="8"/>
        <v>117.24</v>
      </c>
      <c r="AS7" s="99">
        <f t="shared" si="9"/>
        <v>487.29372222222236</v>
      </c>
      <c r="AT7" s="99">
        <f t="shared" si="10"/>
        <v>101.0652688172042</v>
      </c>
      <c r="AU7" s="99">
        <f t="shared" si="24"/>
        <v>145.53225806451613</v>
      </c>
      <c r="AV7" s="99">
        <f t="array" ref="AV7">_xlfn.IFS(U7=0,AO7,U7&lt;0,AO7/-U7,U7&gt;0,AO7/U7)</f>
        <v>388.59860721497068</v>
      </c>
      <c r="AW7" s="235">
        <f>IF(AQ7=0,0,AV7/AQ7)</f>
        <v>0.29931369717540079</v>
      </c>
      <c r="AX7" s="235">
        <f>IF(AR7=0,0,AV7/AR7)</f>
        <v>3.3145565269103607</v>
      </c>
      <c r="AY7" s="100"/>
      <c r="AZ7" s="95">
        <f t="shared" si="13"/>
        <v>2073562.1680990835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410</v>
      </c>
      <c r="F8" s="94">
        <v>71</v>
      </c>
      <c r="G8" s="94">
        <v>26</v>
      </c>
      <c r="H8" s="94">
        <v>313</v>
      </c>
      <c r="I8" s="94">
        <v>0</v>
      </c>
      <c r="J8" s="94">
        <v>0</v>
      </c>
      <c r="K8" s="93">
        <v>169.89</v>
      </c>
      <c r="L8" s="93">
        <f>E8*K8</f>
        <v>69654.899999999994</v>
      </c>
      <c r="M8" s="90">
        <v>44</v>
      </c>
      <c r="N8" s="90">
        <v>87</v>
      </c>
      <c r="O8" s="90">
        <v>1456</v>
      </c>
      <c r="P8" s="90">
        <v>53</v>
      </c>
      <c r="Q8" s="234">
        <f t="shared" si="14"/>
        <v>12.428571428571429</v>
      </c>
      <c r="R8" s="93">
        <f t="shared" si="15"/>
        <v>8.8571428571428577</v>
      </c>
      <c r="S8" s="94">
        <v>63</v>
      </c>
      <c r="T8" s="94">
        <v>-1</v>
      </c>
      <c r="U8" s="93">
        <f t="shared" si="16"/>
        <v>62</v>
      </c>
      <c r="V8" s="94">
        <v>54269.81</v>
      </c>
      <c r="W8" s="94">
        <v>-787</v>
      </c>
      <c r="X8" s="93">
        <f t="shared" si="17"/>
        <v>53482.81</v>
      </c>
      <c r="Y8" s="94">
        <v>87165.549999999988</v>
      </c>
      <c r="Z8" s="94">
        <v>-1325</v>
      </c>
      <c r="AA8" s="93">
        <f t="shared" si="18"/>
        <v>85840.549999999988</v>
      </c>
      <c r="AB8" s="93">
        <f t="shared" si="19"/>
        <v>67136.160000000003</v>
      </c>
      <c r="AC8" s="235">
        <f t="shared" si="20"/>
        <v>3.0597449041004074E-2</v>
      </c>
      <c r="AD8" s="93">
        <f t="shared" si="21"/>
        <v>10533.179999999998</v>
      </c>
      <c r="AE8" s="94">
        <v>32290.699999999983</v>
      </c>
      <c r="AF8" s="235">
        <f t="shared" si="22"/>
        <v>0.37617070254093182</v>
      </c>
      <c r="AG8" s="94">
        <v>8841.2399999999907</v>
      </c>
      <c r="AH8" s="94">
        <v>9567</v>
      </c>
      <c r="AI8" s="94">
        <v>3005</v>
      </c>
      <c r="AJ8" s="94"/>
      <c r="AK8" s="94"/>
      <c r="AL8" s="123">
        <f t="shared" si="6"/>
        <v>208.8655533674675</v>
      </c>
      <c r="AM8" s="94">
        <v>0</v>
      </c>
      <c r="AN8" s="95">
        <f t="shared" si="23"/>
        <v>3053.8684509999998</v>
      </c>
      <c r="AO8" s="96">
        <f t="shared" si="25"/>
        <v>18340.695995632555</v>
      </c>
      <c r="AP8" s="97"/>
      <c r="AQ8" s="98">
        <f t="shared" si="7"/>
        <v>1384.5249999999999</v>
      </c>
      <c r="AR8" s="99">
        <f t="shared" si="8"/>
        <v>169.89</v>
      </c>
      <c r="AS8" s="99">
        <f t="shared" si="9"/>
        <v>520.81774193548358</v>
      </c>
      <c r="AT8" s="99">
        <f t="shared" si="10"/>
        <v>140.33714285714271</v>
      </c>
      <c r="AU8" s="99">
        <f t="shared" si="24"/>
        <v>199.55555555555554</v>
      </c>
      <c r="AV8" s="99">
        <f t="array" ref="AV8">_xlfn.IFS(U8=0,AO8,U8&lt;0,AO8/-U8,U8&gt;0,AO8/U8)</f>
        <v>295.81767734891218</v>
      </c>
      <c r="AW8" s="235">
        <f>IF(AQ8=0,0,AV8/AQ8)</f>
        <v>0.21366004756065235</v>
      </c>
      <c r="AX8" s="235">
        <f>IF(AR8=0,0,AV8/AR8)</f>
        <v>1.7412306630697052</v>
      </c>
      <c r="AY8" s="100"/>
      <c r="AZ8" s="95">
        <f t="shared" si="13"/>
        <v>121285.24771305399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11561</v>
      </c>
      <c r="F9" s="94">
        <v>164</v>
      </c>
      <c r="G9" s="94">
        <v>68</v>
      </c>
      <c r="H9" s="94">
        <v>897</v>
      </c>
      <c r="I9" s="94">
        <v>0</v>
      </c>
      <c r="J9" s="94">
        <v>10432</v>
      </c>
      <c r="K9" s="93">
        <v>123.09</v>
      </c>
      <c r="L9" s="93">
        <f>E9*K9</f>
        <v>1423043.49</v>
      </c>
      <c r="M9" s="90">
        <v>23</v>
      </c>
      <c r="N9" s="90">
        <v>244</v>
      </c>
      <c r="O9" s="90">
        <v>1477</v>
      </c>
      <c r="P9" s="90">
        <v>49</v>
      </c>
      <c r="Q9" s="234">
        <f t="shared" si="14"/>
        <v>34.857142857142854</v>
      </c>
      <c r="R9" s="93">
        <f t="shared" si="15"/>
        <v>19.285714285714285</v>
      </c>
      <c r="S9" s="94">
        <v>140</v>
      </c>
      <c r="T9" s="94">
        <v>-5</v>
      </c>
      <c r="U9" s="93">
        <f t="shared" si="16"/>
        <v>135</v>
      </c>
      <c r="V9" s="94">
        <v>128275.04000000002</v>
      </c>
      <c r="W9" s="94">
        <v>-4412</v>
      </c>
      <c r="X9" s="93">
        <f t="shared" si="17"/>
        <v>123863.04000000002</v>
      </c>
      <c r="Y9" s="94">
        <v>204728.83000000002</v>
      </c>
      <c r="Z9" s="94">
        <v>-7150</v>
      </c>
      <c r="AA9" s="93">
        <f t="shared" si="18"/>
        <v>197578.83000000002</v>
      </c>
      <c r="AB9" s="93">
        <f t="shared" si="19"/>
        <v>176590.12</v>
      </c>
      <c r="AC9" s="235">
        <f t="shared" si="20"/>
        <v>7.0426018734807833E-2</v>
      </c>
      <c r="AD9" s="93">
        <f t="shared" si="21"/>
        <v>16617.150000000001</v>
      </c>
      <c r="AE9" s="94">
        <v>74254.290000000037</v>
      </c>
      <c r="AF9" s="235">
        <f t="shared" si="22"/>
        <v>0.3758210836656945</v>
      </c>
      <c r="AG9" s="94">
        <v>22253.539999999983</v>
      </c>
      <c r="AH9" s="94">
        <v>21156</v>
      </c>
      <c r="AI9" s="94">
        <v>7000</v>
      </c>
      <c r="AJ9" s="94"/>
      <c r="AK9" s="94"/>
      <c r="AL9" s="123">
        <f t="shared" si="6"/>
        <v>598.56997243009062</v>
      </c>
      <c r="AM9" s="94">
        <v>0</v>
      </c>
      <c r="AN9" s="95">
        <f t="shared" si="23"/>
        <v>7072.579584000001</v>
      </c>
      <c r="AO9" s="96">
        <f t="shared" si="25"/>
        <v>48626.700443569913</v>
      </c>
      <c r="AP9" s="97"/>
      <c r="AQ9" s="98">
        <f t="shared" si="7"/>
        <v>1463.546888888889</v>
      </c>
      <c r="AR9" s="99">
        <f t="shared" si="8"/>
        <v>123.09</v>
      </c>
      <c r="AS9" s="99">
        <f t="shared" si="9"/>
        <v>550.03177777777807</v>
      </c>
      <c r="AT9" s="99">
        <f t="shared" si="10"/>
        <v>158.95385714285703</v>
      </c>
      <c r="AU9" s="99">
        <f t="shared" si="24"/>
        <v>201.11428571428573</v>
      </c>
      <c r="AV9" s="99">
        <f t="array" ref="AV9">_xlfn.IFS(U9=0,AO9,U9&lt;0,AO9/-U9,U9&gt;0,AO9/U9)</f>
        <v>360.19778106348082</v>
      </c>
      <c r="AW9" s="235">
        <f>IF(AQ9=0,0,AV9/AQ9)</f>
        <v>0.24611290816718526</v>
      </c>
      <c r="AX9" s="235">
        <f>IF(AR9=0,0,AV9/AR9)</f>
        <v>2.9262960521852368</v>
      </c>
      <c r="AY9" s="100"/>
      <c r="AZ9" s="95">
        <f t="shared" si="13"/>
        <v>4164246.5468749017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10398</v>
      </c>
      <c r="F10" s="94">
        <v>145</v>
      </c>
      <c r="G10" s="94">
        <v>38</v>
      </c>
      <c r="H10" s="94">
        <v>987</v>
      </c>
      <c r="I10" s="94">
        <v>0</v>
      </c>
      <c r="J10" s="94">
        <v>9228</v>
      </c>
      <c r="K10" s="93">
        <v>123.09</v>
      </c>
      <c r="L10" s="93">
        <f>E10*K10</f>
        <v>1279889.82</v>
      </c>
      <c r="M10" s="90">
        <v>17</v>
      </c>
      <c r="N10" s="90">
        <v>238</v>
      </c>
      <c r="O10" s="90">
        <v>1193</v>
      </c>
      <c r="P10" s="90">
        <v>65</v>
      </c>
      <c r="Q10" s="234">
        <f t="shared" si="14"/>
        <v>34</v>
      </c>
      <c r="R10" s="93">
        <f t="shared" si="15"/>
        <v>22.285714285714285</v>
      </c>
      <c r="S10" s="94">
        <v>158</v>
      </c>
      <c r="T10" s="94">
        <v>-2</v>
      </c>
      <c r="U10" s="93">
        <f t="shared" si="16"/>
        <v>156</v>
      </c>
      <c r="V10" s="94">
        <v>113141.21999999997</v>
      </c>
      <c r="W10" s="94">
        <v>-1409</v>
      </c>
      <c r="X10" s="93">
        <f t="shared" si="17"/>
        <v>111732.21999999997</v>
      </c>
      <c r="Y10" s="94">
        <v>178970.74999999997</v>
      </c>
      <c r="Z10" s="94">
        <v>-2151.6</v>
      </c>
      <c r="AA10" s="93">
        <f t="shared" si="18"/>
        <v>176819.14999999997</v>
      </c>
      <c r="AB10" s="93">
        <f t="shared" si="19"/>
        <v>184557.1</v>
      </c>
      <c r="AC10" s="235">
        <f t="shared" si="20"/>
        <v>6.3026331163985497E-2</v>
      </c>
      <c r="AD10" s="93">
        <f t="shared" si="21"/>
        <v>19202.04</v>
      </c>
      <c r="AE10" s="94">
        <v>66464.940000000031</v>
      </c>
      <c r="AF10" s="235">
        <f t="shared" si="22"/>
        <v>0.37589220398356199</v>
      </c>
      <c r="AG10" s="94">
        <v>16667.639999999967</v>
      </c>
      <c r="AH10" s="94">
        <v>22000</v>
      </c>
      <c r="AI10" s="94">
        <v>7000</v>
      </c>
      <c r="AJ10" s="94"/>
      <c r="AK10" s="94"/>
      <c r="AL10" s="123">
        <f t="shared" si="6"/>
        <v>658.6271602993304</v>
      </c>
      <c r="AM10" s="94">
        <v>10</v>
      </c>
      <c r="AN10" s="95">
        <f t="shared" si="23"/>
        <v>6379.9097619999984</v>
      </c>
      <c r="AO10" s="96">
        <f t="shared" si="25"/>
        <v>38435.99307770063</v>
      </c>
      <c r="AP10" s="97"/>
      <c r="AQ10" s="98">
        <f t="shared" si="7"/>
        <v>1133.4560897435895</v>
      </c>
      <c r="AR10" s="99">
        <f t="shared" si="8"/>
        <v>123.09</v>
      </c>
      <c r="AS10" s="99">
        <f t="shared" si="9"/>
        <v>426.05730769230792</v>
      </c>
      <c r="AT10" s="99">
        <f t="shared" si="10"/>
        <v>105.49139240506308</v>
      </c>
      <c r="AU10" s="99">
        <f t="shared" si="24"/>
        <v>183.54430379746836</v>
      </c>
      <c r="AV10" s="99">
        <f t="array" ref="AV10">_xlfn.IFS(U10=0,AO10,U10&lt;0,AO10/-U10,U10&gt;0,AO10/U10)</f>
        <v>246.38457101090148</v>
      </c>
      <c r="AW10" s="235">
        <f>IF(AQ10=0,0,AV10/AQ10)</f>
        <v>0.21737460607462847</v>
      </c>
      <c r="AX10" s="235">
        <f>IF(AR10=0,0,AV10/AR10)</f>
        <v>2.0016619628800183</v>
      </c>
      <c r="AY10" s="100"/>
      <c r="AZ10" s="95">
        <f t="shared" si="13"/>
        <v>2561906.7693713536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2813</v>
      </c>
      <c r="F11" s="94">
        <v>73</v>
      </c>
      <c r="G11" s="94">
        <v>13</v>
      </c>
      <c r="H11" s="94">
        <v>385</v>
      </c>
      <c r="I11" s="94">
        <v>0</v>
      </c>
      <c r="J11" s="94">
        <v>2342</v>
      </c>
      <c r="K11" s="93">
        <v>123.09</v>
      </c>
      <c r="L11" s="93">
        <f t="shared" ref="L11" si="31">E11*K11</f>
        <v>346252.17</v>
      </c>
      <c r="M11" s="90">
        <v>59</v>
      </c>
      <c r="N11" s="90">
        <v>117</v>
      </c>
      <c r="O11" s="90">
        <v>1217</v>
      </c>
      <c r="P11" s="90">
        <v>75</v>
      </c>
      <c r="Q11" s="234">
        <f t="shared" si="14"/>
        <v>16.714285714285715</v>
      </c>
      <c r="R11" s="93">
        <f t="shared" si="15"/>
        <v>10.857142857142858</v>
      </c>
      <c r="S11" s="94">
        <v>76</v>
      </c>
      <c r="T11" s="94">
        <v>0</v>
      </c>
      <c r="U11" s="93">
        <f t="shared" si="16"/>
        <v>76</v>
      </c>
      <c r="V11" s="94">
        <v>57586.420000000006</v>
      </c>
      <c r="W11" s="94">
        <v>0</v>
      </c>
      <c r="X11" s="93">
        <f t="shared" si="17"/>
        <v>57586.420000000006</v>
      </c>
      <c r="Y11" s="94">
        <v>91273.94</v>
      </c>
      <c r="Z11" s="94">
        <v>0</v>
      </c>
      <c r="AA11" s="93">
        <f t="shared" si="18"/>
        <v>91273.94</v>
      </c>
      <c r="AB11" s="93">
        <f t="shared" si="19"/>
        <v>106791.75</v>
      </c>
      <c r="AC11" s="235">
        <f t="shared" si="20"/>
        <v>3.2534154638124563E-2</v>
      </c>
      <c r="AD11" s="93">
        <f t="shared" si="21"/>
        <v>9354.84</v>
      </c>
      <c r="AE11" s="94">
        <v>33732.960000000014</v>
      </c>
      <c r="AF11" s="235">
        <f t="shared" si="22"/>
        <v>0.36957931256172366</v>
      </c>
      <c r="AG11" s="94">
        <v>7186.809999999994</v>
      </c>
      <c r="AH11" s="94">
        <v>4816</v>
      </c>
      <c r="AI11" s="94">
        <v>2740</v>
      </c>
      <c r="AJ11" s="94"/>
      <c r="AK11" s="94"/>
      <c r="AL11" s="123">
        <f t="shared" si="6"/>
        <v>256.91130366285938</v>
      </c>
      <c r="AM11" s="94">
        <v>0</v>
      </c>
      <c r="AN11" s="95">
        <f t="shared" si="23"/>
        <v>3288.1845820000003</v>
      </c>
      <c r="AO11" s="96">
        <f t="shared" si="25"/>
        <v>29898.234114337138</v>
      </c>
      <c r="AP11" s="97"/>
      <c r="AQ11" s="98">
        <f t="shared" si="7"/>
        <v>1200.9728947368421</v>
      </c>
      <c r="AR11" s="99">
        <f t="shared" si="8"/>
        <v>123.09</v>
      </c>
      <c r="AS11" s="99">
        <f t="shared" si="9"/>
        <v>443.85473684210547</v>
      </c>
      <c r="AT11" s="99">
        <f t="shared" si="10"/>
        <v>94.563289473684137</v>
      </c>
      <c r="AU11" s="99">
        <f t="shared" si="24"/>
        <v>99.421052631578945</v>
      </c>
      <c r="AV11" s="99">
        <f t="array" ref="AV11">_xlfn.IFS(U11=0,AO11,U11&lt;0,AO11/-U11,U11&gt;0,AO11/U11)</f>
        <v>393.39781729390972</v>
      </c>
      <c r="AW11" s="235">
        <f t="shared" ref="AW11:AW28" si="32">IF(AQ11=0,0,AV11/AQ11)</f>
        <v>0.3275659417610014</v>
      </c>
      <c r="AX11" s="235">
        <f t="shared" ref="AX11:AX28" si="33">IF(AR11=0,0,AV11/AR11)</f>
        <v>3.1960176886335989</v>
      </c>
      <c r="AY11" s="100"/>
      <c r="AZ11" s="95">
        <f t="shared" si="13"/>
        <v>1106628.0600477681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3321</v>
      </c>
      <c r="F12" s="94">
        <v>109</v>
      </c>
      <c r="G12" s="94">
        <v>35</v>
      </c>
      <c r="H12" s="94">
        <v>570</v>
      </c>
      <c r="I12" s="94">
        <v>1</v>
      </c>
      <c r="J12" s="94">
        <v>2606</v>
      </c>
      <c r="K12" s="93">
        <v>117.24</v>
      </c>
      <c r="L12" s="93">
        <f>E12*K12</f>
        <v>389354.04</v>
      </c>
      <c r="M12" s="90">
        <v>48</v>
      </c>
      <c r="N12" s="90">
        <v>158</v>
      </c>
      <c r="O12" s="90">
        <v>1319</v>
      </c>
      <c r="P12" s="90">
        <v>50</v>
      </c>
      <c r="Q12" s="234">
        <f t="shared" si="14"/>
        <v>22.571428571428573</v>
      </c>
      <c r="R12" s="93">
        <f t="shared" si="15"/>
        <v>11.285714285714286</v>
      </c>
      <c r="S12" s="94">
        <v>79</v>
      </c>
      <c r="T12" s="94">
        <v>0</v>
      </c>
      <c r="U12" s="93">
        <f t="shared" si="16"/>
        <v>79</v>
      </c>
      <c r="V12" s="94">
        <v>63249.079999999994</v>
      </c>
      <c r="W12" s="94">
        <v>0</v>
      </c>
      <c r="X12" s="93">
        <f t="shared" si="17"/>
        <v>63249.079999999994</v>
      </c>
      <c r="Y12" s="94">
        <v>100740.64</v>
      </c>
      <c r="Z12" s="94">
        <v>0</v>
      </c>
      <c r="AA12" s="93">
        <f t="shared" si="18"/>
        <v>100740.64</v>
      </c>
      <c r="AB12" s="93">
        <f t="shared" si="19"/>
        <v>104201</v>
      </c>
      <c r="AC12" s="235">
        <f t="shared" si="20"/>
        <v>3.5908514085221228E-2</v>
      </c>
      <c r="AD12" s="93">
        <f t="shared" si="21"/>
        <v>9261.9599999999991</v>
      </c>
      <c r="AE12" s="94">
        <v>37818.6</v>
      </c>
      <c r="AF12" s="235">
        <f t="shared" si="22"/>
        <v>0.37540559599383128</v>
      </c>
      <c r="AG12" s="94">
        <v>12261.959999999988</v>
      </c>
      <c r="AH12" s="94">
        <v>6697</v>
      </c>
      <c r="AI12" s="94">
        <v>2012</v>
      </c>
      <c r="AJ12" s="94"/>
      <c r="AK12" s="94"/>
      <c r="AL12" s="123">
        <f t="shared" si="6"/>
        <v>380.3621898385191</v>
      </c>
      <c r="AM12" s="94">
        <v>10</v>
      </c>
      <c r="AN12" s="95">
        <f t="shared" si="23"/>
        <v>3611.5224679999997</v>
      </c>
      <c r="AO12" s="96">
        <f t="shared" si="25"/>
        <v>28687.23534216149</v>
      </c>
      <c r="AP12" s="97"/>
      <c r="AQ12" s="98">
        <f t="shared" si="7"/>
        <v>1275.1979746835443</v>
      </c>
      <c r="AR12" s="99">
        <f t="shared" si="8"/>
        <v>117.24</v>
      </c>
      <c r="AS12" s="99">
        <f t="shared" si="9"/>
        <v>478.7164556962025</v>
      </c>
      <c r="AT12" s="99">
        <f t="shared" si="10"/>
        <v>155.21468354430365</v>
      </c>
      <c r="AU12" s="99">
        <f t="shared" si="24"/>
        <v>110.24050632911393</v>
      </c>
      <c r="AV12" s="99">
        <f t="array" ref="AV12">_xlfn.IFS(U12=0,AO12,U12&lt;0,AO12/-U12,U12&gt;0,AO12/U12)</f>
        <v>363.12956129318343</v>
      </c>
      <c r="AW12" s="235">
        <f t="shared" si="32"/>
        <v>0.28476328264503276</v>
      </c>
      <c r="AX12" s="235">
        <f t="shared" si="33"/>
        <v>3.0973179912417557</v>
      </c>
      <c r="AY12" s="100"/>
      <c r="AZ12" s="95">
        <f t="shared" si="13"/>
        <v>1205953.2730546622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4212</v>
      </c>
      <c r="F13" s="94">
        <v>155</v>
      </c>
      <c r="G13" s="94">
        <v>38</v>
      </c>
      <c r="H13" s="94">
        <v>473</v>
      </c>
      <c r="I13" s="94">
        <v>1</v>
      </c>
      <c r="J13" s="94">
        <v>3545</v>
      </c>
      <c r="K13" s="93">
        <v>123.09</v>
      </c>
      <c r="L13" s="93">
        <f t="shared" ref="L13:L28" si="34">E13*K13</f>
        <v>518455.08</v>
      </c>
      <c r="M13" s="90">
        <v>38</v>
      </c>
      <c r="N13" s="90">
        <v>234</v>
      </c>
      <c r="O13" s="90">
        <v>1482</v>
      </c>
      <c r="P13" s="90">
        <v>52</v>
      </c>
      <c r="Q13" s="234">
        <f t="shared" si="14"/>
        <v>33.428571428571431</v>
      </c>
      <c r="R13" s="93">
        <f t="shared" si="15"/>
        <v>17.428571428571427</v>
      </c>
      <c r="S13" s="94">
        <v>126</v>
      </c>
      <c r="T13" s="94">
        <v>-4</v>
      </c>
      <c r="U13" s="93">
        <f t="shared" si="16"/>
        <v>122</v>
      </c>
      <c r="V13" s="94">
        <v>114324.19</v>
      </c>
      <c r="W13" s="94">
        <v>-3696</v>
      </c>
      <c r="X13" s="93">
        <f t="shared" si="17"/>
        <v>110628.19</v>
      </c>
      <c r="Y13" s="94">
        <v>181123.09999999998</v>
      </c>
      <c r="Z13" s="94">
        <v>-5616</v>
      </c>
      <c r="AA13" s="93">
        <f t="shared" si="18"/>
        <v>175507.09999999998</v>
      </c>
      <c r="AB13" s="93">
        <f t="shared" si="19"/>
        <v>180329.76</v>
      </c>
      <c r="AC13" s="235">
        <f t="shared" si="20"/>
        <v>6.2558657284749519E-2</v>
      </c>
      <c r="AD13" s="93">
        <f t="shared" si="21"/>
        <v>15016.98</v>
      </c>
      <c r="AE13" s="94">
        <v>65802.28999999995</v>
      </c>
      <c r="AF13" s="235">
        <f t="shared" si="22"/>
        <v>0.37492665538887004</v>
      </c>
      <c r="AG13" s="94">
        <v>18008.319999999985</v>
      </c>
      <c r="AH13" s="94">
        <v>21500</v>
      </c>
      <c r="AI13" s="94">
        <v>8284</v>
      </c>
      <c r="AJ13" s="94"/>
      <c r="AK13" s="94"/>
      <c r="AL13" s="123">
        <f t="shared" si="6"/>
        <v>315.63388735722725</v>
      </c>
      <c r="AM13" s="94">
        <v>1322.11</v>
      </c>
      <c r="AN13" s="95">
        <f t="shared" si="23"/>
        <v>6316.8696490000002</v>
      </c>
      <c r="AO13" s="96">
        <f t="shared" si="25"/>
        <v>38940.896463642814</v>
      </c>
      <c r="AP13" s="97"/>
      <c r="AQ13" s="98">
        <f t="shared" si="7"/>
        <v>1438.5827868852457</v>
      </c>
      <c r="AR13" s="99">
        <f t="shared" si="8"/>
        <v>123.09</v>
      </c>
      <c r="AS13" s="99">
        <f t="shared" si="9"/>
        <v>539.36303278688479</v>
      </c>
      <c r="AT13" s="99">
        <f t="shared" si="10"/>
        <v>142.92317460317449</v>
      </c>
      <c r="AU13" s="99">
        <f t="shared" si="24"/>
        <v>236.38095238095238</v>
      </c>
      <c r="AV13" s="99">
        <f t="array" ref="AV13">_xlfn.IFS(U13=0,AO13,U13&lt;0,AO13/-U13,U13&gt;0,AO13/U13)</f>
        <v>319.18767593149846</v>
      </c>
      <c r="AW13" s="235">
        <f t="shared" si="32"/>
        <v>0.22187647373606434</v>
      </c>
      <c r="AX13" s="235">
        <f t="shared" si="33"/>
        <v>2.5931243474815049</v>
      </c>
      <c r="AY13" s="100"/>
      <c r="AZ13" s="95">
        <f t="shared" si="13"/>
        <v>1344418.4910234716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2990</v>
      </c>
      <c r="F14" s="94">
        <v>41</v>
      </c>
      <c r="G14" s="94">
        <v>12</v>
      </c>
      <c r="H14" s="94">
        <v>431</v>
      </c>
      <c r="I14" s="94">
        <v>2</v>
      </c>
      <c r="J14" s="94">
        <v>2504</v>
      </c>
      <c r="K14" s="93">
        <v>123.09</v>
      </c>
      <c r="L14" s="93">
        <f t="shared" si="34"/>
        <v>368039.10000000003</v>
      </c>
      <c r="M14" s="90">
        <v>87</v>
      </c>
      <c r="N14" s="90">
        <v>69</v>
      </c>
      <c r="O14" s="90">
        <v>1139</v>
      </c>
      <c r="P14" s="90">
        <v>69</v>
      </c>
      <c r="Q14" s="234">
        <f t="shared" si="14"/>
        <v>9.8571428571428577</v>
      </c>
      <c r="R14" s="93">
        <f t="shared" si="15"/>
        <v>5.5714285714285712</v>
      </c>
      <c r="S14" s="94">
        <v>39</v>
      </c>
      <c r="T14" s="94">
        <v>0</v>
      </c>
      <c r="U14" s="93">
        <f t="shared" si="16"/>
        <v>39</v>
      </c>
      <c r="V14" s="94">
        <v>26814.41</v>
      </c>
      <c r="W14" s="94">
        <v>0</v>
      </c>
      <c r="X14" s="93">
        <f t="shared" si="17"/>
        <v>26814.41</v>
      </c>
      <c r="Y14" s="94">
        <v>43159.549999999996</v>
      </c>
      <c r="Z14" s="94">
        <v>0</v>
      </c>
      <c r="AA14" s="93">
        <f t="shared" si="18"/>
        <v>43159.549999999996</v>
      </c>
      <c r="AB14" s="93">
        <f t="shared" si="19"/>
        <v>54227.79</v>
      </c>
      <c r="AC14" s="235">
        <f t="shared" si="20"/>
        <v>1.5384012937448181E-2</v>
      </c>
      <c r="AD14" s="93">
        <f t="shared" si="21"/>
        <v>4800.51</v>
      </c>
      <c r="AE14" s="94">
        <v>16242.199999999997</v>
      </c>
      <c r="AF14" s="235">
        <f t="shared" si="22"/>
        <v>0.3763292249339949</v>
      </c>
      <c r="AG14" s="94">
        <v>4819.2099999999991</v>
      </c>
      <c r="AH14" s="94">
        <v>2894</v>
      </c>
      <c r="AI14" s="94">
        <v>1564</v>
      </c>
      <c r="AJ14" s="94"/>
      <c r="AK14" s="94"/>
      <c r="AL14" s="123">
        <f t="shared" si="6"/>
        <v>287.60719968491532</v>
      </c>
      <c r="AM14" s="94">
        <v>0</v>
      </c>
      <c r="AN14" s="95">
        <f t="shared" si="23"/>
        <v>1531.102811</v>
      </c>
      <c r="AO14" s="96">
        <f t="shared" si="25"/>
        <v>11020.919989315082</v>
      </c>
      <c r="AP14" s="97"/>
      <c r="AQ14" s="98">
        <f t="shared" si="7"/>
        <v>1106.655128205128</v>
      </c>
      <c r="AR14" s="99">
        <f t="shared" si="8"/>
        <v>123.09</v>
      </c>
      <c r="AS14" s="99">
        <f t="shared" si="9"/>
        <v>416.46666666666658</v>
      </c>
      <c r="AT14" s="99">
        <f t="shared" si="10"/>
        <v>123.56948717948715</v>
      </c>
      <c r="AU14" s="99">
        <f t="shared" si="24"/>
        <v>114.30769230769231</v>
      </c>
      <c r="AV14" s="99">
        <f t="array" ref="AV14">_xlfn.IFS(U14=0,AO14,U14&lt;0,AO14/-U14,U14&gt;0,AO14/U14)</f>
        <v>282.58769203372003</v>
      </c>
      <c r="AW14" s="235">
        <f t="shared" si="32"/>
        <v>0.25535298651897631</v>
      </c>
      <c r="AX14" s="235">
        <f t="shared" si="33"/>
        <v>2.2957810710351776</v>
      </c>
      <c r="AY14" s="100"/>
      <c r="AZ14" s="95">
        <f t="shared" si="13"/>
        <v>844937.19918082294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938</v>
      </c>
      <c r="F15" s="94">
        <v>25</v>
      </c>
      <c r="G15" s="94">
        <v>3</v>
      </c>
      <c r="H15" s="94">
        <v>546</v>
      </c>
      <c r="I15" s="94">
        <v>0</v>
      </c>
      <c r="J15" s="94">
        <v>364</v>
      </c>
      <c r="K15" s="93">
        <v>123.09</v>
      </c>
      <c r="L15" s="93">
        <f t="shared" si="34"/>
        <v>115458.42</v>
      </c>
      <c r="M15" s="90">
        <v>143</v>
      </c>
      <c r="N15" s="90">
        <v>43</v>
      </c>
      <c r="O15" s="90">
        <v>1139</v>
      </c>
      <c r="P15" s="90">
        <v>59</v>
      </c>
      <c r="Q15" s="234">
        <f t="shared" si="14"/>
        <v>6.1428571428571432</v>
      </c>
      <c r="R15" s="93">
        <f t="shared" si="15"/>
        <v>4</v>
      </c>
      <c r="S15" s="94">
        <v>28</v>
      </c>
      <c r="T15" s="94">
        <v>0</v>
      </c>
      <c r="U15" s="93">
        <f t="shared" si="16"/>
        <v>28</v>
      </c>
      <c r="V15" s="94">
        <v>18900</v>
      </c>
      <c r="W15" s="94">
        <v>0</v>
      </c>
      <c r="X15" s="93">
        <f t="shared" si="17"/>
        <v>18900</v>
      </c>
      <c r="Y15" s="94">
        <v>30594</v>
      </c>
      <c r="Z15" s="94">
        <v>0</v>
      </c>
      <c r="AA15" s="93">
        <f t="shared" si="18"/>
        <v>30594</v>
      </c>
      <c r="AB15" s="93">
        <f t="shared" si="19"/>
        <v>28896.43</v>
      </c>
      <c r="AC15" s="235">
        <f t="shared" si="20"/>
        <v>1.0905083389615731E-2</v>
      </c>
      <c r="AD15" s="93">
        <f t="shared" si="21"/>
        <v>3446.52</v>
      </c>
      <c r="AE15" s="94">
        <v>11457.069999999996</v>
      </c>
      <c r="AF15" s="235">
        <f t="shared" si="22"/>
        <v>0.37448748120546499</v>
      </c>
      <c r="AG15" s="94">
        <v>2537.8499999999995</v>
      </c>
      <c r="AH15" s="94">
        <v>857</v>
      </c>
      <c r="AI15" s="94">
        <v>2049</v>
      </c>
      <c r="AJ15" s="94"/>
      <c r="AK15" s="94"/>
      <c r="AL15" s="123">
        <f t="shared" si="6"/>
        <v>364.34693974005512</v>
      </c>
      <c r="AM15" s="94">
        <v>0</v>
      </c>
      <c r="AN15" s="95">
        <f t="shared" si="23"/>
        <v>1079.19</v>
      </c>
      <c r="AO15" s="96">
        <f t="shared" si="25"/>
        <v>8803.0230602599495</v>
      </c>
      <c r="AP15" s="97"/>
      <c r="AQ15" s="98">
        <f t="shared" si="7"/>
        <v>1092.6428571428571</v>
      </c>
      <c r="AR15" s="99">
        <f t="shared" si="8"/>
        <v>123.09</v>
      </c>
      <c r="AS15" s="99">
        <f t="shared" si="9"/>
        <v>409.18107142857127</v>
      </c>
      <c r="AT15" s="99">
        <f t="shared" si="10"/>
        <v>90.637499999999974</v>
      </c>
      <c r="AU15" s="99">
        <f t="shared" si="24"/>
        <v>103.78571428571429</v>
      </c>
      <c r="AV15" s="99">
        <f t="array" ref="AV15">_xlfn.IFS(U15=0,AO15,U15&lt;0,AO15/-U15,U15&gt;0,AO15/U15)</f>
        <v>314.39368072356962</v>
      </c>
      <c r="AW15" s="235">
        <f t="shared" si="32"/>
        <v>0.28773691116754752</v>
      </c>
      <c r="AX15" s="235">
        <f t="shared" si="33"/>
        <v>2.5541772745435827</v>
      </c>
      <c r="AY15" s="100"/>
      <c r="AZ15" s="95">
        <f t="shared" si="13"/>
        <v>294901.27251870831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3437</v>
      </c>
      <c r="F16" s="94">
        <v>133</v>
      </c>
      <c r="G16" s="94">
        <v>23</v>
      </c>
      <c r="H16" s="94">
        <v>253</v>
      </c>
      <c r="I16" s="94">
        <v>2</v>
      </c>
      <c r="J16" s="94">
        <v>3026</v>
      </c>
      <c r="K16" s="93">
        <v>117.24</v>
      </c>
      <c r="L16" s="93">
        <f t="shared" si="34"/>
        <v>402953.88</v>
      </c>
      <c r="M16" s="90">
        <v>23</v>
      </c>
      <c r="N16" s="90">
        <v>195</v>
      </c>
      <c r="O16" s="90">
        <v>1122</v>
      </c>
      <c r="P16" s="90">
        <v>72</v>
      </c>
      <c r="Q16" s="234">
        <f t="shared" si="14"/>
        <v>27.857142857142858</v>
      </c>
      <c r="R16" s="93">
        <f t="shared" si="15"/>
        <v>14</v>
      </c>
      <c r="S16" s="94">
        <v>99</v>
      </c>
      <c r="T16" s="94">
        <v>-1</v>
      </c>
      <c r="U16" s="93">
        <f t="shared" si="16"/>
        <v>98</v>
      </c>
      <c r="V16" s="94">
        <v>67470.700000000012</v>
      </c>
      <c r="W16" s="94">
        <v>-725</v>
      </c>
      <c r="X16" s="93">
        <f t="shared" si="17"/>
        <v>66745.700000000012</v>
      </c>
      <c r="Y16" s="94">
        <v>106387.88</v>
      </c>
      <c r="Z16" s="94">
        <v>-926</v>
      </c>
      <c r="AA16" s="93">
        <f t="shared" si="18"/>
        <v>105461.88</v>
      </c>
      <c r="AB16" s="93">
        <f t="shared" si="19"/>
        <v>157528.79999999999</v>
      </c>
      <c r="AC16" s="235">
        <f t="shared" si="20"/>
        <v>3.7591377257816812E-2</v>
      </c>
      <c r="AD16" s="93">
        <f t="shared" si="21"/>
        <v>11489.519999999999</v>
      </c>
      <c r="AE16" s="94">
        <v>39522.94999999999</v>
      </c>
      <c r="AF16" s="235">
        <f t="shared" si="22"/>
        <v>0.37476052958661449</v>
      </c>
      <c r="AG16" s="94">
        <v>10725.339999999987</v>
      </c>
      <c r="AH16" s="94">
        <v>5956</v>
      </c>
      <c r="AI16" s="94">
        <v>2572</v>
      </c>
      <c r="AJ16" s="94"/>
      <c r="AK16" s="94"/>
      <c r="AL16" s="123">
        <f t="shared" si="6"/>
        <v>168.82742812130758</v>
      </c>
      <c r="AM16" s="94">
        <v>0</v>
      </c>
      <c r="AN16" s="95">
        <f t="shared" si="23"/>
        <v>3811.1794700000005</v>
      </c>
      <c r="AO16" s="96">
        <f t="shared" si="25"/>
        <v>31216.063101878713</v>
      </c>
      <c r="AP16" s="97"/>
      <c r="AQ16" s="98">
        <f t="shared" si="7"/>
        <v>1076.1416326530614</v>
      </c>
      <c r="AR16" s="99">
        <f t="shared" si="8"/>
        <v>117.24</v>
      </c>
      <c r="AS16" s="99">
        <f t="shared" si="9"/>
        <v>403.29540816326522</v>
      </c>
      <c r="AT16" s="99">
        <f t="shared" si="10"/>
        <v>108.33676767676755</v>
      </c>
      <c r="AU16" s="99">
        <f t="shared" si="24"/>
        <v>86.141414141414145</v>
      </c>
      <c r="AV16" s="99">
        <f t="array" ref="AV16">_xlfn.IFS(U16=0,AO16,U16&lt;0,AO16/-U16,U16&gt;0,AO16/U16)</f>
        <v>318.53125614161951</v>
      </c>
      <c r="AW16" s="235">
        <f t="shared" si="32"/>
        <v>0.29599380460388824</v>
      </c>
      <c r="AX16" s="235">
        <f t="shared" si="33"/>
        <v>2.7169162072809581</v>
      </c>
      <c r="AY16" s="100"/>
      <c r="AZ16" s="95">
        <f t="shared" si="13"/>
        <v>1094791.9273587463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2270</v>
      </c>
      <c r="F17" s="94">
        <v>30</v>
      </c>
      <c r="G17" s="94">
        <v>11</v>
      </c>
      <c r="H17" s="94">
        <v>231</v>
      </c>
      <c r="I17" s="94">
        <v>1</v>
      </c>
      <c r="J17" s="94">
        <v>1997</v>
      </c>
      <c r="K17" s="94">
        <v>123.09</v>
      </c>
      <c r="L17" s="93">
        <f t="shared" si="34"/>
        <v>279414.3</v>
      </c>
      <c r="M17" s="90">
        <v>20</v>
      </c>
      <c r="N17" s="90">
        <v>45</v>
      </c>
      <c r="O17" s="90">
        <v>1475</v>
      </c>
      <c r="P17" s="90">
        <v>38</v>
      </c>
      <c r="Q17" s="234">
        <f t="shared" si="14"/>
        <v>6.4285714285714288</v>
      </c>
      <c r="R17" s="93">
        <f t="shared" si="15"/>
        <v>3.4285714285714284</v>
      </c>
      <c r="S17" s="94">
        <v>25</v>
      </c>
      <c r="T17" s="94">
        <v>-1</v>
      </c>
      <c r="U17" s="93">
        <f t="shared" si="16"/>
        <v>24</v>
      </c>
      <c r="V17" s="94">
        <v>23082.229999999996</v>
      </c>
      <c r="W17" s="94">
        <v>-947</v>
      </c>
      <c r="X17" s="93">
        <f t="shared" si="17"/>
        <v>22135.229999999996</v>
      </c>
      <c r="Y17" s="94">
        <v>34930.71</v>
      </c>
      <c r="Z17" s="94">
        <v>-1480</v>
      </c>
      <c r="AA17" s="93">
        <f t="shared" si="18"/>
        <v>33450.71</v>
      </c>
      <c r="AB17" s="93">
        <f t="shared" si="19"/>
        <v>25222.5</v>
      </c>
      <c r="AC17" s="235">
        <f t="shared" si="20"/>
        <v>1.1923343858006565E-2</v>
      </c>
      <c r="AD17" s="93">
        <f t="shared" si="21"/>
        <v>2954.16</v>
      </c>
      <c r="AE17" s="94">
        <v>12503.939999999999</v>
      </c>
      <c r="AF17" s="235">
        <f t="shared" si="22"/>
        <v>0.37380193125945604</v>
      </c>
      <c r="AG17" s="94">
        <v>4133.74</v>
      </c>
      <c r="AH17" s="94">
        <v>3617</v>
      </c>
      <c r="AI17" s="94">
        <v>850</v>
      </c>
      <c r="AJ17" s="94"/>
      <c r="AK17" s="94"/>
      <c r="AL17" s="123">
        <f t="shared" si="6"/>
        <v>154.14678219771562</v>
      </c>
      <c r="AM17" s="94">
        <v>0</v>
      </c>
      <c r="AN17" s="95">
        <f t="shared" si="23"/>
        <v>1263.9216329999997</v>
      </c>
      <c r="AO17" s="96">
        <f t="shared" si="25"/>
        <v>7973.801584802286</v>
      </c>
      <c r="AP17" s="97"/>
      <c r="AQ17" s="98">
        <f t="shared" si="7"/>
        <v>1393.7795833333332</v>
      </c>
      <c r="AR17" s="99">
        <f t="shared" si="8"/>
        <v>123.09</v>
      </c>
      <c r="AS17" s="99">
        <f t="shared" si="9"/>
        <v>520.99749999999995</v>
      </c>
      <c r="AT17" s="99">
        <f t="shared" si="10"/>
        <v>165.34959999999998</v>
      </c>
      <c r="AU17" s="99">
        <f t="shared" si="24"/>
        <v>178.68</v>
      </c>
      <c r="AV17" s="99">
        <f t="array" ref="AV17">_xlfn.IFS(U17=0,AO17,U17&lt;0,AO17/-U17,U17&gt;0,AO17/U17)</f>
        <v>332.24173270009527</v>
      </c>
      <c r="AW17" s="235">
        <f t="shared" si="32"/>
        <v>0.23837465885783252</v>
      </c>
      <c r="AX17" s="235">
        <f t="shared" si="33"/>
        <v>2.6991772906011477</v>
      </c>
      <c r="AY17" s="100"/>
      <c r="AZ17" s="95">
        <f t="shared" si="13"/>
        <v>754188.7332292163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2139</v>
      </c>
      <c r="F18" s="94">
        <v>74</v>
      </c>
      <c r="G18" s="94">
        <v>24</v>
      </c>
      <c r="H18" s="94">
        <v>240</v>
      </c>
      <c r="I18" s="94">
        <v>2</v>
      </c>
      <c r="J18" s="94">
        <v>1799</v>
      </c>
      <c r="K18" s="94">
        <v>123.09</v>
      </c>
      <c r="L18" s="93">
        <f t="shared" si="34"/>
        <v>263289.51</v>
      </c>
      <c r="M18" s="90">
        <v>38</v>
      </c>
      <c r="N18" s="90">
        <v>119</v>
      </c>
      <c r="O18" s="90">
        <v>1422</v>
      </c>
      <c r="P18" s="90">
        <v>49</v>
      </c>
      <c r="Q18" s="234">
        <f t="shared" si="14"/>
        <v>17</v>
      </c>
      <c r="R18" s="93">
        <f t="shared" si="15"/>
        <v>8.5714285714285712</v>
      </c>
      <c r="S18" s="94">
        <v>62</v>
      </c>
      <c r="T18" s="94">
        <v>-2</v>
      </c>
      <c r="U18" s="93">
        <f t="shared" si="16"/>
        <v>60</v>
      </c>
      <c r="V18" s="94">
        <v>53842.58</v>
      </c>
      <c r="W18" s="94">
        <v>-1636</v>
      </c>
      <c r="X18" s="93">
        <f t="shared" si="17"/>
        <v>52206.58</v>
      </c>
      <c r="Y18" s="94">
        <v>85241.050000000017</v>
      </c>
      <c r="Z18" s="94">
        <v>-2672</v>
      </c>
      <c r="AA18" s="93">
        <f t="shared" si="18"/>
        <v>82569.050000000017</v>
      </c>
      <c r="AB18" s="93">
        <f t="shared" si="19"/>
        <v>82916.820000000007</v>
      </c>
      <c r="AC18" s="235">
        <f t="shared" si="20"/>
        <v>2.9431338682465551E-2</v>
      </c>
      <c r="AD18" s="93">
        <f t="shared" si="21"/>
        <v>7385.4000000000005</v>
      </c>
      <c r="AE18" s="94">
        <v>31004.170000000016</v>
      </c>
      <c r="AF18" s="235">
        <f t="shared" si="22"/>
        <v>0.37549384424309118</v>
      </c>
      <c r="AG18" s="94">
        <v>9194.5299999999952</v>
      </c>
      <c r="AH18" s="94">
        <v>9736</v>
      </c>
      <c r="AI18" s="94">
        <v>1186</v>
      </c>
      <c r="AJ18" s="94"/>
      <c r="AK18" s="94"/>
      <c r="AL18" s="123">
        <f t="shared" si="6"/>
        <v>160.15250098463963</v>
      </c>
      <c r="AM18" s="94">
        <v>0</v>
      </c>
      <c r="AN18" s="95">
        <f t="shared" si="23"/>
        <v>2980.9957180000001</v>
      </c>
      <c r="AO18" s="96">
        <f t="shared" si="25"/>
        <v>20921.801781015369</v>
      </c>
      <c r="AP18" s="97"/>
      <c r="AQ18" s="98">
        <f t="shared" si="7"/>
        <v>1376.1508333333336</v>
      </c>
      <c r="AR18" s="99">
        <f t="shared" si="8"/>
        <v>123.09</v>
      </c>
      <c r="AS18" s="99">
        <f t="shared" si="9"/>
        <v>516.73616666666692</v>
      </c>
      <c r="AT18" s="99">
        <f t="shared" si="10"/>
        <v>148.29887096774186</v>
      </c>
      <c r="AU18" s="99">
        <f t="shared" si="24"/>
        <v>176.16129032258064</v>
      </c>
      <c r="AV18" s="99">
        <f t="array" ref="AV18">_xlfn.IFS(U18=0,AO18,U18&lt;0,AO18/-U18,U18&gt;0,AO18/U18)</f>
        <v>348.69669635025616</v>
      </c>
      <c r="AW18" s="235">
        <f t="shared" si="32"/>
        <v>0.25338552134262615</v>
      </c>
      <c r="AX18" s="235">
        <f t="shared" si="33"/>
        <v>2.8328596665062649</v>
      </c>
      <c r="AY18" s="100"/>
      <c r="AZ18" s="95">
        <f t="shared" si="13"/>
        <v>745862.23349319794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4"/>
        <v>0</v>
      </c>
      <c r="R19" s="93">
        <f t="shared" si="15"/>
        <v>0</v>
      </c>
      <c r="S19" s="94">
        <v>0</v>
      </c>
      <c r="T19" s="94">
        <v>0</v>
      </c>
      <c r="U19" s="93">
        <f t="shared" si="16"/>
        <v>0</v>
      </c>
      <c r="V19" s="94">
        <v>0</v>
      </c>
      <c r="W19" s="94">
        <v>0</v>
      </c>
      <c r="X19" s="93">
        <f t="shared" si="17"/>
        <v>0</v>
      </c>
      <c r="Y19" s="94">
        <v>0</v>
      </c>
      <c r="Z19" s="94">
        <v>0</v>
      </c>
      <c r="AA19" s="93">
        <f t="shared" si="18"/>
        <v>0</v>
      </c>
      <c r="AB19" s="93">
        <f t="shared" si="19"/>
        <v>0</v>
      </c>
      <c r="AC19" s="235">
        <f t="shared" si="20"/>
        <v>0</v>
      </c>
      <c r="AD19" s="93">
        <f t="shared" si="21"/>
        <v>0</v>
      </c>
      <c r="AE19" s="94">
        <v>0</v>
      </c>
      <c r="AF19" s="235">
        <f t="shared" si="22"/>
        <v>0</v>
      </c>
      <c r="AG19" s="94">
        <v>0</v>
      </c>
      <c r="AH19" s="94"/>
      <c r="AI19" s="94"/>
      <c r="AJ19" s="94"/>
      <c r="AK19" s="94"/>
      <c r="AL19" s="123">
        <f t="shared" si="6"/>
        <v>0</v>
      </c>
      <c r="AM19" s="94">
        <v>0</v>
      </c>
      <c r="AN19" s="95">
        <f t="shared" si="23"/>
        <v>0</v>
      </c>
      <c r="AO19" s="96">
        <f t="shared" si="25"/>
        <v>0</v>
      </c>
      <c r="AP19" s="97"/>
      <c r="AQ19" s="98">
        <f t="shared" si="7"/>
        <v>0</v>
      </c>
      <c r="AR19" s="99">
        <f t="shared" si="8"/>
        <v>123.09</v>
      </c>
      <c r="AS19" s="99">
        <f t="shared" si="9"/>
        <v>0</v>
      </c>
      <c r="AT19" s="99">
        <f t="shared" si="10"/>
        <v>0</v>
      </c>
      <c r="AU19" s="99">
        <f t="shared" si="24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3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4"/>
        <v>0</v>
      </c>
      <c r="R20" s="93">
        <f t="shared" si="15"/>
        <v>0</v>
      </c>
      <c r="S20" s="94">
        <v>0</v>
      </c>
      <c r="T20" s="94">
        <v>0</v>
      </c>
      <c r="U20" s="93">
        <f t="shared" si="16"/>
        <v>0</v>
      </c>
      <c r="V20" s="94">
        <v>0</v>
      </c>
      <c r="W20" s="94">
        <v>0</v>
      </c>
      <c r="X20" s="93">
        <f t="shared" si="17"/>
        <v>0</v>
      </c>
      <c r="Y20" s="94">
        <v>0</v>
      </c>
      <c r="Z20" s="94">
        <v>0</v>
      </c>
      <c r="AA20" s="93">
        <f t="shared" si="18"/>
        <v>0</v>
      </c>
      <c r="AB20" s="93">
        <f t="shared" si="19"/>
        <v>0</v>
      </c>
      <c r="AC20" s="235">
        <f t="shared" si="20"/>
        <v>0</v>
      </c>
      <c r="AD20" s="93">
        <f t="shared" si="21"/>
        <v>0</v>
      </c>
      <c r="AE20" s="94">
        <v>0</v>
      </c>
      <c r="AF20" s="235">
        <f t="shared" si="22"/>
        <v>0</v>
      </c>
      <c r="AG20" s="94">
        <v>0</v>
      </c>
      <c r="AH20" s="94"/>
      <c r="AI20" s="94"/>
      <c r="AJ20" s="94"/>
      <c r="AK20" s="94"/>
      <c r="AL20" s="123">
        <f t="shared" si="6"/>
        <v>0</v>
      </c>
      <c r="AM20" s="94">
        <v>0</v>
      </c>
      <c r="AN20" s="95">
        <f t="shared" si="23"/>
        <v>0</v>
      </c>
      <c r="AO20" s="96">
        <f t="shared" si="25"/>
        <v>0</v>
      </c>
      <c r="AP20" s="97"/>
      <c r="AQ20" s="98">
        <f t="shared" si="7"/>
        <v>0</v>
      </c>
      <c r="AR20" s="99">
        <f>K20</f>
        <v>117.24</v>
      </c>
      <c r="AS20" s="99">
        <f t="shared" si="9"/>
        <v>0</v>
      </c>
      <c r="AT20" s="99">
        <f t="shared" si="10"/>
        <v>0</v>
      </c>
      <c r="AU20" s="99">
        <f t="shared" si="24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3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>
        <v>1</v>
      </c>
      <c r="H21" s="94" t="s">
        <v>100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28</v>
      </c>
      <c r="N21" s="90">
        <v>1</v>
      </c>
      <c r="O21" s="90">
        <v>838</v>
      </c>
      <c r="P21" s="90">
        <v>0</v>
      </c>
      <c r="Q21" s="234">
        <f t="shared" si="14"/>
        <v>0.14285714285714285</v>
      </c>
      <c r="R21" s="93">
        <f t="shared" si="15"/>
        <v>0</v>
      </c>
      <c r="S21" s="94">
        <v>0</v>
      </c>
      <c r="T21" s="94">
        <v>0</v>
      </c>
      <c r="U21" s="93">
        <f t="shared" si="16"/>
        <v>0</v>
      </c>
      <c r="V21" s="94">
        <v>0</v>
      </c>
      <c r="W21" s="94">
        <v>0</v>
      </c>
      <c r="X21" s="93">
        <f t="shared" si="17"/>
        <v>0</v>
      </c>
      <c r="Y21" s="94">
        <v>0</v>
      </c>
      <c r="Z21" s="94">
        <v>0</v>
      </c>
      <c r="AA21" s="93">
        <f t="shared" si="18"/>
        <v>0</v>
      </c>
      <c r="AB21" s="93">
        <f t="shared" si="19"/>
        <v>0</v>
      </c>
      <c r="AC21" s="235">
        <f t="shared" si="20"/>
        <v>0</v>
      </c>
      <c r="AD21" s="93">
        <f t="shared" si="21"/>
        <v>0</v>
      </c>
      <c r="AE21" s="94">
        <v>0</v>
      </c>
      <c r="AF21" s="235">
        <f t="shared" si="22"/>
        <v>0</v>
      </c>
      <c r="AG21" s="94">
        <v>79.58</v>
      </c>
      <c r="AH21" s="94"/>
      <c r="AI21" s="94"/>
      <c r="AJ21" s="94"/>
      <c r="AK21" s="94"/>
      <c r="AL21" s="123">
        <f t="shared" si="6"/>
        <v>0</v>
      </c>
      <c r="AM21" s="94">
        <v>0</v>
      </c>
      <c r="AN21" s="95">
        <f t="shared" si="23"/>
        <v>0</v>
      </c>
      <c r="AO21" s="96">
        <f t="shared" si="25"/>
        <v>-79.58</v>
      </c>
      <c r="AP21" s="97"/>
      <c r="AQ21" s="98">
        <f t="shared" si="7"/>
        <v>0</v>
      </c>
      <c r="AR21" s="99">
        <f t="shared" ref="AR21:AR98" si="35">K21</f>
        <v>117.24</v>
      </c>
      <c r="AS21" s="99">
        <f t="shared" si="9"/>
        <v>0</v>
      </c>
      <c r="AT21" s="99">
        <f t="shared" si="10"/>
        <v>79.58</v>
      </c>
      <c r="AU21" s="99">
        <f t="shared" si="24"/>
        <v>0</v>
      </c>
      <c r="AV21" s="99">
        <f t="array" ref="AV21">_xlfn.IFS(U21=0,AO21,U21&lt;0,AO21/-U21,U21&gt;0,AO21/U21)</f>
        <v>-79.58</v>
      </c>
      <c r="AW21" s="235">
        <f t="shared" si="32"/>
        <v>0</v>
      </c>
      <c r="AX21" s="235">
        <f t="shared" si="33"/>
        <v>-0.67877857386557494</v>
      </c>
      <c r="AY21" s="100"/>
      <c r="AZ21" s="95">
        <f t="shared" si="13"/>
        <v>-25624.76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322</v>
      </c>
      <c r="F22" s="94">
        <v>1</v>
      </c>
      <c r="G22" s="94" t="s">
        <v>100</v>
      </c>
      <c r="H22" s="94" t="s">
        <v>100</v>
      </c>
      <c r="I22" s="94">
        <v>1</v>
      </c>
      <c r="J22" s="94">
        <v>320</v>
      </c>
      <c r="K22" s="94">
        <v>117.24</v>
      </c>
      <c r="L22" s="93">
        <f t="shared" si="34"/>
        <v>37751.279999999999</v>
      </c>
      <c r="M22" s="90">
        <v>13</v>
      </c>
      <c r="N22" s="90">
        <v>1</v>
      </c>
      <c r="O22" s="90">
        <v>838</v>
      </c>
      <c r="P22" s="90">
        <v>0</v>
      </c>
      <c r="Q22" s="234">
        <f t="shared" si="14"/>
        <v>0.14285714285714285</v>
      </c>
      <c r="R22" s="93">
        <f t="shared" si="15"/>
        <v>0</v>
      </c>
      <c r="S22" s="94">
        <v>0</v>
      </c>
      <c r="T22" s="94">
        <v>0</v>
      </c>
      <c r="U22" s="93">
        <f t="shared" si="16"/>
        <v>0</v>
      </c>
      <c r="V22" s="94">
        <v>0</v>
      </c>
      <c r="W22" s="94">
        <v>0</v>
      </c>
      <c r="X22" s="93">
        <f t="shared" si="17"/>
        <v>0</v>
      </c>
      <c r="Y22" s="94">
        <v>0</v>
      </c>
      <c r="Z22" s="94">
        <v>0</v>
      </c>
      <c r="AA22" s="93">
        <f t="shared" si="18"/>
        <v>0</v>
      </c>
      <c r="AB22" s="93">
        <f t="shared" si="19"/>
        <v>0</v>
      </c>
      <c r="AC22" s="235">
        <f t="shared" si="20"/>
        <v>0</v>
      </c>
      <c r="AD22" s="93">
        <f t="shared" si="21"/>
        <v>0</v>
      </c>
      <c r="AE22" s="94">
        <v>0</v>
      </c>
      <c r="AF22" s="235">
        <f t="shared" si="22"/>
        <v>0</v>
      </c>
      <c r="AG22" s="94">
        <v>0</v>
      </c>
      <c r="AH22" s="94"/>
      <c r="AI22" s="94"/>
      <c r="AJ22" s="94"/>
      <c r="AK22" s="94"/>
      <c r="AL22" s="123">
        <f t="shared" si="6"/>
        <v>0</v>
      </c>
      <c r="AM22" s="94">
        <v>0</v>
      </c>
      <c r="AN22" s="95">
        <f t="shared" si="23"/>
        <v>0</v>
      </c>
      <c r="AO22" s="96">
        <f t="shared" si="25"/>
        <v>0</v>
      </c>
      <c r="AP22" s="97"/>
      <c r="AQ22" s="98">
        <f t="shared" si="7"/>
        <v>0</v>
      </c>
      <c r="AR22" s="99">
        <f t="shared" si="35"/>
        <v>117.24</v>
      </c>
      <c r="AS22" s="99">
        <f t="shared" si="9"/>
        <v>0</v>
      </c>
      <c r="AT22" s="99">
        <f t="shared" si="10"/>
        <v>0</v>
      </c>
      <c r="AU22" s="99">
        <f t="shared" si="24"/>
        <v>0</v>
      </c>
      <c r="AV22" s="99">
        <f t="array" ref="AV22">_xlfn.IFS(U22=0,AO22,U22&lt;0,AO22/-U22,U22&gt;0,AO22/U22)</f>
        <v>0</v>
      </c>
      <c r="AW22" s="235">
        <f t="shared" si="32"/>
        <v>0</v>
      </c>
      <c r="AX22" s="235">
        <f t="shared" si="33"/>
        <v>0</v>
      </c>
      <c r="AY22" s="100"/>
      <c r="AZ22" s="95">
        <f t="shared" si="13"/>
        <v>0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4"/>
        <v>0</v>
      </c>
      <c r="R23" s="93">
        <f t="shared" si="15"/>
        <v>0</v>
      </c>
      <c r="S23" s="94">
        <v>0</v>
      </c>
      <c r="T23" s="94">
        <v>0</v>
      </c>
      <c r="U23" s="93">
        <f t="shared" si="16"/>
        <v>0</v>
      </c>
      <c r="V23" s="94">
        <v>0</v>
      </c>
      <c r="W23" s="94">
        <v>0</v>
      </c>
      <c r="X23" s="93">
        <f t="shared" si="17"/>
        <v>0</v>
      </c>
      <c r="Y23" s="94">
        <v>0</v>
      </c>
      <c r="Z23" s="94">
        <v>0</v>
      </c>
      <c r="AA23" s="93">
        <f t="shared" si="18"/>
        <v>0</v>
      </c>
      <c r="AB23" s="93">
        <f t="shared" si="19"/>
        <v>0</v>
      </c>
      <c r="AC23" s="235">
        <f t="shared" si="20"/>
        <v>0</v>
      </c>
      <c r="AD23" s="93">
        <f t="shared" si="21"/>
        <v>0</v>
      </c>
      <c r="AE23" s="94">
        <v>0</v>
      </c>
      <c r="AF23" s="235">
        <f t="shared" si="22"/>
        <v>0</v>
      </c>
      <c r="AG23" s="94">
        <v>0</v>
      </c>
      <c r="AH23" s="94"/>
      <c r="AI23" s="94"/>
      <c r="AJ23" s="94"/>
      <c r="AK23" s="94"/>
      <c r="AL23" s="123">
        <f t="shared" si="6"/>
        <v>0</v>
      </c>
      <c r="AM23" s="94">
        <v>0</v>
      </c>
      <c r="AN23" s="95">
        <f t="shared" si="23"/>
        <v>0</v>
      </c>
      <c r="AO23" s="96">
        <f t="shared" si="25"/>
        <v>0</v>
      </c>
      <c r="AP23" s="97"/>
      <c r="AQ23" s="98">
        <f t="shared" si="7"/>
        <v>0</v>
      </c>
      <c r="AR23" s="99">
        <f t="shared" si="35"/>
        <v>117.24</v>
      </c>
      <c r="AS23" s="99">
        <f t="shared" si="9"/>
        <v>0</v>
      </c>
      <c r="AT23" s="99">
        <f t="shared" si="10"/>
        <v>0</v>
      </c>
      <c r="AU23" s="99">
        <f t="shared" si="24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3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4"/>
        <v>0</v>
      </c>
      <c r="R24" s="93">
        <f t="shared" si="15"/>
        <v>0</v>
      </c>
      <c r="S24" s="94">
        <v>0</v>
      </c>
      <c r="T24" s="94">
        <v>0</v>
      </c>
      <c r="U24" s="93">
        <f t="shared" si="16"/>
        <v>0</v>
      </c>
      <c r="V24" s="94">
        <v>0</v>
      </c>
      <c r="W24" s="94">
        <v>0</v>
      </c>
      <c r="X24" s="93">
        <f t="shared" si="17"/>
        <v>0</v>
      </c>
      <c r="Y24" s="94">
        <v>0</v>
      </c>
      <c r="Z24" s="94">
        <v>0</v>
      </c>
      <c r="AA24" s="93">
        <f t="shared" si="18"/>
        <v>0</v>
      </c>
      <c r="AB24" s="93">
        <f t="shared" si="19"/>
        <v>0</v>
      </c>
      <c r="AC24" s="235">
        <f t="shared" si="20"/>
        <v>0</v>
      </c>
      <c r="AD24" s="93">
        <f t="shared" si="21"/>
        <v>0</v>
      </c>
      <c r="AE24" s="94">
        <v>0</v>
      </c>
      <c r="AF24" s="235">
        <f t="shared" si="22"/>
        <v>0</v>
      </c>
      <c r="AG24" s="94">
        <v>0</v>
      </c>
      <c r="AH24" s="94"/>
      <c r="AI24" s="94"/>
      <c r="AJ24" s="94"/>
      <c r="AK24" s="94"/>
      <c r="AL24" s="123">
        <f t="shared" si="6"/>
        <v>0</v>
      </c>
      <c r="AM24" s="94">
        <v>0</v>
      </c>
      <c r="AN24" s="95">
        <f t="shared" si="23"/>
        <v>0</v>
      </c>
      <c r="AO24" s="96">
        <f t="shared" si="25"/>
        <v>0</v>
      </c>
      <c r="AP24" s="97"/>
      <c r="AQ24" s="98">
        <f t="shared" si="7"/>
        <v>0</v>
      </c>
      <c r="AR24" s="99">
        <f t="shared" si="35"/>
        <v>117.24</v>
      </c>
      <c r="AS24" s="99">
        <f t="shared" si="9"/>
        <v>0</v>
      </c>
      <c r="AT24" s="99">
        <f t="shared" si="10"/>
        <v>0</v>
      </c>
      <c r="AU24" s="99">
        <f t="shared" si="24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3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1</v>
      </c>
      <c r="F25" s="94">
        <v>0</v>
      </c>
      <c r="G25" s="94">
        <v>0</v>
      </c>
      <c r="H25" s="94">
        <v>0</v>
      </c>
      <c r="I25" s="94">
        <v>1</v>
      </c>
      <c r="J25" s="94">
        <v>0</v>
      </c>
      <c r="K25" s="94">
        <v>117.24</v>
      </c>
      <c r="L25" s="93">
        <f t="shared" si="34"/>
        <v>117.24</v>
      </c>
      <c r="M25" s="90">
        <v>5</v>
      </c>
      <c r="N25" s="90">
        <v>0</v>
      </c>
      <c r="O25" s="90">
        <v>0</v>
      </c>
      <c r="P25" s="90">
        <v>0</v>
      </c>
      <c r="Q25" s="234">
        <f t="shared" si="14"/>
        <v>0</v>
      </c>
      <c r="R25" s="93">
        <f t="shared" si="15"/>
        <v>0</v>
      </c>
      <c r="S25" s="94">
        <v>0</v>
      </c>
      <c r="T25" s="94">
        <v>0</v>
      </c>
      <c r="U25" s="93">
        <f t="shared" si="16"/>
        <v>0</v>
      </c>
      <c r="V25" s="94">
        <v>0</v>
      </c>
      <c r="W25" s="94">
        <v>0</v>
      </c>
      <c r="X25" s="93">
        <f t="shared" si="17"/>
        <v>0</v>
      </c>
      <c r="Y25" s="94">
        <v>0</v>
      </c>
      <c r="Z25" s="94">
        <v>0</v>
      </c>
      <c r="AA25" s="93">
        <f t="shared" si="18"/>
        <v>0</v>
      </c>
      <c r="AB25" s="93">
        <f t="shared" si="19"/>
        <v>0</v>
      </c>
      <c r="AC25" s="235">
        <f t="shared" si="20"/>
        <v>0</v>
      </c>
      <c r="AD25" s="93">
        <f t="shared" si="21"/>
        <v>0</v>
      </c>
      <c r="AE25" s="94">
        <v>0</v>
      </c>
      <c r="AF25" s="235">
        <f t="shared" si="22"/>
        <v>0</v>
      </c>
      <c r="AG25" s="94">
        <v>0</v>
      </c>
      <c r="AH25" s="94"/>
      <c r="AI25" s="94"/>
      <c r="AJ25" s="94"/>
      <c r="AK25" s="94"/>
      <c r="AL25" s="123">
        <f t="shared" si="6"/>
        <v>0</v>
      </c>
      <c r="AM25" s="94">
        <v>0</v>
      </c>
      <c r="AN25" s="95">
        <f t="shared" si="23"/>
        <v>0</v>
      </c>
      <c r="AO25" s="96">
        <f t="shared" si="25"/>
        <v>0</v>
      </c>
      <c r="AP25" s="97"/>
      <c r="AQ25" s="98">
        <f t="shared" si="7"/>
        <v>0</v>
      </c>
      <c r="AR25" s="99">
        <f t="shared" si="35"/>
        <v>117.24</v>
      </c>
      <c r="AS25" s="99">
        <f t="shared" si="9"/>
        <v>0</v>
      </c>
      <c r="AT25" s="99">
        <f t="shared" si="10"/>
        <v>0</v>
      </c>
      <c r="AU25" s="99">
        <f t="shared" si="24"/>
        <v>0</v>
      </c>
      <c r="AV25" s="99">
        <f t="array" ref="AV25">_xlfn.IFS(U25=0,AO25,U25&lt;0,AO25/-U25,U25&gt;0,AO25/U25)</f>
        <v>0</v>
      </c>
      <c r="AW25" s="235">
        <f t="shared" si="32"/>
        <v>0</v>
      </c>
      <c r="AX25" s="235">
        <f t="shared" si="33"/>
        <v>0</v>
      </c>
      <c r="AY25" s="100"/>
      <c r="AZ25" s="95">
        <f t="shared" si="13"/>
        <v>0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912</v>
      </c>
      <c r="F26" s="94">
        <v>117</v>
      </c>
      <c r="G26" s="94">
        <v>34</v>
      </c>
      <c r="H26" s="94">
        <v>285</v>
      </c>
      <c r="I26" s="94">
        <v>476</v>
      </c>
      <c r="J26" s="94">
        <v>0</v>
      </c>
      <c r="K26" s="94">
        <v>123.09</v>
      </c>
      <c r="L26" s="93">
        <f t="shared" si="34"/>
        <v>112258.08</v>
      </c>
      <c r="M26" s="90">
        <v>36</v>
      </c>
      <c r="N26" s="90">
        <v>147</v>
      </c>
      <c r="O26" s="90">
        <v>699</v>
      </c>
      <c r="P26" s="90">
        <v>35</v>
      </c>
      <c r="Q26" s="234">
        <f t="shared" si="14"/>
        <v>21</v>
      </c>
      <c r="R26" s="93">
        <f t="shared" si="15"/>
        <v>5.2857142857142856</v>
      </c>
      <c r="S26" s="94">
        <v>39</v>
      </c>
      <c r="T26" s="94">
        <v>-2</v>
      </c>
      <c r="U26" s="93">
        <f t="shared" si="16"/>
        <v>37</v>
      </c>
      <c r="V26" s="94">
        <v>17913.900000000001</v>
      </c>
      <c r="W26" s="94">
        <v>-931</v>
      </c>
      <c r="X26" s="93">
        <f t="shared" si="17"/>
        <v>16982.900000000001</v>
      </c>
      <c r="Y26" s="94">
        <v>27260.16</v>
      </c>
      <c r="Z26" s="94">
        <v>-1398</v>
      </c>
      <c r="AA26" s="93">
        <f t="shared" si="18"/>
        <v>25862.16</v>
      </c>
      <c r="AB26" s="93">
        <f t="shared" si="19"/>
        <v>35963.550000000003</v>
      </c>
      <c r="AC26" s="235">
        <f t="shared" si="20"/>
        <v>9.2184418982671247E-3</v>
      </c>
      <c r="AD26" s="93">
        <f t="shared" si="21"/>
        <v>4554.33</v>
      </c>
      <c r="AE26" s="94">
        <v>9753.7199999999993</v>
      </c>
      <c r="AF26" s="235">
        <f t="shared" si="22"/>
        <v>0.37714251245835612</v>
      </c>
      <c r="AG26" s="94">
        <v>10042.769999999993</v>
      </c>
      <c r="AH26" s="94">
        <v>6500</v>
      </c>
      <c r="AI26" s="94">
        <v>1127</v>
      </c>
      <c r="AJ26" s="94"/>
      <c r="AK26" s="94"/>
      <c r="AL26" s="123">
        <f t="shared" si="6"/>
        <v>190.18109491925955</v>
      </c>
      <c r="AM26" s="94">
        <v>0</v>
      </c>
      <c r="AN26" s="95">
        <f t="shared" si="23"/>
        <v>969.72359000000006</v>
      </c>
      <c r="AO26" s="96">
        <f t="shared" si="25"/>
        <v>-7275.5646849192508</v>
      </c>
      <c r="AP26" s="97"/>
      <c r="AQ26" s="98">
        <f t="shared" si="7"/>
        <v>698.97729729729724</v>
      </c>
      <c r="AR26" s="99">
        <f t="shared" si="35"/>
        <v>123.09</v>
      </c>
      <c r="AS26" s="99">
        <f t="shared" si="9"/>
        <v>263.61405405405401</v>
      </c>
      <c r="AT26" s="99">
        <f t="shared" si="10"/>
        <v>257.50692307692287</v>
      </c>
      <c r="AU26" s="99">
        <f t="shared" si="24"/>
        <v>195.56410256410257</v>
      </c>
      <c r="AV26" s="99">
        <f t="array" ref="AV26">_xlfn.IFS(U26=0,AO26,U26&lt;0,AO26/-U26,U26&gt;0,AO26/U26)</f>
        <v>-196.63688337619595</v>
      </c>
      <c r="AW26" s="235">
        <f t="shared" si="32"/>
        <v>-0.28132084423417264</v>
      </c>
      <c r="AX26" s="235">
        <f t="shared" si="33"/>
        <v>-1.597504942531448</v>
      </c>
      <c r="AY26" s="100"/>
      <c r="AZ26" s="95">
        <f t="shared" si="13"/>
        <v>-179332.83763909072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369</v>
      </c>
      <c r="F27" s="94">
        <v>14</v>
      </c>
      <c r="G27" s="94">
        <v>1</v>
      </c>
      <c r="H27" s="94">
        <v>34</v>
      </c>
      <c r="I27" s="94">
        <v>320</v>
      </c>
      <c r="J27" s="94">
        <v>0</v>
      </c>
      <c r="K27" s="94">
        <v>181.59</v>
      </c>
      <c r="L27" s="93">
        <f t="shared" si="34"/>
        <v>67006.710000000006</v>
      </c>
      <c r="M27" s="90">
        <v>40</v>
      </c>
      <c r="N27" s="90">
        <v>21</v>
      </c>
      <c r="O27" s="90">
        <v>478</v>
      </c>
      <c r="P27" s="90">
        <v>71</v>
      </c>
      <c r="Q27" s="234">
        <f t="shared" si="14"/>
        <v>3</v>
      </c>
      <c r="R27" s="93">
        <f t="shared" si="15"/>
        <v>1.2857142857142858</v>
      </c>
      <c r="S27" s="94">
        <v>9</v>
      </c>
      <c r="T27" s="94">
        <v>0</v>
      </c>
      <c r="U27" s="93">
        <f t="shared" si="16"/>
        <v>9</v>
      </c>
      <c r="V27" s="94">
        <v>2600.91</v>
      </c>
      <c r="W27" s="94">
        <v>0</v>
      </c>
      <c r="X27" s="93">
        <f t="shared" si="17"/>
        <v>2600.91</v>
      </c>
      <c r="Y27" s="94">
        <v>4302.3</v>
      </c>
      <c r="Z27" s="94">
        <v>0</v>
      </c>
      <c r="AA27" s="93">
        <f t="shared" si="18"/>
        <v>4302.3</v>
      </c>
      <c r="AB27" s="93">
        <f t="shared" si="19"/>
        <v>7126.98</v>
      </c>
      <c r="AC27" s="235">
        <f t="shared" si="20"/>
        <v>1.5335340350115633E-3</v>
      </c>
      <c r="AD27" s="93">
        <f t="shared" si="21"/>
        <v>1634.31</v>
      </c>
      <c r="AE27" s="94">
        <v>1611.1799999999998</v>
      </c>
      <c r="AF27" s="235">
        <f t="shared" si="22"/>
        <v>0.37449271319991628</v>
      </c>
      <c r="AG27" s="94">
        <v>823.43</v>
      </c>
      <c r="AH27" s="94"/>
      <c r="AI27" s="94"/>
      <c r="AJ27" s="94"/>
      <c r="AK27" s="94"/>
      <c r="AL27" s="123">
        <f t="shared" si="6"/>
        <v>22.688270972823943</v>
      </c>
      <c r="AM27" s="94">
        <v>0</v>
      </c>
      <c r="AN27" s="95">
        <f t="shared" si="23"/>
        <v>148.51196099999999</v>
      </c>
      <c r="AO27" s="96">
        <f t="shared" si="25"/>
        <v>62.179768027176522</v>
      </c>
      <c r="AP27" s="97"/>
      <c r="AQ27" s="98">
        <f t="shared" si="7"/>
        <v>478.03333333333336</v>
      </c>
      <c r="AR27" s="99">
        <f t="shared" si="35"/>
        <v>181.59</v>
      </c>
      <c r="AS27" s="99">
        <f t="shared" si="9"/>
        <v>179.01999999999998</v>
      </c>
      <c r="AT27" s="99">
        <f t="shared" si="10"/>
        <v>91.49222222222221</v>
      </c>
      <c r="AU27" s="99">
        <f t="shared" si="24"/>
        <v>0</v>
      </c>
      <c r="AV27" s="99">
        <f t="array" ref="AV27">_xlfn.IFS(U27=0,AO27,U27&lt;0,AO27/-U27,U27&gt;0,AO27/U27)</f>
        <v>6.9088631141307246</v>
      </c>
      <c r="AW27" s="235">
        <f t="shared" si="32"/>
        <v>1.445268066549904E-2</v>
      </c>
      <c r="AX27" s="235">
        <f t="shared" si="33"/>
        <v>3.8046495479545812E-2</v>
      </c>
      <c r="AY27" s="100"/>
      <c r="AZ27" s="95">
        <f t="shared" si="13"/>
        <v>2549.3704891142374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6">SUM(F28:J28)</f>
        <v>1384</v>
      </c>
      <c r="F28" s="94">
        <v>189</v>
      </c>
      <c r="G28" s="94">
        <v>64</v>
      </c>
      <c r="H28" s="94">
        <v>586</v>
      </c>
      <c r="I28" s="94">
        <v>0</v>
      </c>
      <c r="J28" s="94">
        <v>545</v>
      </c>
      <c r="K28" s="94">
        <v>133.62</v>
      </c>
      <c r="L28" s="93">
        <f t="shared" si="34"/>
        <v>184930.08000000002</v>
      </c>
      <c r="M28" s="90">
        <v>36</v>
      </c>
      <c r="N28" s="90">
        <v>252</v>
      </c>
      <c r="O28" s="90">
        <v>1295</v>
      </c>
      <c r="P28" s="90">
        <v>37</v>
      </c>
      <c r="Q28" s="234">
        <f t="shared" si="14"/>
        <v>36</v>
      </c>
      <c r="R28" s="93">
        <f t="shared" si="15"/>
        <v>12.428571428571429</v>
      </c>
      <c r="S28" s="94">
        <v>91</v>
      </c>
      <c r="T28" s="94">
        <v>-4</v>
      </c>
      <c r="U28" s="93">
        <f t="shared" si="16"/>
        <v>87</v>
      </c>
      <c r="V28" s="94">
        <v>68934.73</v>
      </c>
      <c r="W28" s="94">
        <v>-2770</v>
      </c>
      <c r="X28" s="93">
        <f t="shared" si="17"/>
        <v>66164.73</v>
      </c>
      <c r="Y28" s="94">
        <v>110667.09999999999</v>
      </c>
      <c r="Z28" s="94">
        <v>-4544</v>
      </c>
      <c r="AA28" s="93">
        <f t="shared" si="18"/>
        <v>106123.09999999999</v>
      </c>
      <c r="AB28" s="93">
        <f t="shared" si="19"/>
        <v>120745.8</v>
      </c>
      <c r="AC28" s="235">
        <f t="shared" si="20"/>
        <v>3.7827065930068939E-2</v>
      </c>
      <c r="AD28" s="93">
        <f t="shared" si="21"/>
        <v>11624.94</v>
      </c>
      <c r="AE28" s="94">
        <v>39472.22</v>
      </c>
      <c r="AF28" s="235">
        <f t="shared" si="22"/>
        <v>0.37194748362986008</v>
      </c>
      <c r="AG28" s="94">
        <v>20244.389999999981</v>
      </c>
      <c r="AH28" s="94">
        <v>11000</v>
      </c>
      <c r="AI28" s="94">
        <v>4000</v>
      </c>
      <c r="AJ28" s="94"/>
      <c r="AK28" s="94"/>
      <c r="AL28" s="123">
        <f t="shared" si="6"/>
        <v>391.03902323749503</v>
      </c>
      <c r="AM28" s="94">
        <v>10</v>
      </c>
      <c r="AN28" s="95">
        <f t="shared" si="23"/>
        <v>3778.0060829999998</v>
      </c>
      <c r="AO28" s="96">
        <f t="shared" si="25"/>
        <v>15602.504893762507</v>
      </c>
      <c r="AP28" s="97"/>
      <c r="AQ28" s="98">
        <f t="shared" si="7"/>
        <v>1219.8057471264367</v>
      </c>
      <c r="AR28" s="99">
        <f t="shared" si="35"/>
        <v>133.62</v>
      </c>
      <c r="AS28" s="99">
        <f t="shared" si="9"/>
        <v>453.70367816091954</v>
      </c>
      <c r="AT28" s="99">
        <f t="shared" si="10"/>
        <v>222.46582417582397</v>
      </c>
      <c r="AU28" s="99">
        <f t="shared" si="24"/>
        <v>164.83516483516485</v>
      </c>
      <c r="AV28" s="99">
        <f>_xlfn.IFS(U28=0,AO28,U28&lt;0,AO28/-U28,U28&gt;0,AO28/U28)</f>
        <v>179.33913670991387</v>
      </c>
      <c r="AW28" s="235">
        <f t="shared" si="32"/>
        <v>0.14702270187887942</v>
      </c>
      <c r="AX28" s="235">
        <f t="shared" si="33"/>
        <v>1.3421578858697341</v>
      </c>
      <c r="AY28" s="100"/>
      <c r="AZ28" s="95">
        <f t="shared" si="13"/>
        <v>248205.3652065208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640</v>
      </c>
      <c r="F29" s="94">
        <v>0</v>
      </c>
      <c r="G29" s="94">
        <v>0</v>
      </c>
      <c r="H29" s="94">
        <v>0</v>
      </c>
      <c r="I29" s="94">
        <v>640</v>
      </c>
      <c r="J29" s="94">
        <v>0</v>
      </c>
      <c r="K29" s="94">
        <v>111.39</v>
      </c>
      <c r="L29" s="93">
        <f>E29*K29</f>
        <v>71289.600000000006</v>
      </c>
      <c r="M29" s="90">
        <v>1</v>
      </c>
      <c r="N29" s="90">
        <v>0</v>
      </c>
      <c r="O29" s="90">
        <v>0</v>
      </c>
      <c r="P29" s="90">
        <v>0</v>
      </c>
      <c r="Q29" s="234">
        <f t="shared" si="14"/>
        <v>0</v>
      </c>
      <c r="R29" s="93">
        <f t="shared" si="15"/>
        <v>0</v>
      </c>
      <c r="S29" s="94">
        <v>0</v>
      </c>
      <c r="T29" s="94">
        <v>0</v>
      </c>
      <c r="U29" s="93">
        <f t="shared" si="16"/>
        <v>0</v>
      </c>
      <c r="V29" s="94">
        <v>0</v>
      </c>
      <c r="W29" s="94">
        <v>0</v>
      </c>
      <c r="X29" s="93">
        <f t="shared" si="17"/>
        <v>0</v>
      </c>
      <c r="Y29" s="94">
        <v>0</v>
      </c>
      <c r="Z29" s="94">
        <v>0</v>
      </c>
      <c r="AA29" s="93">
        <f t="shared" si="18"/>
        <v>0</v>
      </c>
      <c r="AB29" s="93">
        <f t="shared" si="19"/>
        <v>0</v>
      </c>
      <c r="AC29" s="235">
        <f t="shared" si="20"/>
        <v>0</v>
      </c>
      <c r="AD29" s="93">
        <f t="shared" si="21"/>
        <v>0</v>
      </c>
      <c r="AE29" s="94">
        <v>0</v>
      </c>
      <c r="AF29" s="235">
        <f t="shared" si="22"/>
        <v>0</v>
      </c>
      <c r="AG29" s="94">
        <v>0</v>
      </c>
      <c r="AH29" s="94"/>
      <c r="AI29" s="94"/>
      <c r="AJ29" s="94"/>
      <c r="AK29" s="94"/>
      <c r="AL29" s="123">
        <f t="shared" si="6"/>
        <v>0</v>
      </c>
      <c r="AM29" s="94">
        <v>0</v>
      </c>
      <c r="AN29" s="95">
        <f t="shared" si="23"/>
        <v>0</v>
      </c>
      <c r="AO29" s="96">
        <f t="shared" si="25"/>
        <v>0</v>
      </c>
      <c r="AP29" s="97"/>
      <c r="AQ29" s="98">
        <f t="shared" si="7"/>
        <v>0</v>
      </c>
      <c r="AR29" s="99">
        <f t="shared" si="35"/>
        <v>111.39</v>
      </c>
      <c r="AS29" s="99">
        <f t="shared" si="9"/>
        <v>0</v>
      </c>
      <c r="AT29" s="99">
        <f t="shared" si="10"/>
        <v>0</v>
      </c>
      <c r="AU29" s="99">
        <f t="shared" si="24"/>
        <v>0</v>
      </c>
      <c r="AV29" s="99">
        <f t="array" ref="AV29">_xlfn.IFS(U29=0,AO29,U29&lt;0,AO29/-U29,U29&gt;0,AO29/U29)</f>
        <v>0</v>
      </c>
      <c r="AW29" s="235">
        <f>IF(AQ29=0,0,AV29/AQ29)</f>
        <v>0</v>
      </c>
      <c r="AX29" s="235">
        <f>IF(AR29=0,0,AV29/AR29)</f>
        <v>0</v>
      </c>
      <c r="AY29" s="100"/>
      <c r="AZ29" s="95">
        <f t="shared" si="13"/>
        <v>0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1</v>
      </c>
      <c r="F30" s="94">
        <v>1</v>
      </c>
      <c r="G30" s="94" t="s">
        <v>100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111.39</v>
      </c>
      <c r="M30" s="90">
        <v>999</v>
      </c>
      <c r="N30" s="90">
        <v>2</v>
      </c>
      <c r="O30" s="90">
        <v>558</v>
      </c>
      <c r="P30" s="90">
        <v>0</v>
      </c>
      <c r="Q30" s="234">
        <f t="shared" si="14"/>
        <v>0.2857142857142857</v>
      </c>
      <c r="R30" s="93">
        <f t="shared" si="15"/>
        <v>0</v>
      </c>
      <c r="S30" s="94">
        <v>0</v>
      </c>
      <c r="T30" s="94">
        <v>0</v>
      </c>
      <c r="U30" s="93">
        <f t="shared" si="16"/>
        <v>0</v>
      </c>
      <c r="V30" s="94">
        <v>0</v>
      </c>
      <c r="W30" s="94">
        <v>0</v>
      </c>
      <c r="X30" s="93">
        <f t="shared" si="17"/>
        <v>0</v>
      </c>
      <c r="Y30" s="94">
        <v>0</v>
      </c>
      <c r="Z30" s="94">
        <v>0</v>
      </c>
      <c r="AA30" s="93">
        <f t="shared" si="18"/>
        <v>0</v>
      </c>
      <c r="AB30" s="93">
        <f t="shared" si="19"/>
        <v>0</v>
      </c>
      <c r="AC30" s="235">
        <f t="shared" si="20"/>
        <v>0</v>
      </c>
      <c r="AD30" s="93">
        <f t="shared" si="21"/>
        <v>0</v>
      </c>
      <c r="AE30" s="94">
        <v>0</v>
      </c>
      <c r="AF30" s="235">
        <f t="shared" si="22"/>
        <v>0</v>
      </c>
      <c r="AG30" s="94">
        <v>97.32</v>
      </c>
      <c r="AH30" s="94"/>
      <c r="AI30" s="94">
        <v>34</v>
      </c>
      <c r="AJ30" s="94">
        <v>26</v>
      </c>
      <c r="AK30" s="94"/>
      <c r="AL30" s="123">
        <f t="shared" si="6"/>
        <v>0</v>
      </c>
      <c r="AM30" s="94">
        <v>0</v>
      </c>
      <c r="AN30" s="95">
        <f t="shared" si="23"/>
        <v>0</v>
      </c>
      <c r="AO30" s="96">
        <f t="shared" si="25"/>
        <v>-131.32</v>
      </c>
      <c r="AP30" s="97"/>
      <c r="AQ30" s="98">
        <f t="shared" si="7"/>
        <v>0</v>
      </c>
      <c r="AR30" s="99">
        <f t="shared" si="35"/>
        <v>111.39</v>
      </c>
      <c r="AS30" s="99">
        <f t="shared" si="9"/>
        <v>0</v>
      </c>
      <c r="AT30" s="99">
        <f t="shared" si="10"/>
        <v>97.32</v>
      </c>
      <c r="AU30" s="99">
        <f t="shared" si="24"/>
        <v>0</v>
      </c>
      <c r="AV30" s="99">
        <f t="array" ref="AV30">_xlfn.IFS(U30=0,AO30,U30&lt;0,AO30/-U30,U30&gt;0,AO30/U30)</f>
        <v>-131.32</v>
      </c>
      <c r="AW30" s="235">
        <f>IF(AQ30=0,0,AV30/AQ30)</f>
        <v>0</v>
      </c>
      <c r="AX30" s="235">
        <f>IF(AR30=0,0,AV30/AR30)</f>
        <v>-1.1789209085196157</v>
      </c>
      <c r="AY30" s="100"/>
      <c r="AZ30" s="95">
        <f t="shared" si="13"/>
        <v>-131.32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1</v>
      </c>
      <c r="F31" s="94">
        <v>1</v>
      </c>
      <c r="G31" s="94" t="s">
        <v>100</v>
      </c>
      <c r="H31" s="94" t="s">
        <v>100</v>
      </c>
      <c r="I31" s="94">
        <v>0</v>
      </c>
      <c r="J31" s="94">
        <v>0</v>
      </c>
      <c r="K31" s="94">
        <v>105.54</v>
      </c>
      <c r="L31" s="93">
        <f>E31*K31</f>
        <v>105.54</v>
      </c>
      <c r="M31" s="90">
        <v>999</v>
      </c>
      <c r="N31" s="90">
        <v>0</v>
      </c>
      <c r="O31" s="90">
        <v>0</v>
      </c>
      <c r="P31" s="90">
        <v>0</v>
      </c>
      <c r="Q31" s="234">
        <f t="shared" si="14"/>
        <v>0</v>
      </c>
      <c r="R31" s="93">
        <f t="shared" si="15"/>
        <v>0</v>
      </c>
      <c r="S31" s="94">
        <v>0</v>
      </c>
      <c r="T31" s="94">
        <v>0</v>
      </c>
      <c r="U31" s="93">
        <f t="shared" si="16"/>
        <v>0</v>
      </c>
      <c r="V31" s="94">
        <v>0</v>
      </c>
      <c r="W31" s="94">
        <v>0</v>
      </c>
      <c r="X31" s="93">
        <f t="shared" si="17"/>
        <v>0</v>
      </c>
      <c r="Y31" s="94">
        <v>0</v>
      </c>
      <c r="Z31" s="94">
        <v>0</v>
      </c>
      <c r="AA31" s="93">
        <f t="shared" si="18"/>
        <v>0</v>
      </c>
      <c r="AB31" s="93">
        <f t="shared" si="19"/>
        <v>0</v>
      </c>
      <c r="AC31" s="235">
        <f t="shared" si="20"/>
        <v>0</v>
      </c>
      <c r="AD31" s="93">
        <f t="shared" si="21"/>
        <v>0</v>
      </c>
      <c r="AE31" s="94">
        <v>0</v>
      </c>
      <c r="AF31" s="235">
        <f t="shared" si="22"/>
        <v>0</v>
      </c>
      <c r="AG31" s="94">
        <v>0</v>
      </c>
      <c r="AH31" s="94"/>
      <c r="AI31" s="94"/>
      <c r="AJ31" s="94"/>
      <c r="AK31" s="94"/>
      <c r="AL31" s="123">
        <f t="shared" si="6"/>
        <v>0</v>
      </c>
      <c r="AM31" s="94">
        <v>0</v>
      </c>
      <c r="AN31" s="95">
        <f t="shared" si="23"/>
        <v>0</v>
      </c>
      <c r="AO31" s="96">
        <f t="shared" si="25"/>
        <v>0</v>
      </c>
      <c r="AP31" s="97"/>
      <c r="AQ31" s="98">
        <f t="shared" si="7"/>
        <v>0</v>
      </c>
      <c r="AR31" s="99">
        <f t="shared" si="35"/>
        <v>105.54</v>
      </c>
      <c r="AS31" s="99">
        <f t="shared" si="9"/>
        <v>0</v>
      </c>
      <c r="AT31" s="99">
        <f t="shared" si="10"/>
        <v>0</v>
      </c>
      <c r="AU31" s="99">
        <f t="shared" si="24"/>
        <v>0</v>
      </c>
      <c r="AV31" s="99">
        <f t="array" ref="AV31">_xlfn.IFS(U31=0,AO31,U31&lt;0,AO31/-U31,U31&gt;0,AO31/U31)</f>
        <v>0</v>
      </c>
      <c r="AW31" s="235">
        <f>IF(AQ31=0,0,AV31/AQ31)</f>
        <v>0</v>
      </c>
      <c r="AX31" s="235">
        <f>IF(AR31=0,0,AV31/AR31)</f>
        <v>0</v>
      </c>
      <c r="AY31" s="100"/>
      <c r="AZ31" s="95">
        <f t="shared" si="13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7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8">E32*K32</f>
        <v>11813.759999999998</v>
      </c>
      <c r="M32" s="90">
        <v>1</v>
      </c>
      <c r="N32" s="90">
        <v>0</v>
      </c>
      <c r="O32" s="90">
        <v>0</v>
      </c>
      <c r="P32" s="90">
        <v>0</v>
      </c>
      <c r="Q32" s="234">
        <f t="shared" si="14"/>
        <v>0</v>
      </c>
      <c r="R32" s="93">
        <f t="shared" si="15"/>
        <v>0</v>
      </c>
      <c r="S32" s="94">
        <v>0</v>
      </c>
      <c r="T32" s="94">
        <v>0</v>
      </c>
      <c r="U32" s="93">
        <f t="shared" si="16"/>
        <v>0</v>
      </c>
      <c r="V32" s="94">
        <v>0</v>
      </c>
      <c r="W32" s="94">
        <v>0</v>
      </c>
      <c r="X32" s="93">
        <f t="shared" si="17"/>
        <v>0</v>
      </c>
      <c r="Y32" s="94">
        <v>0</v>
      </c>
      <c r="Z32" s="94">
        <v>0</v>
      </c>
      <c r="AA32" s="93">
        <f t="shared" si="18"/>
        <v>0</v>
      </c>
      <c r="AB32" s="93">
        <f t="shared" si="19"/>
        <v>0</v>
      </c>
      <c r="AC32" s="235">
        <f t="shared" si="20"/>
        <v>0</v>
      </c>
      <c r="AD32" s="93">
        <f t="shared" si="21"/>
        <v>0</v>
      </c>
      <c r="AE32" s="94">
        <v>0</v>
      </c>
      <c r="AF32" s="235">
        <f t="shared" si="22"/>
        <v>0</v>
      </c>
      <c r="AG32" s="94">
        <v>0</v>
      </c>
      <c r="AH32" s="94"/>
      <c r="AI32" s="94"/>
      <c r="AJ32" s="94"/>
      <c r="AK32" s="94"/>
      <c r="AL32" s="123">
        <f t="shared" si="6"/>
        <v>0</v>
      </c>
      <c r="AM32" s="94">
        <v>0</v>
      </c>
      <c r="AN32" s="95">
        <f t="shared" si="23"/>
        <v>0</v>
      </c>
      <c r="AO32" s="96">
        <f t="shared" si="25"/>
        <v>0</v>
      </c>
      <c r="AP32" s="97"/>
      <c r="AQ32" s="98">
        <f t="shared" si="7"/>
        <v>0</v>
      </c>
      <c r="AR32" s="99">
        <f t="shared" si="35"/>
        <v>140.63999999999999</v>
      </c>
      <c r="AS32" s="99">
        <f t="shared" si="9"/>
        <v>0</v>
      </c>
      <c r="AT32" s="99">
        <f t="shared" si="10"/>
        <v>0</v>
      </c>
      <c r="AU32" s="99">
        <f t="shared" si="24"/>
        <v>0</v>
      </c>
      <c r="AV32" s="99">
        <f t="array" ref="AV32">_xlfn.IFS(U32=0,AO32,U32&lt;0,AO32/-U32,U32&gt;0,AO32/U32)</f>
        <v>0</v>
      </c>
      <c r="AW32" s="235">
        <f t="shared" ref="AW32" si="39">IF(AQ32=0,0,AV32/AQ32)</f>
        <v>0</v>
      </c>
      <c r="AX32" s="235">
        <f t="shared" ref="AX32" si="40">IF(AR32=0,0,AV32/AR32)</f>
        <v>0</v>
      </c>
      <c r="AY32" s="100"/>
      <c r="AZ32" s="95">
        <f t="shared" si="13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160</v>
      </c>
      <c r="F33" s="94">
        <v>3</v>
      </c>
      <c r="G33" s="94">
        <v>1</v>
      </c>
      <c r="H33" s="94">
        <v>136</v>
      </c>
      <c r="I33" s="94">
        <v>20</v>
      </c>
      <c r="J33" s="94">
        <v>0</v>
      </c>
      <c r="K33" s="94">
        <v>123.09</v>
      </c>
      <c r="L33" s="93">
        <f>E33*K33</f>
        <v>19694.400000000001</v>
      </c>
      <c r="M33" s="90">
        <v>228</v>
      </c>
      <c r="N33" s="90">
        <v>3</v>
      </c>
      <c r="O33" s="90">
        <v>2325</v>
      </c>
      <c r="P33" s="90">
        <v>0</v>
      </c>
      <c r="Q33" s="234">
        <f t="shared" si="14"/>
        <v>0.42857142857142855</v>
      </c>
      <c r="R33" s="93">
        <f t="shared" si="15"/>
        <v>0.2857142857142857</v>
      </c>
      <c r="S33" s="94">
        <v>2</v>
      </c>
      <c r="T33" s="94">
        <v>0</v>
      </c>
      <c r="U33" s="93">
        <f t="shared" si="16"/>
        <v>2</v>
      </c>
      <c r="V33" s="94">
        <v>2914</v>
      </c>
      <c r="W33" s="94">
        <v>0</v>
      </c>
      <c r="X33" s="93">
        <f t="shared" si="17"/>
        <v>2914</v>
      </c>
      <c r="Y33" s="94">
        <v>4716</v>
      </c>
      <c r="Z33" s="94">
        <v>0</v>
      </c>
      <c r="AA33" s="93">
        <f t="shared" si="18"/>
        <v>4716</v>
      </c>
      <c r="AB33" s="93">
        <f t="shared" si="19"/>
        <v>0</v>
      </c>
      <c r="AC33" s="235">
        <f t="shared" si="20"/>
        <v>1.680995399928999E-3</v>
      </c>
      <c r="AD33" s="93">
        <f t="shared" si="21"/>
        <v>246.18</v>
      </c>
      <c r="AE33" s="94">
        <v>1778.96</v>
      </c>
      <c r="AF33" s="235">
        <f t="shared" si="22"/>
        <v>0.37721798134011875</v>
      </c>
      <c r="AG33" s="94">
        <v>183.10999999999999</v>
      </c>
      <c r="AH33" s="94">
        <v>894</v>
      </c>
      <c r="AI33" s="94"/>
      <c r="AJ33" s="94"/>
      <c r="AK33" s="94"/>
      <c r="AL33" s="123">
        <f t="shared" si="6"/>
        <v>90.753083891295773</v>
      </c>
      <c r="AM33" s="94">
        <v>0</v>
      </c>
      <c r="AN33" s="95">
        <f t="shared" si="23"/>
        <v>166.38939999999999</v>
      </c>
      <c r="AO33" s="96">
        <f t="shared" si="25"/>
        <v>1356.6075161087037</v>
      </c>
      <c r="AP33" s="97"/>
      <c r="AQ33" s="98">
        <f t="shared" si="7"/>
        <v>2358</v>
      </c>
      <c r="AR33" s="99">
        <f t="shared" si="35"/>
        <v>123.09</v>
      </c>
      <c r="AS33" s="99">
        <f t="shared" si="9"/>
        <v>889.48</v>
      </c>
      <c r="AT33" s="99">
        <f t="shared" si="10"/>
        <v>91.554999999999993</v>
      </c>
      <c r="AU33" s="99">
        <f t="shared" si="24"/>
        <v>447</v>
      </c>
      <c r="AV33" s="99">
        <f t="array" ref="AV33">_xlfn.IFS(U33=0,AO33,U33&lt;0,AO33/-U33,U33&gt;0,AO33/U33)</f>
        <v>678.30375805435187</v>
      </c>
      <c r="AW33" s="235">
        <f>IF(AQ33=0,0,AV33/AQ33)</f>
        <v>0.28766062682542487</v>
      </c>
      <c r="AX33" s="235">
        <f>IF(AR33=0,0,AV33/AR33)</f>
        <v>5.5106325294853509</v>
      </c>
      <c r="AY33" s="100"/>
      <c r="AZ33" s="95">
        <f t="shared" si="13"/>
        <v>108528.6012886963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</v>
      </c>
      <c r="F34" s="94">
        <v>1</v>
      </c>
      <c r="G34" s="94" t="s">
        <v>100</v>
      </c>
      <c r="H34" s="94" t="s">
        <v>100</v>
      </c>
      <c r="I34" s="94">
        <v>1</v>
      </c>
      <c r="J34" s="94">
        <v>0</v>
      </c>
      <c r="K34" s="94">
        <v>117.24</v>
      </c>
      <c r="L34" s="93">
        <f>E34*K34</f>
        <v>234.48</v>
      </c>
      <c r="M34" s="90">
        <v>9</v>
      </c>
      <c r="N34" s="90">
        <v>0</v>
      </c>
      <c r="O34" s="90">
        <v>0</v>
      </c>
      <c r="P34" s="90">
        <v>0</v>
      </c>
      <c r="Q34" s="234">
        <f t="shared" si="14"/>
        <v>0</v>
      </c>
      <c r="R34" s="93">
        <f t="shared" si="15"/>
        <v>0.42857142857142855</v>
      </c>
      <c r="S34" s="94">
        <v>3</v>
      </c>
      <c r="T34" s="94">
        <v>0</v>
      </c>
      <c r="U34" s="93">
        <f t="shared" si="16"/>
        <v>3</v>
      </c>
      <c r="V34" s="94">
        <v>783</v>
      </c>
      <c r="W34" s="94">
        <v>0</v>
      </c>
      <c r="X34" s="93">
        <f t="shared" si="17"/>
        <v>783</v>
      </c>
      <c r="Y34" s="94">
        <v>1317</v>
      </c>
      <c r="Z34" s="94">
        <v>0</v>
      </c>
      <c r="AA34" s="93">
        <f t="shared" si="18"/>
        <v>1317</v>
      </c>
      <c r="AB34" s="93">
        <f t="shared" si="19"/>
        <v>0</v>
      </c>
      <c r="AC34" s="235">
        <f t="shared" si="20"/>
        <v>4.6943828280459959E-4</v>
      </c>
      <c r="AD34" s="93">
        <f t="shared" si="21"/>
        <v>351.71999999999997</v>
      </c>
      <c r="AE34" s="94">
        <v>497.71000000000004</v>
      </c>
      <c r="AF34" s="235">
        <f t="shared" si="22"/>
        <v>0.37791192103264998</v>
      </c>
      <c r="AG34" s="94">
        <v>246.23000000000002</v>
      </c>
      <c r="AH34" s="94"/>
      <c r="AI34" s="94"/>
      <c r="AJ34" s="94"/>
      <c r="AK34" s="94"/>
      <c r="AL34" s="123">
        <f t="shared" si="6"/>
        <v>0</v>
      </c>
      <c r="AM34" s="94">
        <v>0</v>
      </c>
      <c r="AN34" s="95">
        <f t="shared" si="23"/>
        <v>44.709299999999999</v>
      </c>
      <c r="AO34" s="96">
        <f t="shared" si="25"/>
        <v>176.63069999999993</v>
      </c>
      <c r="AP34" s="97"/>
      <c r="AQ34" s="98">
        <f t="shared" si="7"/>
        <v>439</v>
      </c>
      <c r="AR34" s="99">
        <f t="shared" si="35"/>
        <v>117.24</v>
      </c>
      <c r="AS34" s="99">
        <f t="shared" si="9"/>
        <v>165.90333333333334</v>
      </c>
      <c r="AT34" s="99">
        <f t="shared" si="10"/>
        <v>82.076666666666668</v>
      </c>
      <c r="AU34" s="99">
        <f t="shared" si="24"/>
        <v>0</v>
      </c>
      <c r="AV34" s="99">
        <f t="array" ref="AV34">_xlfn.IFS(U34=0,AO34,U34&lt;0,AO34/-U34,U34&gt;0,AO34/U34)</f>
        <v>58.876899999999978</v>
      </c>
      <c r="AW34" s="235">
        <f>IF(AQ34=0,0,AV34/AQ34)</f>
        <v>0.13411594533029608</v>
      </c>
      <c r="AX34" s="235">
        <f>IF(AR34=0,0,AV34/AR34)</f>
        <v>0.50219123166154878</v>
      </c>
      <c r="AY34" s="100"/>
      <c r="AZ34" s="95">
        <f t="shared" si="13"/>
        <v>117.75379999999996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1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8" si="42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4"/>
        <v>0</v>
      </c>
      <c r="R35" s="93">
        <f t="shared" si="15"/>
        <v>0</v>
      </c>
      <c r="S35" s="94">
        <v>0</v>
      </c>
      <c r="T35" s="94">
        <v>0</v>
      </c>
      <c r="U35" s="93">
        <f t="shared" si="16"/>
        <v>0</v>
      </c>
      <c r="V35" s="94">
        <v>0</v>
      </c>
      <c r="W35" s="94">
        <v>0</v>
      </c>
      <c r="X35" s="93">
        <f t="shared" si="17"/>
        <v>0</v>
      </c>
      <c r="Y35" s="94">
        <v>0</v>
      </c>
      <c r="Z35" s="94">
        <v>0</v>
      </c>
      <c r="AA35" s="93">
        <f t="shared" si="18"/>
        <v>0</v>
      </c>
      <c r="AB35" s="93">
        <f t="shared" si="19"/>
        <v>0</v>
      </c>
      <c r="AC35" s="235">
        <f t="shared" si="20"/>
        <v>0</v>
      </c>
      <c r="AD35" s="93">
        <f t="shared" si="21"/>
        <v>0</v>
      </c>
      <c r="AE35" s="94">
        <v>0</v>
      </c>
      <c r="AF35" s="235">
        <f t="shared" si="22"/>
        <v>0</v>
      </c>
      <c r="AG35" s="94">
        <v>0</v>
      </c>
      <c r="AH35" s="94"/>
      <c r="AI35" s="94"/>
      <c r="AJ35" s="94"/>
      <c r="AK35" s="94"/>
      <c r="AL35" s="123">
        <f t="shared" ref="AL35:AL66" si="43">IFERROR($AL$126*H35/$H$126,0)</f>
        <v>0</v>
      </c>
      <c r="AM35" s="94">
        <v>0</v>
      </c>
      <c r="AN35" s="95">
        <f t="shared" si="23"/>
        <v>0</v>
      </c>
      <c r="AO35" s="96">
        <f t="shared" si="25"/>
        <v>0</v>
      </c>
      <c r="AP35" s="97"/>
      <c r="AQ35" s="98">
        <f t="shared" si="7"/>
        <v>0</v>
      </c>
      <c r="AR35" s="99">
        <f t="shared" si="35"/>
        <v>128.94</v>
      </c>
      <c r="AS35" s="99">
        <f t="shared" si="9"/>
        <v>0</v>
      </c>
      <c r="AT35" s="99">
        <f t="shared" si="10"/>
        <v>0</v>
      </c>
      <c r="AU35" s="99">
        <f t="shared" si="24"/>
        <v>0</v>
      </c>
      <c r="AV35" s="99">
        <f t="array" ref="AV35">_xlfn.IFS(U35=0,AO35,U35&lt;0,AO35/-U35,U35&gt;0,AO35/U35)</f>
        <v>0</v>
      </c>
      <c r="AW35" s="235">
        <f t="shared" ref="AW35:AW98" si="44">IF(AQ35=0,0,AV35/AQ35)</f>
        <v>0</v>
      </c>
      <c r="AX35" s="235">
        <f t="shared" ref="AX35:AX98" si="45">IF(AR35=0,0,AV35/AR35)</f>
        <v>0</v>
      </c>
      <c r="AY35" s="100"/>
      <c r="AZ35" s="95">
        <f t="shared" si="13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1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2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4"/>
        <v>0</v>
      </c>
      <c r="R36" s="93">
        <f t="shared" si="15"/>
        <v>0</v>
      </c>
      <c r="S36" s="94">
        <v>0</v>
      </c>
      <c r="T36" s="94">
        <v>0</v>
      </c>
      <c r="U36" s="93">
        <f t="shared" si="16"/>
        <v>0</v>
      </c>
      <c r="V36" s="94">
        <v>0</v>
      </c>
      <c r="W36" s="94">
        <v>0</v>
      </c>
      <c r="X36" s="93">
        <f t="shared" si="17"/>
        <v>0</v>
      </c>
      <c r="Y36" s="94">
        <v>0</v>
      </c>
      <c r="Z36" s="94">
        <v>0</v>
      </c>
      <c r="AA36" s="93">
        <f t="shared" si="18"/>
        <v>0</v>
      </c>
      <c r="AB36" s="93">
        <f t="shared" si="19"/>
        <v>0</v>
      </c>
      <c r="AC36" s="235">
        <f t="shared" si="20"/>
        <v>0</v>
      </c>
      <c r="AD36" s="93">
        <f t="shared" si="21"/>
        <v>0</v>
      </c>
      <c r="AE36" s="94">
        <v>0</v>
      </c>
      <c r="AF36" s="235">
        <f t="shared" si="22"/>
        <v>0</v>
      </c>
      <c r="AG36" s="94">
        <v>0</v>
      </c>
      <c r="AH36" s="94"/>
      <c r="AI36" s="94"/>
      <c r="AJ36" s="94"/>
      <c r="AK36" s="94"/>
      <c r="AL36" s="123">
        <f t="shared" si="43"/>
        <v>0</v>
      </c>
      <c r="AM36" s="94">
        <v>0</v>
      </c>
      <c r="AN36" s="95">
        <f t="shared" si="23"/>
        <v>0</v>
      </c>
      <c r="AO36" s="96">
        <f t="shared" si="25"/>
        <v>0</v>
      </c>
      <c r="AP36" s="97"/>
      <c r="AQ36" s="98">
        <f t="shared" si="7"/>
        <v>0</v>
      </c>
      <c r="AR36" s="99">
        <f t="shared" si="35"/>
        <v>169.89</v>
      </c>
      <c r="AS36" s="99">
        <f t="shared" si="9"/>
        <v>0</v>
      </c>
      <c r="AT36" s="99">
        <f t="shared" si="10"/>
        <v>0</v>
      </c>
      <c r="AU36" s="99">
        <f t="shared" si="24"/>
        <v>0</v>
      </c>
      <c r="AV36" s="99">
        <f t="array" ref="AV36">_xlfn.IFS(U36=0,AO36,U36&lt;0,AO36/-U36,U36&gt;0,AO36/U36)</f>
        <v>0</v>
      </c>
      <c r="AW36" s="235">
        <f t="shared" si="44"/>
        <v>0</v>
      </c>
      <c r="AX36" s="235">
        <f t="shared" si="45"/>
        <v>0</v>
      </c>
      <c r="AY36" s="100"/>
      <c r="AZ36" s="95">
        <f t="shared" si="13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1"/>
        <v>8</v>
      </c>
      <c r="F37" s="94">
        <v>5</v>
      </c>
      <c r="G37" s="94">
        <v>2</v>
      </c>
      <c r="H37" s="94" t="s">
        <v>100</v>
      </c>
      <c r="I37" s="94">
        <v>0</v>
      </c>
      <c r="J37" s="94">
        <v>1</v>
      </c>
      <c r="K37" s="94">
        <v>169.89</v>
      </c>
      <c r="L37" s="93">
        <f t="shared" si="42"/>
        <v>1359.12</v>
      </c>
      <c r="M37" s="90">
        <v>17</v>
      </c>
      <c r="N37" s="90">
        <v>7</v>
      </c>
      <c r="O37" s="90">
        <v>998</v>
      </c>
      <c r="P37" s="90">
        <v>33</v>
      </c>
      <c r="Q37" s="234">
        <f t="shared" si="14"/>
        <v>1</v>
      </c>
      <c r="R37" s="93">
        <f t="shared" si="15"/>
        <v>0.5714285714285714</v>
      </c>
      <c r="S37" s="94">
        <v>4</v>
      </c>
      <c r="T37" s="94">
        <v>0</v>
      </c>
      <c r="U37" s="93">
        <f t="shared" si="16"/>
        <v>4</v>
      </c>
      <c r="V37" s="94">
        <v>2640</v>
      </c>
      <c r="W37" s="94">
        <v>0</v>
      </c>
      <c r="X37" s="93">
        <f t="shared" si="17"/>
        <v>2640</v>
      </c>
      <c r="Y37" s="94">
        <v>3962.06</v>
      </c>
      <c r="Z37" s="94">
        <v>0</v>
      </c>
      <c r="AA37" s="93">
        <f t="shared" si="18"/>
        <v>3962.06</v>
      </c>
      <c r="AB37" s="93">
        <f t="shared" si="19"/>
        <v>2305.38</v>
      </c>
      <c r="AC37" s="235">
        <f t="shared" si="20"/>
        <v>1.4122571319428942E-3</v>
      </c>
      <c r="AD37" s="93">
        <f t="shared" si="21"/>
        <v>679.56</v>
      </c>
      <c r="AE37" s="94">
        <v>1483.88</v>
      </c>
      <c r="AF37" s="235">
        <f t="shared" si="22"/>
        <v>0.37452234443698484</v>
      </c>
      <c r="AG37" s="94">
        <v>435.71999999999997</v>
      </c>
      <c r="AH37" s="94"/>
      <c r="AI37" s="94"/>
      <c r="AJ37" s="94"/>
      <c r="AK37" s="94"/>
      <c r="AL37" s="123">
        <f t="shared" si="43"/>
        <v>0</v>
      </c>
      <c r="AM37" s="94">
        <v>0</v>
      </c>
      <c r="AN37" s="95">
        <f t="shared" si="23"/>
        <v>150.744</v>
      </c>
      <c r="AO37" s="96">
        <f t="shared" si="25"/>
        <v>1212.1559999999999</v>
      </c>
      <c r="AP37" s="97"/>
      <c r="AQ37" s="98">
        <f t="shared" si="7"/>
        <v>990.51499999999999</v>
      </c>
      <c r="AR37" s="99">
        <f t="shared" si="35"/>
        <v>169.89</v>
      </c>
      <c r="AS37" s="99">
        <f t="shared" si="9"/>
        <v>370.97</v>
      </c>
      <c r="AT37" s="99">
        <f t="shared" si="10"/>
        <v>108.92999999999999</v>
      </c>
      <c r="AU37" s="99">
        <f t="shared" si="24"/>
        <v>0</v>
      </c>
      <c r="AV37" s="99">
        <f t="array" ref="AV37">_xlfn.IFS(U37=0,AO37,U37&lt;0,AO37/-U37,U37&gt;0,AO37/U37)</f>
        <v>303.03899999999999</v>
      </c>
      <c r="AW37" s="235">
        <f t="shared" si="44"/>
        <v>0.30594084895231266</v>
      </c>
      <c r="AX37" s="235">
        <f t="shared" si="45"/>
        <v>1.7837365354052623</v>
      </c>
      <c r="AY37" s="100"/>
      <c r="AZ37" s="95">
        <f t="shared" si="13"/>
        <v>2424.3119999999999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1"/>
        <v>48</v>
      </c>
      <c r="F38" s="94">
        <v>2</v>
      </c>
      <c r="G38" s="94" t="s">
        <v>100</v>
      </c>
      <c r="H38" s="94">
        <v>45</v>
      </c>
      <c r="I38" s="94">
        <v>0</v>
      </c>
      <c r="J38" s="94">
        <v>1</v>
      </c>
      <c r="K38" s="93">
        <v>105.54</v>
      </c>
      <c r="L38" s="93">
        <f t="shared" si="42"/>
        <v>5065.92</v>
      </c>
      <c r="M38" s="90">
        <v>687</v>
      </c>
      <c r="N38" s="90">
        <v>2</v>
      </c>
      <c r="O38" s="90">
        <v>1197</v>
      </c>
      <c r="P38" s="90">
        <v>0</v>
      </c>
      <c r="Q38" s="234">
        <f t="shared" si="14"/>
        <v>0.2857142857142857</v>
      </c>
      <c r="R38" s="93">
        <f t="shared" si="15"/>
        <v>0</v>
      </c>
      <c r="S38" s="94">
        <v>0</v>
      </c>
      <c r="T38" s="94">
        <v>0</v>
      </c>
      <c r="U38" s="93">
        <f t="shared" si="16"/>
        <v>0</v>
      </c>
      <c r="V38" s="94">
        <v>0</v>
      </c>
      <c r="W38" s="94">
        <v>0</v>
      </c>
      <c r="X38" s="93">
        <f t="shared" si="17"/>
        <v>0</v>
      </c>
      <c r="Y38" s="94">
        <v>0</v>
      </c>
      <c r="Z38" s="94">
        <v>0</v>
      </c>
      <c r="AA38" s="93">
        <f t="shared" si="18"/>
        <v>0</v>
      </c>
      <c r="AB38" s="93">
        <f t="shared" si="19"/>
        <v>0</v>
      </c>
      <c r="AC38" s="235">
        <f t="shared" si="20"/>
        <v>0</v>
      </c>
      <c r="AD38" s="93">
        <f t="shared" si="21"/>
        <v>0</v>
      </c>
      <c r="AE38" s="94">
        <v>0</v>
      </c>
      <c r="AF38" s="235">
        <f t="shared" si="22"/>
        <v>0</v>
      </c>
      <c r="AG38" s="94">
        <v>0</v>
      </c>
      <c r="AH38" s="94"/>
      <c r="AI38" s="94"/>
      <c r="AJ38" s="94"/>
      <c r="AK38" s="94"/>
      <c r="AL38" s="123">
        <f t="shared" si="43"/>
        <v>30.028593934619931</v>
      </c>
      <c r="AM38" s="94">
        <v>0</v>
      </c>
      <c r="AN38" s="95">
        <f t="shared" si="23"/>
        <v>0</v>
      </c>
      <c r="AO38" s="96">
        <f t="shared" si="25"/>
        <v>-30.028593934619931</v>
      </c>
      <c r="AP38" s="97"/>
      <c r="AQ38" s="98">
        <f t="shared" si="7"/>
        <v>0</v>
      </c>
      <c r="AR38" s="99">
        <f t="shared" si="35"/>
        <v>105.54</v>
      </c>
      <c r="AS38" s="99">
        <f t="shared" si="9"/>
        <v>0</v>
      </c>
      <c r="AT38" s="99">
        <f t="shared" si="10"/>
        <v>0</v>
      </c>
      <c r="AU38" s="99">
        <f t="shared" si="24"/>
        <v>0</v>
      </c>
      <c r="AV38" s="99">
        <f t="array" ref="AV38">_xlfn.IFS(U38=0,AO38,U38&lt;0,AO38/-U38,U38&gt;0,AO38/U38)</f>
        <v>-30.028593934619931</v>
      </c>
      <c r="AW38" s="235">
        <f t="shared" si="44"/>
        <v>0</v>
      </c>
      <c r="AX38" s="235">
        <f t="shared" si="45"/>
        <v>-0.28452334597896467</v>
      </c>
      <c r="AY38" s="100"/>
      <c r="AZ38" s="95">
        <f t="shared" si="13"/>
        <v>-1441.3725088617566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1"/>
        <v>39</v>
      </c>
      <c r="F39" s="94">
        <v>5</v>
      </c>
      <c r="G39" s="94">
        <v>3</v>
      </c>
      <c r="H39" s="94">
        <v>30</v>
      </c>
      <c r="I39" s="94">
        <v>0</v>
      </c>
      <c r="J39" s="94">
        <v>1</v>
      </c>
      <c r="K39" s="93">
        <v>105.54</v>
      </c>
      <c r="L39" s="93">
        <f t="shared" si="42"/>
        <v>4116.0600000000004</v>
      </c>
      <c r="M39" s="90">
        <v>56</v>
      </c>
      <c r="N39" s="90">
        <v>6</v>
      </c>
      <c r="O39" s="90">
        <v>1077</v>
      </c>
      <c r="P39" s="90">
        <v>0</v>
      </c>
      <c r="Q39" s="234">
        <f t="shared" si="14"/>
        <v>0.8571428571428571</v>
      </c>
      <c r="R39" s="93">
        <f t="shared" si="15"/>
        <v>0.14285714285714285</v>
      </c>
      <c r="S39" s="94">
        <v>1</v>
      </c>
      <c r="T39" s="94">
        <v>0</v>
      </c>
      <c r="U39" s="93">
        <f t="shared" si="16"/>
        <v>1</v>
      </c>
      <c r="V39" s="94">
        <v>663</v>
      </c>
      <c r="W39" s="94">
        <v>0</v>
      </c>
      <c r="X39" s="93">
        <f t="shared" si="17"/>
        <v>663</v>
      </c>
      <c r="Y39" s="94">
        <v>1077</v>
      </c>
      <c r="Z39" s="94">
        <v>0</v>
      </c>
      <c r="AA39" s="93">
        <f t="shared" si="18"/>
        <v>1077</v>
      </c>
      <c r="AB39" s="93">
        <f t="shared" si="19"/>
        <v>0</v>
      </c>
      <c r="AC39" s="235">
        <f t="shared" si="20"/>
        <v>3.8389144311355635E-4</v>
      </c>
      <c r="AD39" s="93">
        <f t="shared" si="21"/>
        <v>105.54</v>
      </c>
      <c r="AE39" s="94">
        <v>406.15999999999997</v>
      </c>
      <c r="AF39" s="235">
        <f t="shared" si="22"/>
        <v>0.37712163416898792</v>
      </c>
      <c r="AG39" s="94">
        <v>801.98</v>
      </c>
      <c r="AH39" s="94"/>
      <c r="AI39" s="94"/>
      <c r="AJ39" s="94"/>
      <c r="AK39" s="94"/>
      <c r="AL39" s="123">
        <f t="shared" si="43"/>
        <v>20.019062623079954</v>
      </c>
      <c r="AM39" s="94">
        <v>0</v>
      </c>
      <c r="AN39" s="95">
        <f t="shared" si="23"/>
        <v>37.857300000000002</v>
      </c>
      <c r="AO39" s="96">
        <f t="shared" si="25"/>
        <v>-294.55636262307991</v>
      </c>
      <c r="AP39" s="97"/>
      <c r="AQ39" s="98">
        <f t="shared" si="7"/>
        <v>1077</v>
      </c>
      <c r="AR39" s="99">
        <f t="shared" si="35"/>
        <v>105.54</v>
      </c>
      <c r="AS39" s="99">
        <f t="shared" si="9"/>
        <v>406.15999999999997</v>
      </c>
      <c r="AT39" s="99">
        <f t="shared" si="10"/>
        <v>801.98</v>
      </c>
      <c r="AU39" s="99">
        <f t="shared" si="24"/>
        <v>0</v>
      </c>
      <c r="AV39" s="99">
        <f t="array" ref="AV39">_xlfn.IFS(U39=0,AO39,U39&lt;0,AO39/-U39,U39&gt;0,AO39/U39)</f>
        <v>-294.55636262307991</v>
      </c>
      <c r="AW39" s="235">
        <f t="shared" si="44"/>
        <v>-0.2734970869295078</v>
      </c>
      <c r="AX39" s="235">
        <f t="shared" si="45"/>
        <v>-2.7909452588883825</v>
      </c>
      <c r="AY39" s="100"/>
      <c r="AZ39" s="95">
        <f t="shared" si="13"/>
        <v>-11487.698142300116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1"/>
        <v>47</v>
      </c>
      <c r="F40" s="94">
        <v>2</v>
      </c>
      <c r="G40" s="94">
        <v>1</v>
      </c>
      <c r="H40" s="94">
        <v>43</v>
      </c>
      <c r="I40" s="94">
        <v>0</v>
      </c>
      <c r="J40" s="94">
        <v>1</v>
      </c>
      <c r="K40" s="93">
        <v>105.54</v>
      </c>
      <c r="L40" s="93">
        <f t="shared" si="42"/>
        <v>4960.38</v>
      </c>
      <c r="M40" s="90">
        <v>999</v>
      </c>
      <c r="N40" s="90">
        <v>1</v>
      </c>
      <c r="O40" s="90">
        <v>1197</v>
      </c>
      <c r="P40" s="90">
        <v>0</v>
      </c>
      <c r="Q40" s="234">
        <f t="shared" si="14"/>
        <v>0.14285714285714285</v>
      </c>
      <c r="R40" s="93">
        <f t="shared" si="15"/>
        <v>0</v>
      </c>
      <c r="S40" s="94">
        <v>0</v>
      </c>
      <c r="T40" s="94">
        <v>0</v>
      </c>
      <c r="U40" s="93">
        <f t="shared" si="16"/>
        <v>0</v>
      </c>
      <c r="V40" s="94">
        <v>0</v>
      </c>
      <c r="W40" s="94">
        <v>0</v>
      </c>
      <c r="X40" s="93">
        <f t="shared" si="17"/>
        <v>0</v>
      </c>
      <c r="Y40" s="94">
        <v>0</v>
      </c>
      <c r="Z40" s="94">
        <v>0</v>
      </c>
      <c r="AA40" s="93">
        <f t="shared" si="18"/>
        <v>0</v>
      </c>
      <c r="AB40" s="93">
        <f t="shared" si="19"/>
        <v>0</v>
      </c>
      <c r="AC40" s="235">
        <f t="shared" si="20"/>
        <v>0</v>
      </c>
      <c r="AD40" s="93">
        <f t="shared" si="21"/>
        <v>0</v>
      </c>
      <c r="AE40" s="94">
        <v>0</v>
      </c>
      <c r="AF40" s="235">
        <f t="shared" si="22"/>
        <v>0</v>
      </c>
      <c r="AG40" s="94">
        <v>97.32</v>
      </c>
      <c r="AH40" s="94"/>
      <c r="AI40" s="94"/>
      <c r="AJ40" s="94"/>
      <c r="AK40" s="94"/>
      <c r="AL40" s="123">
        <f t="shared" si="43"/>
        <v>28.693989759747932</v>
      </c>
      <c r="AM40" s="94">
        <v>0</v>
      </c>
      <c r="AN40" s="95">
        <f t="shared" si="23"/>
        <v>0</v>
      </c>
      <c r="AO40" s="96">
        <f t="shared" si="25"/>
        <v>-126.01398975974793</v>
      </c>
      <c r="AP40" s="97"/>
      <c r="AQ40" s="98">
        <f t="shared" si="7"/>
        <v>0</v>
      </c>
      <c r="AR40" s="99">
        <f t="shared" si="35"/>
        <v>105.54</v>
      </c>
      <c r="AS40" s="99">
        <f t="shared" si="9"/>
        <v>0</v>
      </c>
      <c r="AT40" s="99">
        <f t="shared" si="10"/>
        <v>97.32</v>
      </c>
      <c r="AU40" s="99">
        <f t="shared" si="24"/>
        <v>0</v>
      </c>
      <c r="AV40" s="99">
        <f t="array" ref="AV40">_xlfn.IFS(U40=0,AO40,U40&lt;0,AO40/-U40,U40&gt;0,AO40/U40)</f>
        <v>-126.01398975974793</v>
      </c>
      <c r="AW40" s="235">
        <f t="shared" si="44"/>
        <v>0</v>
      </c>
      <c r="AX40" s="235">
        <f t="shared" si="45"/>
        <v>-1.1939927019115779</v>
      </c>
      <c r="AY40" s="100"/>
      <c r="AZ40" s="95">
        <f t="shared" si="13"/>
        <v>-5922.6575187081526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1"/>
        <v>46</v>
      </c>
      <c r="F41" s="94">
        <v>1</v>
      </c>
      <c r="G41" s="94" t="s">
        <v>100</v>
      </c>
      <c r="H41" s="94">
        <v>44</v>
      </c>
      <c r="I41" s="94">
        <v>0</v>
      </c>
      <c r="J41" s="94">
        <v>1</v>
      </c>
      <c r="K41" s="93">
        <v>123.09</v>
      </c>
      <c r="L41" s="93">
        <f t="shared" si="42"/>
        <v>5662.14</v>
      </c>
      <c r="M41" s="90">
        <v>999</v>
      </c>
      <c r="N41" s="90">
        <v>2</v>
      </c>
      <c r="O41" s="90">
        <v>1218</v>
      </c>
      <c r="P41" s="90">
        <v>100</v>
      </c>
      <c r="Q41" s="234">
        <f t="shared" si="14"/>
        <v>0.2857142857142857</v>
      </c>
      <c r="R41" s="93">
        <f t="shared" si="15"/>
        <v>0.14285714285714285</v>
      </c>
      <c r="S41" s="94">
        <v>1</v>
      </c>
      <c r="T41" s="94">
        <v>0</v>
      </c>
      <c r="U41" s="93">
        <f t="shared" si="16"/>
        <v>1</v>
      </c>
      <c r="V41" s="94">
        <v>725</v>
      </c>
      <c r="W41" s="94">
        <v>0</v>
      </c>
      <c r="X41" s="93">
        <f t="shared" si="17"/>
        <v>725</v>
      </c>
      <c r="Y41" s="94">
        <v>1181.46</v>
      </c>
      <c r="Z41" s="94">
        <v>0</v>
      </c>
      <c r="AA41" s="93">
        <f t="shared" si="18"/>
        <v>1181.46</v>
      </c>
      <c r="AB41" s="93">
        <f t="shared" si="19"/>
        <v>2436</v>
      </c>
      <c r="AC41" s="235">
        <f t="shared" si="20"/>
        <v>4.2112570508908294E-4</v>
      </c>
      <c r="AD41" s="93">
        <f t="shared" si="21"/>
        <v>123.09</v>
      </c>
      <c r="AE41" s="94">
        <v>451.84000000000003</v>
      </c>
      <c r="AF41" s="235">
        <f t="shared" si="22"/>
        <v>0.38244206320992674</v>
      </c>
      <c r="AG41" s="94">
        <v>47.32</v>
      </c>
      <c r="AH41" s="94"/>
      <c r="AI41" s="94"/>
      <c r="AJ41" s="94"/>
      <c r="AK41" s="94"/>
      <c r="AL41" s="123">
        <f t="shared" si="43"/>
        <v>29.361291847183928</v>
      </c>
      <c r="AM41" s="94">
        <v>0</v>
      </c>
      <c r="AN41" s="95">
        <f t="shared" si="23"/>
        <v>41.397500000000001</v>
      </c>
      <c r="AO41" s="96">
        <f t="shared" si="25"/>
        <v>488.45120815281615</v>
      </c>
      <c r="AP41" s="97"/>
      <c r="AQ41" s="98">
        <f t="shared" si="7"/>
        <v>1181.46</v>
      </c>
      <c r="AR41" s="99">
        <f t="shared" si="35"/>
        <v>123.09</v>
      </c>
      <c r="AS41" s="99">
        <f t="shared" si="9"/>
        <v>451.84000000000003</v>
      </c>
      <c r="AT41" s="99">
        <f t="shared" si="10"/>
        <v>47.32</v>
      </c>
      <c r="AU41" s="99">
        <f t="shared" si="24"/>
        <v>0</v>
      </c>
      <c r="AV41" s="99">
        <f t="array" ref="AV41">_xlfn.IFS(U41=0,AO41,U41&lt;0,AO41/-U41,U41&gt;0,AO41/U41)</f>
        <v>488.45120815281615</v>
      </c>
      <c r="AW41" s="235">
        <f t="shared" si="44"/>
        <v>0.41343016958070194</v>
      </c>
      <c r="AX41" s="235">
        <f t="shared" si="45"/>
        <v>3.9682444402698525</v>
      </c>
      <c r="AY41" s="100"/>
      <c r="AZ41" s="95">
        <f t="shared" si="13"/>
        <v>22468.755575029543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1"/>
        <v>47</v>
      </c>
      <c r="F42" s="94">
        <v>4</v>
      </c>
      <c r="G42" s="94">
        <v>1</v>
      </c>
      <c r="H42" s="94">
        <v>41</v>
      </c>
      <c r="I42" s="94">
        <v>0</v>
      </c>
      <c r="J42" s="94">
        <v>1</v>
      </c>
      <c r="K42" s="93">
        <v>123.09</v>
      </c>
      <c r="L42" s="93">
        <f t="shared" si="42"/>
        <v>5785.2300000000005</v>
      </c>
      <c r="M42" s="90">
        <v>191</v>
      </c>
      <c r="N42" s="90">
        <v>2</v>
      </c>
      <c r="O42" s="90">
        <v>1176</v>
      </c>
      <c r="P42" s="90">
        <v>0</v>
      </c>
      <c r="Q42" s="234">
        <f t="shared" si="14"/>
        <v>0.2857142857142857</v>
      </c>
      <c r="R42" s="93">
        <f t="shared" si="15"/>
        <v>0</v>
      </c>
      <c r="S42" s="94">
        <v>0</v>
      </c>
      <c r="T42" s="94">
        <v>0</v>
      </c>
      <c r="U42" s="93">
        <f t="shared" si="16"/>
        <v>0</v>
      </c>
      <c r="V42" s="94">
        <v>0</v>
      </c>
      <c r="W42" s="94">
        <v>0</v>
      </c>
      <c r="X42" s="93">
        <f t="shared" si="17"/>
        <v>0</v>
      </c>
      <c r="Y42" s="94">
        <v>0</v>
      </c>
      <c r="Z42" s="94">
        <v>0</v>
      </c>
      <c r="AA42" s="93">
        <f t="shared" si="18"/>
        <v>0</v>
      </c>
      <c r="AB42" s="93">
        <f t="shared" si="19"/>
        <v>0</v>
      </c>
      <c r="AC42" s="235">
        <f t="shared" si="20"/>
        <v>0</v>
      </c>
      <c r="AD42" s="93">
        <f t="shared" si="21"/>
        <v>0</v>
      </c>
      <c r="AE42" s="94">
        <v>0</v>
      </c>
      <c r="AF42" s="235">
        <f t="shared" si="22"/>
        <v>0</v>
      </c>
      <c r="AG42" s="94">
        <v>109.16</v>
      </c>
      <c r="AH42" s="94"/>
      <c r="AI42" s="94"/>
      <c r="AJ42" s="94"/>
      <c r="AK42" s="94"/>
      <c r="AL42" s="123">
        <f t="shared" si="43"/>
        <v>27.359385584875934</v>
      </c>
      <c r="AM42" s="94">
        <v>0</v>
      </c>
      <c r="AN42" s="95">
        <f t="shared" si="23"/>
        <v>0</v>
      </c>
      <c r="AO42" s="96">
        <f t="shared" si="25"/>
        <v>-136.51938558487592</v>
      </c>
      <c r="AP42" s="97"/>
      <c r="AQ42" s="98">
        <f t="shared" si="7"/>
        <v>0</v>
      </c>
      <c r="AR42" s="99">
        <f t="shared" si="35"/>
        <v>123.09</v>
      </c>
      <c r="AS42" s="99">
        <f t="shared" si="9"/>
        <v>0</v>
      </c>
      <c r="AT42" s="99">
        <f t="shared" si="10"/>
        <v>109.16</v>
      </c>
      <c r="AU42" s="99">
        <f t="shared" si="24"/>
        <v>0</v>
      </c>
      <c r="AV42" s="99">
        <f t="array" ref="AV42">_xlfn.IFS(U42=0,AO42,U42&lt;0,AO42/-U42,U42&gt;0,AO42/U42)</f>
        <v>-136.51938558487592</v>
      </c>
      <c r="AW42" s="235">
        <f t="shared" si="44"/>
        <v>0</v>
      </c>
      <c r="AX42" s="235">
        <f t="shared" si="45"/>
        <v>-1.1091021657720035</v>
      </c>
      <c r="AY42" s="100"/>
      <c r="AZ42" s="95">
        <f t="shared" si="13"/>
        <v>-6416.4111224891685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1"/>
        <v>43</v>
      </c>
      <c r="F43" s="94">
        <v>26</v>
      </c>
      <c r="G43" s="94">
        <v>1</v>
      </c>
      <c r="H43" s="94">
        <v>15</v>
      </c>
      <c r="I43" s="94">
        <v>0</v>
      </c>
      <c r="J43" s="94">
        <v>1</v>
      </c>
      <c r="K43" s="93">
        <v>123.09</v>
      </c>
      <c r="L43" s="93">
        <f t="shared" si="42"/>
        <v>5292.87</v>
      </c>
      <c r="M43" s="90">
        <v>36</v>
      </c>
      <c r="N43" s="90">
        <v>28</v>
      </c>
      <c r="O43" s="90">
        <v>1102</v>
      </c>
      <c r="P43" s="90">
        <v>67</v>
      </c>
      <c r="Q43" s="234">
        <f t="shared" si="14"/>
        <v>4</v>
      </c>
      <c r="R43" s="93">
        <f t="shared" si="15"/>
        <v>0.2857142857142857</v>
      </c>
      <c r="S43" s="94">
        <v>2</v>
      </c>
      <c r="T43" s="94">
        <v>0</v>
      </c>
      <c r="U43" s="93">
        <f t="shared" si="16"/>
        <v>2</v>
      </c>
      <c r="V43" s="94">
        <v>1512.54</v>
      </c>
      <c r="W43" s="94">
        <v>0</v>
      </c>
      <c r="X43" s="93">
        <f t="shared" si="17"/>
        <v>1512.54</v>
      </c>
      <c r="Y43" s="94">
        <v>2203.81</v>
      </c>
      <c r="Z43" s="94">
        <v>0</v>
      </c>
      <c r="AA43" s="93">
        <f t="shared" si="18"/>
        <v>2203.81</v>
      </c>
      <c r="AB43" s="93">
        <f t="shared" si="19"/>
        <v>20673.52</v>
      </c>
      <c r="AC43" s="235">
        <f t="shared" si="20"/>
        <v>7.8553741991465795E-4</v>
      </c>
      <c r="AD43" s="93">
        <f t="shared" si="21"/>
        <v>246.18</v>
      </c>
      <c r="AE43" s="94">
        <v>824.67000000000007</v>
      </c>
      <c r="AF43" s="235">
        <f t="shared" si="22"/>
        <v>0.37420195025886993</v>
      </c>
      <c r="AG43" s="94">
        <v>625.06999999999994</v>
      </c>
      <c r="AH43" s="94">
        <v>2000</v>
      </c>
      <c r="AI43" s="94">
        <v>1000</v>
      </c>
      <c r="AJ43" s="94"/>
      <c r="AK43" s="94"/>
      <c r="AL43" s="123">
        <f t="shared" si="43"/>
        <v>10.009531311539977</v>
      </c>
      <c r="AM43" s="94">
        <v>0</v>
      </c>
      <c r="AN43" s="95">
        <f t="shared" si="23"/>
        <v>86.366033999999999</v>
      </c>
      <c r="AO43" s="96">
        <f t="shared" si="25"/>
        <v>-2588.4855653115401</v>
      </c>
      <c r="AP43" s="97"/>
      <c r="AQ43" s="98">
        <f t="shared" si="7"/>
        <v>1101.905</v>
      </c>
      <c r="AR43" s="99">
        <f t="shared" si="35"/>
        <v>123.09</v>
      </c>
      <c r="AS43" s="99">
        <f t="shared" si="9"/>
        <v>412.33500000000004</v>
      </c>
      <c r="AT43" s="99">
        <f t="shared" si="10"/>
        <v>312.53499999999997</v>
      </c>
      <c r="AU43" s="99">
        <f t="shared" si="24"/>
        <v>1500</v>
      </c>
      <c r="AV43" s="99">
        <f t="array" ref="AV43">_xlfn.IFS(U43=0,AO43,U43&lt;0,AO43/-U43,U43&gt;0,AO43/U43)</f>
        <v>-1294.24278265577</v>
      </c>
      <c r="AW43" s="235">
        <f t="shared" si="44"/>
        <v>-1.174550240407086</v>
      </c>
      <c r="AX43" s="235">
        <f t="shared" si="45"/>
        <v>-10.514605432250955</v>
      </c>
      <c r="AY43" s="100"/>
      <c r="AZ43" s="95">
        <f t="shared" si="13"/>
        <v>-55652.439654198111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1"/>
        <v>1720</v>
      </c>
      <c r="F44" s="94">
        <v>20</v>
      </c>
      <c r="G44" s="94">
        <v>8</v>
      </c>
      <c r="H44" s="94">
        <v>151</v>
      </c>
      <c r="I44" s="94">
        <v>0</v>
      </c>
      <c r="J44" s="94">
        <v>1541</v>
      </c>
      <c r="K44" s="93">
        <v>111.39</v>
      </c>
      <c r="L44" s="93">
        <f t="shared" si="42"/>
        <v>191590.8</v>
      </c>
      <c r="M44" s="90">
        <v>87</v>
      </c>
      <c r="N44" s="90">
        <v>35</v>
      </c>
      <c r="O44" s="90">
        <v>995</v>
      </c>
      <c r="P44" s="90">
        <v>65</v>
      </c>
      <c r="Q44" s="234">
        <f t="shared" si="14"/>
        <v>5</v>
      </c>
      <c r="R44" s="93">
        <f t="shared" si="15"/>
        <v>2.5714285714285716</v>
      </c>
      <c r="S44" s="94">
        <v>18</v>
      </c>
      <c r="T44" s="94">
        <v>0</v>
      </c>
      <c r="U44" s="93">
        <f t="shared" si="16"/>
        <v>18</v>
      </c>
      <c r="V44" s="94">
        <v>12166.960000000001</v>
      </c>
      <c r="W44" s="94">
        <v>0</v>
      </c>
      <c r="X44" s="93">
        <f t="shared" si="17"/>
        <v>12166.960000000001</v>
      </c>
      <c r="Y44" s="94">
        <v>17912.080000000002</v>
      </c>
      <c r="Z44" s="94">
        <v>0</v>
      </c>
      <c r="AA44" s="93">
        <f t="shared" si="18"/>
        <v>17912.080000000002</v>
      </c>
      <c r="AB44" s="93">
        <f t="shared" si="19"/>
        <v>22636.25</v>
      </c>
      <c r="AC44" s="235">
        <f t="shared" si="20"/>
        <v>6.3846743178880882E-3</v>
      </c>
      <c r="AD44" s="93">
        <f t="shared" si="21"/>
        <v>2005.02</v>
      </c>
      <c r="AE44" s="94">
        <v>6759.2999999999993</v>
      </c>
      <c r="AF44" s="235">
        <f t="shared" si="22"/>
        <v>0.37735985993809756</v>
      </c>
      <c r="AG44" s="94">
        <v>2135.6499999999992</v>
      </c>
      <c r="AH44" s="94">
        <v>330</v>
      </c>
      <c r="AI44" s="94">
        <v>1336</v>
      </c>
      <c r="AJ44" s="94"/>
      <c r="AK44" s="94"/>
      <c r="AL44" s="123">
        <f t="shared" si="43"/>
        <v>100.76261520283576</v>
      </c>
      <c r="AM44" s="94">
        <v>0</v>
      </c>
      <c r="AN44" s="95">
        <f t="shared" si="23"/>
        <v>694.73341600000003</v>
      </c>
      <c r="AO44" s="96">
        <f t="shared" si="25"/>
        <v>4550.6139687971663</v>
      </c>
      <c r="AP44" s="97"/>
      <c r="AQ44" s="98">
        <f t="shared" si="7"/>
        <v>995.1155555555556</v>
      </c>
      <c r="AR44" s="99">
        <f t="shared" si="35"/>
        <v>111.39</v>
      </c>
      <c r="AS44" s="99">
        <f t="shared" si="9"/>
        <v>375.51666666666665</v>
      </c>
      <c r="AT44" s="99">
        <f t="shared" si="10"/>
        <v>118.64722222222218</v>
      </c>
      <c r="AU44" s="99">
        <f t="shared" si="24"/>
        <v>92.555555555555557</v>
      </c>
      <c r="AV44" s="99">
        <f t="array" ref="AV44">_xlfn.IFS(U44=0,AO44,U44&lt;0,AO44/-U44,U44&gt;0,AO44/U44)</f>
        <v>252.81188715539813</v>
      </c>
      <c r="AW44" s="235">
        <f t="shared" si="44"/>
        <v>0.25405279391322316</v>
      </c>
      <c r="AX44" s="235">
        <f t="shared" si="45"/>
        <v>2.2696102626393584</v>
      </c>
      <c r="AY44" s="100"/>
      <c r="AZ44" s="95">
        <f t="shared" si="13"/>
        <v>434836.4459072848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1"/>
        <v>277</v>
      </c>
      <c r="F45" s="94">
        <v>81</v>
      </c>
      <c r="G45" s="94">
        <v>32</v>
      </c>
      <c r="H45" s="94">
        <v>59</v>
      </c>
      <c r="I45" s="94">
        <v>0</v>
      </c>
      <c r="J45" s="94">
        <v>105</v>
      </c>
      <c r="K45" s="93">
        <v>107.88</v>
      </c>
      <c r="L45" s="93">
        <f t="shared" si="42"/>
        <v>29882.76</v>
      </c>
      <c r="M45" s="90">
        <v>20</v>
      </c>
      <c r="N45" s="90">
        <v>109</v>
      </c>
      <c r="O45" s="90">
        <v>1496</v>
      </c>
      <c r="P45" s="90">
        <v>34</v>
      </c>
      <c r="Q45" s="234">
        <f t="shared" si="14"/>
        <v>15.571428571428571</v>
      </c>
      <c r="R45" s="93">
        <f t="shared" si="15"/>
        <v>7</v>
      </c>
      <c r="S45" s="94">
        <v>55</v>
      </c>
      <c r="T45" s="94">
        <v>-6</v>
      </c>
      <c r="U45" s="93">
        <f t="shared" si="16"/>
        <v>49</v>
      </c>
      <c r="V45" s="94">
        <v>46410.459999999992</v>
      </c>
      <c r="W45" s="94">
        <v>-4930</v>
      </c>
      <c r="X45" s="93">
        <f t="shared" si="17"/>
        <v>41480.459999999992</v>
      </c>
      <c r="Y45" s="94">
        <v>72526.28</v>
      </c>
      <c r="Z45" s="94">
        <v>-7852</v>
      </c>
      <c r="AA45" s="93">
        <f t="shared" si="18"/>
        <v>64674.28</v>
      </c>
      <c r="AB45" s="93">
        <f t="shared" si="19"/>
        <v>55441.760000000002</v>
      </c>
      <c r="AC45" s="235">
        <f t="shared" si="20"/>
        <v>2.3052834430390173E-2</v>
      </c>
      <c r="AD45" s="93">
        <f t="shared" si="21"/>
        <v>5286.12</v>
      </c>
      <c r="AE45" s="94">
        <v>24300.989999999991</v>
      </c>
      <c r="AF45" s="235">
        <f t="shared" si="22"/>
        <v>0.37574426804596806</v>
      </c>
      <c r="AG45" s="94">
        <v>11196.86999999999</v>
      </c>
      <c r="AH45" s="94">
        <v>11807</v>
      </c>
      <c r="AI45" s="94">
        <v>2008</v>
      </c>
      <c r="AJ45" s="94"/>
      <c r="AK45" s="94"/>
      <c r="AL45" s="123">
        <f t="shared" si="43"/>
        <v>39.370823158723908</v>
      </c>
      <c r="AM45" s="94">
        <v>0</v>
      </c>
      <c r="AN45" s="95">
        <f t="shared" si="23"/>
        <v>2368.5342659999997</v>
      </c>
      <c r="AO45" s="96">
        <f t="shared" si="25"/>
        <v>7667.3949108412935</v>
      </c>
      <c r="AP45" s="97"/>
      <c r="AQ45" s="98">
        <f t="shared" si="7"/>
        <v>1319.8832653061224</v>
      </c>
      <c r="AR45" s="99">
        <f t="shared" si="35"/>
        <v>107.88</v>
      </c>
      <c r="AS45" s="99">
        <f t="shared" si="9"/>
        <v>495.93857142857127</v>
      </c>
      <c r="AT45" s="99">
        <f t="shared" si="10"/>
        <v>203.57945454545435</v>
      </c>
      <c r="AU45" s="99">
        <f t="shared" si="24"/>
        <v>251.18181818181819</v>
      </c>
      <c r="AV45" s="99">
        <f t="array" ref="AV45">_xlfn.IFS(U45=0,AO45,U45&lt;0,AO45/-U45,U45&gt;0,AO45/U45)</f>
        <v>156.4774471600264</v>
      </c>
      <c r="AW45" s="235">
        <f t="shared" si="44"/>
        <v>0.11855400494356171</v>
      </c>
      <c r="AX45" s="235">
        <f t="shared" si="45"/>
        <v>1.4504768924733631</v>
      </c>
      <c r="AY45" s="100"/>
      <c r="AZ45" s="95">
        <f t="shared" si="13"/>
        <v>43344.25286332731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1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2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4"/>
        <v>0</v>
      </c>
      <c r="R46" s="93">
        <f t="shared" si="15"/>
        <v>0</v>
      </c>
      <c r="S46" s="94">
        <v>0</v>
      </c>
      <c r="T46" s="94">
        <v>0</v>
      </c>
      <c r="U46" s="93">
        <f t="shared" si="16"/>
        <v>0</v>
      </c>
      <c r="V46" s="94">
        <v>0</v>
      </c>
      <c r="W46" s="94">
        <v>0</v>
      </c>
      <c r="X46" s="93">
        <f t="shared" si="17"/>
        <v>0</v>
      </c>
      <c r="Y46" s="94">
        <v>0</v>
      </c>
      <c r="Z46" s="94">
        <v>0</v>
      </c>
      <c r="AA46" s="93">
        <f t="shared" si="18"/>
        <v>0</v>
      </c>
      <c r="AB46" s="93">
        <f t="shared" si="19"/>
        <v>0</v>
      </c>
      <c r="AC46" s="235">
        <f t="shared" si="20"/>
        <v>0</v>
      </c>
      <c r="AD46" s="93">
        <f t="shared" si="21"/>
        <v>0</v>
      </c>
      <c r="AE46" s="94">
        <v>0</v>
      </c>
      <c r="AF46" s="235">
        <f t="shared" si="22"/>
        <v>0</v>
      </c>
      <c r="AG46" s="94">
        <v>0</v>
      </c>
      <c r="AH46" s="94"/>
      <c r="AI46" s="94"/>
      <c r="AJ46" s="94"/>
      <c r="AK46" s="94"/>
      <c r="AL46" s="123">
        <f t="shared" si="43"/>
        <v>0</v>
      </c>
      <c r="AM46" s="94">
        <v>0</v>
      </c>
      <c r="AN46" s="95">
        <f t="shared" si="23"/>
        <v>0</v>
      </c>
      <c r="AO46" s="96">
        <f t="shared" si="25"/>
        <v>0</v>
      </c>
      <c r="AP46" s="97"/>
      <c r="AQ46" s="98">
        <f t="shared" si="7"/>
        <v>0</v>
      </c>
      <c r="AR46" s="99">
        <f t="shared" si="35"/>
        <v>107.88</v>
      </c>
      <c r="AS46" s="99">
        <f t="shared" si="9"/>
        <v>0</v>
      </c>
      <c r="AT46" s="99">
        <f t="shared" si="10"/>
        <v>0</v>
      </c>
      <c r="AU46" s="99">
        <f t="shared" si="24"/>
        <v>0</v>
      </c>
      <c r="AV46" s="99">
        <f t="array" ref="AV46">_xlfn.IFS(U46=0,AO46,U46&lt;0,AO46/-U46,U46&gt;0,AO46/U46)</f>
        <v>0</v>
      </c>
      <c r="AW46" s="235">
        <f t="shared" si="44"/>
        <v>0</v>
      </c>
      <c r="AX46" s="235">
        <f t="shared" si="45"/>
        <v>0</v>
      </c>
      <c r="AY46" s="100"/>
      <c r="AZ46" s="95">
        <f t="shared" si="13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1"/>
        <v>305</v>
      </c>
      <c r="F47" s="94">
        <v>14</v>
      </c>
      <c r="G47" s="94" t="s">
        <v>100</v>
      </c>
      <c r="H47" s="94">
        <v>111</v>
      </c>
      <c r="I47" s="94">
        <v>0</v>
      </c>
      <c r="J47" s="94">
        <v>180</v>
      </c>
      <c r="K47" s="93">
        <v>123.09</v>
      </c>
      <c r="L47" s="93">
        <f t="shared" si="42"/>
        <v>37542.450000000004</v>
      </c>
      <c r="M47" s="90">
        <v>87</v>
      </c>
      <c r="N47" s="90">
        <v>21</v>
      </c>
      <c r="O47" s="90">
        <v>1056</v>
      </c>
      <c r="P47" s="90">
        <v>100</v>
      </c>
      <c r="Q47" s="234">
        <f t="shared" si="14"/>
        <v>3</v>
      </c>
      <c r="R47" s="93">
        <f t="shared" si="15"/>
        <v>2.2857142857142856</v>
      </c>
      <c r="S47" s="94">
        <v>17</v>
      </c>
      <c r="T47" s="94">
        <v>-1</v>
      </c>
      <c r="U47" s="93">
        <f t="shared" si="16"/>
        <v>16</v>
      </c>
      <c r="V47" s="94">
        <v>11370.39</v>
      </c>
      <c r="W47" s="94">
        <v>-614</v>
      </c>
      <c r="X47" s="93">
        <f t="shared" si="17"/>
        <v>10756.39</v>
      </c>
      <c r="Y47" s="94">
        <v>17802.03</v>
      </c>
      <c r="Z47" s="94">
        <v>-1027</v>
      </c>
      <c r="AA47" s="93">
        <f t="shared" si="18"/>
        <v>16775.03</v>
      </c>
      <c r="AB47" s="93">
        <f t="shared" si="19"/>
        <v>22176</v>
      </c>
      <c r="AC47" s="235">
        <f t="shared" si="20"/>
        <v>5.9793783425935018E-3</v>
      </c>
      <c r="AD47" s="93">
        <f t="shared" si="21"/>
        <v>1969.44</v>
      </c>
      <c r="AE47" s="94">
        <v>6325.079999999999</v>
      </c>
      <c r="AF47" s="235">
        <f t="shared" si="22"/>
        <v>0.37705327501649771</v>
      </c>
      <c r="AG47" s="94">
        <v>1761.3099999999995</v>
      </c>
      <c r="AH47" s="94"/>
      <c r="AI47" s="94"/>
      <c r="AJ47" s="94"/>
      <c r="AK47" s="94"/>
      <c r="AL47" s="123">
        <f t="shared" si="43"/>
        <v>74.070531705395823</v>
      </c>
      <c r="AM47" s="94">
        <v>0</v>
      </c>
      <c r="AN47" s="95">
        <f t="shared" si="23"/>
        <v>614.18986899999993</v>
      </c>
      <c r="AO47" s="96">
        <f t="shared" si="25"/>
        <v>6030.9395992946029</v>
      </c>
      <c r="AP47" s="97"/>
      <c r="AQ47" s="98">
        <f t="shared" si="7"/>
        <v>1048.4393749999999</v>
      </c>
      <c r="AR47" s="99">
        <f t="shared" si="35"/>
        <v>123.09</v>
      </c>
      <c r="AS47" s="99">
        <f t="shared" si="9"/>
        <v>395.31749999999994</v>
      </c>
      <c r="AT47" s="99">
        <f t="shared" si="10"/>
        <v>103.60647058823527</v>
      </c>
      <c r="AU47" s="99">
        <f t="shared" si="24"/>
        <v>0</v>
      </c>
      <c r="AV47" s="99">
        <f t="array" ref="AV47">_xlfn.IFS(U47=0,AO47,U47&lt;0,AO47/-U47,U47&gt;0,AO47/U47)</f>
        <v>376.93372495591268</v>
      </c>
      <c r="AW47" s="235">
        <f t="shared" si="44"/>
        <v>0.35951885625805757</v>
      </c>
      <c r="AX47" s="235">
        <f t="shared" si="45"/>
        <v>3.0622611500196006</v>
      </c>
      <c r="AY47" s="100"/>
      <c r="AZ47" s="95">
        <f t="shared" si="13"/>
        <v>114964.78611155337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1"/>
        <v>321</v>
      </c>
      <c r="F48" s="94">
        <v>30</v>
      </c>
      <c r="G48" s="94">
        <v>15</v>
      </c>
      <c r="H48" s="94">
        <v>265</v>
      </c>
      <c r="I48" s="94">
        <v>0</v>
      </c>
      <c r="J48" s="94">
        <v>11</v>
      </c>
      <c r="K48" s="93">
        <v>107.88</v>
      </c>
      <c r="L48" s="93">
        <f t="shared" si="42"/>
        <v>34629.479999999996</v>
      </c>
      <c r="M48" s="90">
        <v>72</v>
      </c>
      <c r="N48" s="90">
        <v>51</v>
      </c>
      <c r="O48" s="90">
        <v>1334</v>
      </c>
      <c r="P48" s="90">
        <v>40</v>
      </c>
      <c r="Q48" s="234">
        <f t="shared" si="14"/>
        <v>7.2857142857142856</v>
      </c>
      <c r="R48" s="93">
        <f t="shared" si="15"/>
        <v>3.8571428571428572</v>
      </c>
      <c r="S48" s="94">
        <v>29</v>
      </c>
      <c r="T48" s="94">
        <v>-2</v>
      </c>
      <c r="U48" s="93">
        <f t="shared" si="16"/>
        <v>27</v>
      </c>
      <c r="V48" s="94">
        <v>24087.859999999997</v>
      </c>
      <c r="W48" s="94">
        <v>-1410</v>
      </c>
      <c r="X48" s="93">
        <f t="shared" si="17"/>
        <v>22677.859999999997</v>
      </c>
      <c r="Y48" s="94">
        <v>37662.639999999999</v>
      </c>
      <c r="Z48" s="94">
        <v>-2351.7200000000003</v>
      </c>
      <c r="AA48" s="93">
        <f t="shared" si="18"/>
        <v>35310.92</v>
      </c>
      <c r="AB48" s="93">
        <f t="shared" si="19"/>
        <v>27213.599999999999</v>
      </c>
      <c r="AC48" s="235">
        <f t="shared" si="20"/>
        <v>1.2586406719096879E-2</v>
      </c>
      <c r="AD48" s="93">
        <f t="shared" si="21"/>
        <v>2912.7599999999998</v>
      </c>
      <c r="AE48" s="94">
        <v>13193.04</v>
      </c>
      <c r="AF48" s="235">
        <f t="shared" si="22"/>
        <v>0.3736249296251698</v>
      </c>
      <c r="AG48" s="94">
        <v>6403.2799999999952</v>
      </c>
      <c r="AH48" s="94">
        <v>5762</v>
      </c>
      <c r="AI48" s="94">
        <v>305</v>
      </c>
      <c r="AJ48" s="94"/>
      <c r="AK48" s="94"/>
      <c r="AL48" s="123">
        <f t="shared" si="43"/>
        <v>176.8350531705396</v>
      </c>
      <c r="AM48" s="94">
        <v>0</v>
      </c>
      <c r="AN48" s="95">
        <f t="shared" si="23"/>
        <v>1294.9058059999998</v>
      </c>
      <c r="AO48" s="96">
        <f t="shared" si="25"/>
        <v>5263.099140829464</v>
      </c>
      <c r="AP48" s="97"/>
      <c r="AQ48" s="98">
        <f t="shared" si="7"/>
        <v>1307.8118518518518</v>
      </c>
      <c r="AR48" s="99">
        <f t="shared" si="35"/>
        <v>107.88</v>
      </c>
      <c r="AS48" s="99">
        <f t="shared" si="9"/>
        <v>488.63111111111112</v>
      </c>
      <c r="AT48" s="99">
        <f t="shared" si="10"/>
        <v>220.8027586206895</v>
      </c>
      <c r="AU48" s="99">
        <f t="shared" si="24"/>
        <v>209.20689655172413</v>
      </c>
      <c r="AV48" s="99">
        <f t="array" ref="AV48">_xlfn.IFS(U48=0,AO48,U48&lt;0,AO48/-U48,U48&gt;0,AO48/U48)</f>
        <v>194.92959780849867</v>
      </c>
      <c r="AW48" s="235">
        <f t="shared" si="44"/>
        <v>0.14905018449900101</v>
      </c>
      <c r="AX48" s="235">
        <f t="shared" si="45"/>
        <v>1.8069113627039179</v>
      </c>
      <c r="AY48" s="100"/>
      <c r="AZ48" s="95">
        <f t="shared" si="13"/>
        <v>62572.400896528074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1"/>
        <v>95</v>
      </c>
      <c r="F49" s="94">
        <v>54</v>
      </c>
      <c r="G49" s="94">
        <v>19</v>
      </c>
      <c r="H49" s="94">
        <v>20</v>
      </c>
      <c r="I49" s="94">
        <v>0</v>
      </c>
      <c r="J49" s="94">
        <v>2</v>
      </c>
      <c r="K49" s="93">
        <v>123.09</v>
      </c>
      <c r="L49" s="93">
        <f t="shared" si="42"/>
        <v>11693.550000000001</v>
      </c>
      <c r="M49" s="90">
        <v>21</v>
      </c>
      <c r="N49" s="90">
        <v>68</v>
      </c>
      <c r="O49" s="90">
        <v>1473</v>
      </c>
      <c r="P49" s="90">
        <v>61</v>
      </c>
      <c r="Q49" s="234">
        <f t="shared" si="14"/>
        <v>9.7142857142857135</v>
      </c>
      <c r="R49" s="93">
        <f t="shared" si="15"/>
        <v>5.1428571428571432</v>
      </c>
      <c r="S49" s="94">
        <v>36</v>
      </c>
      <c r="T49" s="94">
        <v>0</v>
      </c>
      <c r="U49" s="93">
        <f t="shared" si="16"/>
        <v>36</v>
      </c>
      <c r="V49" s="94">
        <v>31770.51</v>
      </c>
      <c r="W49" s="94">
        <v>0</v>
      </c>
      <c r="X49" s="93">
        <f t="shared" si="17"/>
        <v>31770.51</v>
      </c>
      <c r="Y49" s="94">
        <v>50431.619999999995</v>
      </c>
      <c r="Z49" s="94">
        <v>0</v>
      </c>
      <c r="AA49" s="93">
        <f t="shared" si="18"/>
        <v>50431.619999999995</v>
      </c>
      <c r="AB49" s="93">
        <f t="shared" si="19"/>
        <v>61100.04</v>
      </c>
      <c r="AC49" s="235">
        <f t="shared" si="20"/>
        <v>1.7976107131248364E-2</v>
      </c>
      <c r="AD49" s="93">
        <f t="shared" si="21"/>
        <v>4431.24</v>
      </c>
      <c r="AE49" s="94">
        <v>18906.179999999993</v>
      </c>
      <c r="AF49" s="235">
        <f t="shared" si="22"/>
        <v>0.37488742181988194</v>
      </c>
      <c r="AG49" s="94">
        <v>6325.5099999999975</v>
      </c>
      <c r="AH49" s="94">
        <v>7000</v>
      </c>
      <c r="AI49" s="94">
        <v>2085</v>
      </c>
      <c r="AJ49" s="94"/>
      <c r="AK49" s="94"/>
      <c r="AL49" s="123">
        <f t="shared" si="43"/>
        <v>13.346041748719969</v>
      </c>
      <c r="AM49" s="94">
        <v>0</v>
      </c>
      <c r="AN49" s="95">
        <f t="shared" si="23"/>
        <v>1814.0961209999998</v>
      </c>
      <c r="AO49" s="96">
        <f t="shared" si="25"/>
        <v>9856.2478372512851</v>
      </c>
      <c r="AP49" s="97"/>
      <c r="AQ49" s="98">
        <f t="shared" si="7"/>
        <v>1400.8783333333331</v>
      </c>
      <c r="AR49" s="99">
        <f t="shared" si="35"/>
        <v>123.09</v>
      </c>
      <c r="AS49" s="99">
        <f t="shared" si="9"/>
        <v>525.17166666666651</v>
      </c>
      <c r="AT49" s="99">
        <f t="shared" si="10"/>
        <v>175.70861111111105</v>
      </c>
      <c r="AU49" s="99">
        <f t="shared" si="24"/>
        <v>252.36111111111111</v>
      </c>
      <c r="AV49" s="99">
        <f t="array" ref="AV49">_xlfn.IFS(U49=0,AO49,U49&lt;0,AO49/-U49,U49&gt;0,AO49/U49)</f>
        <v>273.78466214586905</v>
      </c>
      <c r="AW49" s="235">
        <f t="shared" si="44"/>
        <v>0.19543785897124238</v>
      </c>
      <c r="AX49" s="235">
        <f t="shared" si="45"/>
        <v>2.2242640518796737</v>
      </c>
      <c r="AY49" s="100"/>
      <c r="AZ49" s="95">
        <f t="shared" si="13"/>
        <v>26009.54290385756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1"/>
        <v>192</v>
      </c>
      <c r="F50" s="94">
        <v>23</v>
      </c>
      <c r="G50" s="94">
        <v>6</v>
      </c>
      <c r="H50" s="94">
        <v>162</v>
      </c>
      <c r="I50" s="94">
        <v>0</v>
      </c>
      <c r="J50" s="94">
        <v>1</v>
      </c>
      <c r="K50" s="93">
        <v>134.79</v>
      </c>
      <c r="L50" s="93">
        <f t="shared" si="42"/>
        <v>25879.68</v>
      </c>
      <c r="M50" s="90">
        <v>97</v>
      </c>
      <c r="N50" s="90">
        <v>31</v>
      </c>
      <c r="O50" s="90">
        <v>1218</v>
      </c>
      <c r="P50" s="90">
        <v>58</v>
      </c>
      <c r="Q50" s="234">
        <f t="shared" si="14"/>
        <v>4.4285714285714288</v>
      </c>
      <c r="R50" s="93">
        <f t="shared" si="15"/>
        <v>2</v>
      </c>
      <c r="S50" s="94">
        <v>14</v>
      </c>
      <c r="T50" s="94">
        <v>0</v>
      </c>
      <c r="U50" s="93">
        <f t="shared" si="16"/>
        <v>14</v>
      </c>
      <c r="V50" s="94">
        <v>10895.769999999999</v>
      </c>
      <c r="W50" s="94">
        <v>0</v>
      </c>
      <c r="X50" s="93">
        <f t="shared" si="17"/>
        <v>10895.769999999999</v>
      </c>
      <c r="Y50" s="94">
        <v>16956.599999999999</v>
      </c>
      <c r="Z50" s="94">
        <v>0</v>
      </c>
      <c r="AA50" s="93">
        <f t="shared" si="18"/>
        <v>16956.599999999999</v>
      </c>
      <c r="AB50" s="93">
        <f t="shared" si="19"/>
        <v>21899.64</v>
      </c>
      <c r="AC50" s="235">
        <f t="shared" si="20"/>
        <v>6.0440980912714291E-3</v>
      </c>
      <c r="AD50" s="93">
        <f t="shared" si="21"/>
        <v>1887.06</v>
      </c>
      <c r="AE50" s="94">
        <v>6294.7199999999975</v>
      </c>
      <c r="AF50" s="235">
        <f t="shared" si="22"/>
        <v>0.37122536357524494</v>
      </c>
      <c r="AG50" s="94">
        <v>1842.6599999999994</v>
      </c>
      <c r="AH50" s="94">
        <v>1607</v>
      </c>
      <c r="AI50" s="94">
        <v>848</v>
      </c>
      <c r="AJ50" s="94"/>
      <c r="AK50" s="94"/>
      <c r="AL50" s="123">
        <f t="shared" si="43"/>
        <v>108.10293816463175</v>
      </c>
      <c r="AM50" s="94">
        <v>0</v>
      </c>
      <c r="AN50" s="95">
        <f t="shared" si="23"/>
        <v>622.14846699999987</v>
      </c>
      <c r="AO50" s="96">
        <f t="shared" si="25"/>
        <v>3746.9085948353695</v>
      </c>
      <c r="AP50" s="97"/>
      <c r="AQ50" s="98">
        <f t="shared" si="7"/>
        <v>1211.1857142857141</v>
      </c>
      <c r="AR50" s="99">
        <f t="shared" si="35"/>
        <v>134.79</v>
      </c>
      <c r="AS50" s="99">
        <f t="shared" si="9"/>
        <v>449.62285714285696</v>
      </c>
      <c r="AT50" s="99">
        <f t="shared" si="10"/>
        <v>131.61857142857139</v>
      </c>
      <c r="AU50" s="99">
        <f t="shared" si="24"/>
        <v>175.35714285714286</v>
      </c>
      <c r="AV50" s="99">
        <f t="array" ref="AV50">_xlfn.IFS(U50=0,AO50,U50&lt;0,AO50/-U50,U50&gt;0,AO50/U50)</f>
        <v>267.63632820252639</v>
      </c>
      <c r="AW50" s="235">
        <f t="shared" si="44"/>
        <v>0.22097051265202752</v>
      </c>
      <c r="AX50" s="235">
        <f t="shared" si="45"/>
        <v>1.9855800000187434</v>
      </c>
      <c r="AY50" s="100"/>
      <c r="AZ50" s="95">
        <f t="shared" si="13"/>
        <v>51386.17501488507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1"/>
        <v>7</v>
      </c>
      <c r="F51" s="94">
        <v>1</v>
      </c>
      <c r="G51" s="94">
        <v>2</v>
      </c>
      <c r="H51" s="94">
        <v>3</v>
      </c>
      <c r="I51" s="94">
        <v>0</v>
      </c>
      <c r="J51" s="94">
        <v>1</v>
      </c>
      <c r="K51" s="93">
        <v>144.15</v>
      </c>
      <c r="L51" s="93">
        <f t="shared" si="42"/>
        <v>1009.0500000000001</v>
      </c>
      <c r="M51" s="90">
        <v>999</v>
      </c>
      <c r="N51" s="90">
        <v>1</v>
      </c>
      <c r="O51" s="90">
        <v>1119</v>
      </c>
      <c r="P51" s="90">
        <v>0</v>
      </c>
      <c r="Q51" s="234">
        <f t="shared" si="14"/>
        <v>0.14285714285714285</v>
      </c>
      <c r="R51" s="93">
        <f t="shared" si="15"/>
        <v>0.2857142857142857</v>
      </c>
      <c r="S51" s="94">
        <v>2</v>
      </c>
      <c r="T51" s="94">
        <v>0</v>
      </c>
      <c r="U51" s="93">
        <f t="shared" si="16"/>
        <v>2</v>
      </c>
      <c r="V51" s="94">
        <v>1385</v>
      </c>
      <c r="W51" s="94">
        <v>0</v>
      </c>
      <c r="X51" s="93">
        <f t="shared" si="17"/>
        <v>1385</v>
      </c>
      <c r="Y51" s="94">
        <v>2238</v>
      </c>
      <c r="Z51" s="94">
        <v>0</v>
      </c>
      <c r="AA51" s="93">
        <f t="shared" si="18"/>
        <v>2238</v>
      </c>
      <c r="AB51" s="93">
        <f t="shared" si="19"/>
        <v>0</v>
      </c>
      <c r="AC51" s="235">
        <f t="shared" si="20"/>
        <v>7.977242801189778E-4</v>
      </c>
      <c r="AD51" s="93">
        <f t="shared" si="21"/>
        <v>288.3</v>
      </c>
      <c r="AE51" s="94">
        <v>839.26</v>
      </c>
      <c r="AF51" s="235">
        <f t="shared" si="22"/>
        <v>0.37500446827524575</v>
      </c>
      <c r="AG51" s="94">
        <v>396.64000000000004</v>
      </c>
      <c r="AH51" s="94"/>
      <c r="AI51" s="94"/>
      <c r="AJ51" s="94"/>
      <c r="AK51" s="94"/>
      <c r="AL51" s="123">
        <f t="shared" si="43"/>
        <v>2.0019062623079948</v>
      </c>
      <c r="AM51" s="94">
        <v>0</v>
      </c>
      <c r="AN51" s="95">
        <f t="shared" si="23"/>
        <v>79.083500000000001</v>
      </c>
      <c r="AO51" s="96">
        <f t="shared" si="25"/>
        <v>632.71459373769198</v>
      </c>
      <c r="AP51" s="97"/>
      <c r="AQ51" s="98">
        <f t="shared" si="7"/>
        <v>1119</v>
      </c>
      <c r="AR51" s="99">
        <f t="shared" si="35"/>
        <v>144.15</v>
      </c>
      <c r="AS51" s="99">
        <f t="shared" si="9"/>
        <v>419.63</v>
      </c>
      <c r="AT51" s="99">
        <f t="shared" si="10"/>
        <v>198.32000000000002</v>
      </c>
      <c r="AU51" s="99">
        <f t="shared" si="24"/>
        <v>0</v>
      </c>
      <c r="AV51" s="99">
        <f t="array" ref="AV51">_xlfn.IFS(U51=0,AO51,U51&lt;0,AO51/-U51,U51&gt;0,AO51/U51)</f>
        <v>316.35729686884599</v>
      </c>
      <c r="AW51" s="235">
        <f t="shared" si="44"/>
        <v>0.2827142956826148</v>
      </c>
      <c r="AX51" s="235">
        <f t="shared" si="45"/>
        <v>2.1946395897942836</v>
      </c>
      <c r="AY51" s="100"/>
      <c r="AZ51" s="95">
        <f t="shared" si="13"/>
        <v>2214.5010780819221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1"/>
        <v>51</v>
      </c>
      <c r="F52" s="94">
        <v>6</v>
      </c>
      <c r="G52" s="94" t="s">
        <v>100</v>
      </c>
      <c r="H52" s="94">
        <v>44</v>
      </c>
      <c r="I52" s="94">
        <v>0</v>
      </c>
      <c r="J52" s="94">
        <v>1</v>
      </c>
      <c r="K52" s="93">
        <v>96.18</v>
      </c>
      <c r="L52" s="93">
        <f t="shared" si="42"/>
        <v>4905.18</v>
      </c>
      <c r="M52" s="90">
        <v>204</v>
      </c>
      <c r="N52" s="90">
        <v>7</v>
      </c>
      <c r="O52" s="90">
        <v>1106</v>
      </c>
      <c r="P52" s="90">
        <v>0</v>
      </c>
      <c r="Q52" s="234">
        <f t="shared" si="14"/>
        <v>1</v>
      </c>
      <c r="R52" s="93">
        <f t="shared" si="15"/>
        <v>0</v>
      </c>
      <c r="S52" s="94">
        <v>0</v>
      </c>
      <c r="T52" s="94">
        <v>0</v>
      </c>
      <c r="U52" s="93">
        <f t="shared" si="16"/>
        <v>0</v>
      </c>
      <c r="V52" s="94">
        <v>0</v>
      </c>
      <c r="W52" s="94">
        <v>0</v>
      </c>
      <c r="X52" s="93">
        <f t="shared" si="17"/>
        <v>0</v>
      </c>
      <c r="Y52" s="94">
        <v>0</v>
      </c>
      <c r="Z52" s="94">
        <v>0</v>
      </c>
      <c r="AA52" s="93">
        <f t="shared" si="18"/>
        <v>0</v>
      </c>
      <c r="AB52" s="93">
        <f t="shared" si="19"/>
        <v>0</v>
      </c>
      <c r="AC52" s="235">
        <f t="shared" si="20"/>
        <v>0</v>
      </c>
      <c r="AD52" s="93">
        <f t="shared" si="21"/>
        <v>0</v>
      </c>
      <c r="AE52" s="94">
        <v>0</v>
      </c>
      <c r="AF52" s="235">
        <f t="shared" si="22"/>
        <v>0</v>
      </c>
      <c r="AG52" s="94">
        <v>202.04000000000002</v>
      </c>
      <c r="AH52" s="94"/>
      <c r="AI52" s="94"/>
      <c r="AJ52" s="94"/>
      <c r="AK52" s="94"/>
      <c r="AL52" s="123">
        <f t="shared" si="43"/>
        <v>29.361291847183928</v>
      </c>
      <c r="AM52" s="94">
        <v>0</v>
      </c>
      <c r="AN52" s="95">
        <f t="shared" si="23"/>
        <v>0</v>
      </c>
      <c r="AO52" s="96">
        <f t="shared" si="25"/>
        <v>-231.40129184718396</v>
      </c>
      <c r="AP52" s="97"/>
      <c r="AQ52" s="98">
        <f t="shared" si="7"/>
        <v>0</v>
      </c>
      <c r="AR52" s="99">
        <f t="shared" si="35"/>
        <v>96.18</v>
      </c>
      <c r="AS52" s="99">
        <f t="shared" si="9"/>
        <v>0</v>
      </c>
      <c r="AT52" s="99">
        <f t="shared" si="10"/>
        <v>202.04000000000002</v>
      </c>
      <c r="AU52" s="99">
        <f t="shared" si="24"/>
        <v>0</v>
      </c>
      <c r="AV52" s="99">
        <f t="array" ref="AV52">_xlfn.IFS(U52=0,AO52,U52&lt;0,AO52/-U52,U52&gt;0,AO52/U52)</f>
        <v>-231.40129184718396</v>
      </c>
      <c r="AW52" s="235">
        <f t="shared" si="44"/>
        <v>0</v>
      </c>
      <c r="AX52" s="235">
        <f t="shared" si="45"/>
        <v>-2.4059190252358489</v>
      </c>
      <c r="AY52" s="100"/>
      <c r="AZ52" s="95">
        <f t="shared" si="13"/>
        <v>-11801.465884206382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1"/>
        <v>48</v>
      </c>
      <c r="F53" s="94" t="s">
        <v>100</v>
      </c>
      <c r="G53" s="94">
        <v>1</v>
      </c>
      <c r="H53" s="94">
        <v>46</v>
      </c>
      <c r="I53" s="94">
        <v>0</v>
      </c>
      <c r="J53" s="94">
        <v>1</v>
      </c>
      <c r="K53" s="93">
        <v>96.18</v>
      </c>
      <c r="L53" s="93">
        <f t="shared" si="42"/>
        <v>4616.6400000000003</v>
      </c>
      <c r="M53" s="90">
        <v>701</v>
      </c>
      <c r="N53" s="90">
        <v>1</v>
      </c>
      <c r="O53" s="90">
        <v>1106</v>
      </c>
      <c r="P53" s="90">
        <v>0</v>
      </c>
      <c r="Q53" s="234">
        <f t="shared" si="14"/>
        <v>0.14285714285714285</v>
      </c>
      <c r="R53" s="93">
        <f t="shared" si="15"/>
        <v>0</v>
      </c>
      <c r="S53" s="94">
        <v>0</v>
      </c>
      <c r="T53" s="94">
        <v>0</v>
      </c>
      <c r="U53" s="93">
        <f t="shared" si="16"/>
        <v>0</v>
      </c>
      <c r="V53" s="94">
        <v>0</v>
      </c>
      <c r="W53" s="94">
        <v>0</v>
      </c>
      <c r="X53" s="93">
        <f t="shared" si="17"/>
        <v>0</v>
      </c>
      <c r="Y53" s="94">
        <v>0</v>
      </c>
      <c r="Z53" s="94">
        <v>0</v>
      </c>
      <c r="AA53" s="93">
        <f t="shared" si="18"/>
        <v>0</v>
      </c>
      <c r="AB53" s="93">
        <f t="shared" si="19"/>
        <v>0</v>
      </c>
      <c r="AC53" s="235">
        <f t="shared" si="20"/>
        <v>0</v>
      </c>
      <c r="AD53" s="93">
        <f t="shared" si="21"/>
        <v>0</v>
      </c>
      <c r="AE53" s="94">
        <v>0</v>
      </c>
      <c r="AF53" s="235">
        <f t="shared" si="22"/>
        <v>0</v>
      </c>
      <c r="AG53" s="94">
        <v>109.16</v>
      </c>
      <c r="AH53" s="94"/>
      <c r="AI53" s="94"/>
      <c r="AJ53" s="94"/>
      <c r="AK53" s="94"/>
      <c r="AL53" s="123">
        <f t="shared" si="43"/>
        <v>30.695896022055926</v>
      </c>
      <c r="AM53" s="94">
        <v>0</v>
      </c>
      <c r="AN53" s="95">
        <f t="shared" si="23"/>
        <v>0</v>
      </c>
      <c r="AO53" s="96">
        <f t="shared" si="25"/>
        <v>-139.85589602205593</v>
      </c>
      <c r="AP53" s="97"/>
      <c r="AQ53" s="98">
        <f t="shared" si="7"/>
        <v>0</v>
      </c>
      <c r="AR53" s="99">
        <f t="shared" si="35"/>
        <v>96.18</v>
      </c>
      <c r="AS53" s="99">
        <f t="shared" si="9"/>
        <v>0</v>
      </c>
      <c r="AT53" s="99">
        <f t="shared" si="10"/>
        <v>109.16</v>
      </c>
      <c r="AU53" s="99">
        <f t="shared" si="24"/>
        <v>0</v>
      </c>
      <c r="AV53" s="99">
        <f t="array" ref="AV53">_xlfn.IFS(U53=0,AO53,U53&lt;0,AO53/-U53,U53&gt;0,AO53/U53)</f>
        <v>-139.85589602205593</v>
      </c>
      <c r="AW53" s="235">
        <f t="shared" si="44"/>
        <v>0</v>
      </c>
      <c r="AX53" s="235">
        <f t="shared" si="45"/>
        <v>-1.454105801851278</v>
      </c>
      <c r="AY53" s="100"/>
      <c r="AZ53" s="95">
        <f t="shared" si="13"/>
        <v>-6713.0830090586842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6">SUM(F54:J54)</f>
        <v>48</v>
      </c>
      <c r="F54" s="94">
        <v>1</v>
      </c>
      <c r="G54" s="94">
        <v>1</v>
      </c>
      <c r="H54" s="94">
        <v>45</v>
      </c>
      <c r="I54" s="94">
        <v>0</v>
      </c>
      <c r="J54" s="94">
        <v>1</v>
      </c>
      <c r="K54" s="94">
        <v>123.09</v>
      </c>
      <c r="L54" s="93">
        <f t="shared" si="42"/>
        <v>5908.32</v>
      </c>
      <c r="M54" s="90">
        <v>246</v>
      </c>
      <c r="N54" s="90">
        <v>3</v>
      </c>
      <c r="O54" s="90">
        <v>998</v>
      </c>
      <c r="P54" s="90">
        <v>50</v>
      </c>
      <c r="Q54" s="234">
        <f t="shared" si="14"/>
        <v>0.42857142857142855</v>
      </c>
      <c r="R54" s="93">
        <f t="shared" si="15"/>
        <v>0.42857142857142855</v>
      </c>
      <c r="S54" s="94">
        <v>3</v>
      </c>
      <c r="T54" s="94">
        <v>0</v>
      </c>
      <c r="U54" s="93">
        <f t="shared" si="16"/>
        <v>3</v>
      </c>
      <c r="V54" s="94">
        <v>1910</v>
      </c>
      <c r="W54" s="94">
        <v>0</v>
      </c>
      <c r="X54" s="93">
        <f t="shared" si="17"/>
        <v>1910</v>
      </c>
      <c r="Y54" s="94">
        <v>2994</v>
      </c>
      <c r="Z54" s="94">
        <v>0</v>
      </c>
      <c r="AA54" s="93">
        <f t="shared" si="18"/>
        <v>2994</v>
      </c>
      <c r="AB54" s="93">
        <f t="shared" si="19"/>
        <v>1497</v>
      </c>
      <c r="AC54" s="235">
        <f t="shared" si="20"/>
        <v>1.0671968251457639E-3</v>
      </c>
      <c r="AD54" s="93">
        <f t="shared" si="21"/>
        <v>369.27</v>
      </c>
      <c r="AE54" s="94">
        <v>1131.8000000000002</v>
      </c>
      <c r="AF54" s="235">
        <f t="shared" si="22"/>
        <v>0.37802271209084842</v>
      </c>
      <c r="AG54" s="94">
        <v>441.35</v>
      </c>
      <c r="AH54" s="94"/>
      <c r="AI54" s="94"/>
      <c r="AJ54" s="94"/>
      <c r="AK54" s="94"/>
      <c r="AL54" s="123">
        <f t="shared" si="43"/>
        <v>30.028593934619931</v>
      </c>
      <c r="AM54" s="94">
        <v>0</v>
      </c>
      <c r="AN54" s="95">
        <f t="shared" si="23"/>
        <v>109.06099999999999</v>
      </c>
      <c r="AO54" s="96">
        <f t="shared" si="25"/>
        <v>912.49040606537994</v>
      </c>
      <c r="AP54" s="97"/>
      <c r="AQ54" s="98">
        <f t="shared" si="7"/>
        <v>998</v>
      </c>
      <c r="AR54" s="99">
        <f t="shared" si="35"/>
        <v>123.09</v>
      </c>
      <c r="AS54" s="99">
        <f t="shared" si="9"/>
        <v>377.26666666666671</v>
      </c>
      <c r="AT54" s="99">
        <f t="shared" si="10"/>
        <v>147.11666666666667</v>
      </c>
      <c r="AU54" s="99">
        <f t="shared" si="24"/>
        <v>0</v>
      </c>
      <c r="AV54" s="99">
        <f t="array" ref="AV54">_xlfn.IFS(U54=0,AO54,U54&lt;0,AO54/-U54,U54&gt;0,AO54/U54)</f>
        <v>304.16346868846</v>
      </c>
      <c r="AW54" s="235">
        <f t="shared" si="44"/>
        <v>0.30477301471789581</v>
      </c>
      <c r="AX54" s="235">
        <f t="shared" si="45"/>
        <v>2.4710656323702982</v>
      </c>
      <c r="AY54" s="100"/>
      <c r="AZ54" s="95">
        <f t="shared" si="13"/>
        <v>14599.846497046081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6"/>
        <v>2</v>
      </c>
      <c r="F55" s="94" t="s">
        <v>100</v>
      </c>
      <c r="G55" s="94">
        <v>1</v>
      </c>
      <c r="H55" s="94" t="s">
        <v>100</v>
      </c>
      <c r="I55" s="94">
        <v>0</v>
      </c>
      <c r="J55" s="94">
        <v>1</v>
      </c>
      <c r="K55" s="94">
        <v>158.19</v>
      </c>
      <c r="L55" s="93">
        <f t="shared" si="42"/>
        <v>316.38</v>
      </c>
      <c r="M55" s="90">
        <v>999</v>
      </c>
      <c r="N55" s="90">
        <v>1</v>
      </c>
      <c r="O55" s="90">
        <v>1049</v>
      </c>
      <c r="P55" s="90">
        <v>0</v>
      </c>
      <c r="Q55" s="234">
        <f t="shared" si="14"/>
        <v>0.14285714285714285</v>
      </c>
      <c r="R55" s="93">
        <f t="shared" si="15"/>
        <v>0</v>
      </c>
      <c r="S55" s="94">
        <v>0</v>
      </c>
      <c r="T55" s="94">
        <v>0</v>
      </c>
      <c r="U55" s="93">
        <f t="shared" si="16"/>
        <v>0</v>
      </c>
      <c r="V55" s="94">
        <v>0</v>
      </c>
      <c r="W55" s="94">
        <v>0</v>
      </c>
      <c r="X55" s="93">
        <f t="shared" si="17"/>
        <v>0</v>
      </c>
      <c r="Y55" s="94">
        <v>0</v>
      </c>
      <c r="Z55" s="94">
        <v>0</v>
      </c>
      <c r="AA55" s="93">
        <f t="shared" si="18"/>
        <v>0</v>
      </c>
      <c r="AB55" s="93">
        <f t="shared" si="19"/>
        <v>0</v>
      </c>
      <c r="AC55" s="235">
        <f t="shared" si="20"/>
        <v>0</v>
      </c>
      <c r="AD55" s="93">
        <f t="shared" si="21"/>
        <v>0</v>
      </c>
      <c r="AE55" s="94">
        <v>0</v>
      </c>
      <c r="AF55" s="235">
        <f t="shared" si="22"/>
        <v>0</v>
      </c>
      <c r="AG55" s="94">
        <v>97.32</v>
      </c>
      <c r="AH55" s="94"/>
      <c r="AI55" s="94"/>
      <c r="AJ55" s="94"/>
      <c r="AK55" s="94"/>
      <c r="AL55" s="123">
        <f t="shared" si="43"/>
        <v>0</v>
      </c>
      <c r="AM55" s="94">
        <v>0</v>
      </c>
      <c r="AN55" s="95">
        <f t="shared" si="23"/>
        <v>0</v>
      </c>
      <c r="AO55" s="96">
        <f t="shared" si="25"/>
        <v>-97.32</v>
      </c>
      <c r="AP55" s="97"/>
      <c r="AQ55" s="98">
        <f t="shared" si="7"/>
        <v>0</v>
      </c>
      <c r="AR55" s="99">
        <f t="shared" si="35"/>
        <v>158.19</v>
      </c>
      <c r="AS55" s="99">
        <f t="shared" si="9"/>
        <v>0</v>
      </c>
      <c r="AT55" s="99">
        <f t="shared" si="10"/>
        <v>97.32</v>
      </c>
      <c r="AU55" s="99">
        <f t="shared" si="24"/>
        <v>0</v>
      </c>
      <c r="AV55" s="99">
        <f t="array" ref="AV55">_xlfn.IFS(U55=0,AO55,U55&lt;0,AO55/-U55,U55&gt;0,AO55/U55)</f>
        <v>-97.32</v>
      </c>
      <c r="AW55" s="235">
        <f t="shared" si="44"/>
        <v>0</v>
      </c>
      <c r="AX55" s="235">
        <f t="shared" si="45"/>
        <v>-0.61520955812630373</v>
      </c>
      <c r="AY55" s="100"/>
      <c r="AZ55" s="95">
        <f t="shared" si="13"/>
        <v>-194.64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6"/>
        <v>1</v>
      </c>
      <c r="F56" s="94">
        <v>0</v>
      </c>
      <c r="G56" s="94">
        <v>0</v>
      </c>
      <c r="H56" s="94">
        <v>0</v>
      </c>
      <c r="I56" s="94">
        <v>0</v>
      </c>
      <c r="J56" s="94">
        <v>1</v>
      </c>
      <c r="K56" s="94">
        <v>152.34</v>
      </c>
      <c r="L56" s="93">
        <f t="shared" si="42"/>
        <v>152.34</v>
      </c>
      <c r="M56" s="90">
        <v>999</v>
      </c>
      <c r="N56" s="90">
        <v>1</v>
      </c>
      <c r="O56" s="90">
        <v>1049</v>
      </c>
      <c r="P56" s="90">
        <v>100</v>
      </c>
      <c r="Q56" s="234">
        <f t="shared" si="14"/>
        <v>0.14285714285714285</v>
      </c>
      <c r="R56" s="93">
        <f t="shared" si="15"/>
        <v>0.14285714285714285</v>
      </c>
      <c r="S56" s="94">
        <v>1</v>
      </c>
      <c r="T56" s="94">
        <v>0</v>
      </c>
      <c r="U56" s="93">
        <f t="shared" si="16"/>
        <v>1</v>
      </c>
      <c r="V56" s="94">
        <v>660</v>
      </c>
      <c r="W56" s="94">
        <v>0</v>
      </c>
      <c r="X56" s="93">
        <f t="shared" si="17"/>
        <v>660</v>
      </c>
      <c r="Y56" s="94">
        <v>1049</v>
      </c>
      <c r="Z56" s="94">
        <v>0</v>
      </c>
      <c r="AA56" s="93">
        <f t="shared" si="18"/>
        <v>1049</v>
      </c>
      <c r="AB56" s="93">
        <f t="shared" si="19"/>
        <v>1049</v>
      </c>
      <c r="AC56" s="235">
        <f t="shared" si="20"/>
        <v>3.7391097848293468E-4</v>
      </c>
      <c r="AD56" s="93">
        <f t="shared" si="21"/>
        <v>152.34</v>
      </c>
      <c r="AE56" s="94">
        <v>396.16999999999996</v>
      </c>
      <c r="AF56" s="235">
        <f t="shared" si="22"/>
        <v>0.37766444232602475</v>
      </c>
      <c r="AG56" s="94">
        <v>62.11</v>
      </c>
      <c r="AH56" s="94"/>
      <c r="AI56" s="94"/>
      <c r="AJ56" s="94"/>
      <c r="AK56" s="94"/>
      <c r="AL56" s="123">
        <f t="shared" si="43"/>
        <v>0</v>
      </c>
      <c r="AM56" s="94">
        <v>0</v>
      </c>
      <c r="AN56" s="95">
        <f t="shared" si="23"/>
        <v>37.686</v>
      </c>
      <c r="AO56" s="96">
        <f t="shared" si="25"/>
        <v>400.69400000000002</v>
      </c>
      <c r="AP56" s="97"/>
      <c r="AQ56" s="98">
        <f t="shared" si="7"/>
        <v>1049</v>
      </c>
      <c r="AR56" s="99">
        <f t="shared" si="35"/>
        <v>152.34</v>
      </c>
      <c r="AS56" s="99">
        <f t="shared" si="9"/>
        <v>396.16999999999996</v>
      </c>
      <c r="AT56" s="99">
        <f t="shared" si="10"/>
        <v>62.11</v>
      </c>
      <c r="AU56" s="99">
        <f t="shared" si="24"/>
        <v>0</v>
      </c>
      <c r="AV56" s="99">
        <f t="array" ref="AV56">_xlfn.IFS(U56=0,AO56,U56&lt;0,AO56/-U56,U56&gt;0,AO56/U56)</f>
        <v>400.69400000000002</v>
      </c>
      <c r="AW56" s="235">
        <f t="shared" si="44"/>
        <v>0.3819771210676835</v>
      </c>
      <c r="AX56" s="235">
        <f t="shared" si="45"/>
        <v>2.6302612577130104</v>
      </c>
      <c r="AY56" s="100"/>
      <c r="AZ56" s="95">
        <f t="shared" si="13"/>
        <v>400.69400000000002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6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2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4"/>
        <v>0</v>
      </c>
      <c r="R57" s="93">
        <f t="shared" si="15"/>
        <v>0</v>
      </c>
      <c r="S57" s="94">
        <v>0</v>
      </c>
      <c r="T57" s="94">
        <v>0</v>
      </c>
      <c r="U57" s="93">
        <f t="shared" si="16"/>
        <v>0</v>
      </c>
      <c r="V57" s="94">
        <v>0</v>
      </c>
      <c r="W57" s="94">
        <v>0</v>
      </c>
      <c r="X57" s="93">
        <f t="shared" si="17"/>
        <v>0</v>
      </c>
      <c r="Y57" s="94">
        <v>0</v>
      </c>
      <c r="Z57" s="94">
        <v>0</v>
      </c>
      <c r="AA57" s="93">
        <f t="shared" si="18"/>
        <v>0</v>
      </c>
      <c r="AB57" s="93">
        <f t="shared" si="19"/>
        <v>0</v>
      </c>
      <c r="AC57" s="235">
        <f t="shared" si="20"/>
        <v>0</v>
      </c>
      <c r="AD57" s="93">
        <f t="shared" si="21"/>
        <v>0</v>
      </c>
      <c r="AE57" s="94">
        <v>0</v>
      </c>
      <c r="AF57" s="235">
        <f t="shared" si="22"/>
        <v>0</v>
      </c>
      <c r="AG57" s="94">
        <v>0</v>
      </c>
      <c r="AH57" s="94"/>
      <c r="AI57" s="94"/>
      <c r="AJ57" s="94"/>
      <c r="AK57" s="94"/>
      <c r="AL57" s="123">
        <f t="shared" si="43"/>
        <v>0</v>
      </c>
      <c r="AM57" s="94">
        <v>0</v>
      </c>
      <c r="AN57" s="95">
        <f t="shared" si="23"/>
        <v>0</v>
      </c>
      <c r="AO57" s="96">
        <f t="shared" si="25"/>
        <v>0</v>
      </c>
      <c r="AP57" s="97"/>
      <c r="AQ57" s="98">
        <f t="shared" si="7"/>
        <v>0</v>
      </c>
      <c r="AR57" s="99">
        <f t="shared" si="35"/>
        <v>93.84</v>
      </c>
      <c r="AS57" s="99">
        <f t="shared" si="9"/>
        <v>0</v>
      </c>
      <c r="AT57" s="99">
        <f t="shared" si="10"/>
        <v>0</v>
      </c>
      <c r="AU57" s="99">
        <f t="shared" si="24"/>
        <v>0</v>
      </c>
      <c r="AV57" s="99">
        <f t="array" ref="AV57">_xlfn.IFS(U57=0,AO57,U57&lt;0,AO57/-U57,U57&gt;0,AO57/U57)</f>
        <v>0</v>
      </c>
      <c r="AW57" s="235">
        <f t="shared" si="44"/>
        <v>0</v>
      </c>
      <c r="AX57" s="235">
        <f t="shared" si="45"/>
        <v>0</v>
      </c>
      <c r="AY57" s="100"/>
      <c r="AZ57" s="95">
        <f t="shared" si="13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6"/>
        <v>41</v>
      </c>
      <c r="F58" s="94">
        <v>9</v>
      </c>
      <c r="G58" s="94">
        <v>3</v>
      </c>
      <c r="H58" s="94">
        <v>28</v>
      </c>
      <c r="I58" s="94">
        <v>0</v>
      </c>
      <c r="J58" s="94">
        <v>1</v>
      </c>
      <c r="K58" s="94">
        <v>169.89</v>
      </c>
      <c r="L58" s="93">
        <f t="shared" si="42"/>
        <v>6965.49</v>
      </c>
      <c r="M58" s="90">
        <v>50</v>
      </c>
      <c r="N58" s="90">
        <v>10</v>
      </c>
      <c r="O58" s="90">
        <v>1039</v>
      </c>
      <c r="P58" s="90">
        <v>33</v>
      </c>
      <c r="Q58" s="234">
        <f t="shared" si="14"/>
        <v>1.4285714285714286</v>
      </c>
      <c r="R58" s="93">
        <f t="shared" si="15"/>
        <v>0.14285714285714285</v>
      </c>
      <c r="S58" s="94">
        <v>1</v>
      </c>
      <c r="T58" s="94">
        <v>0</v>
      </c>
      <c r="U58" s="93">
        <f t="shared" si="16"/>
        <v>1</v>
      </c>
      <c r="V58" s="94">
        <v>602</v>
      </c>
      <c r="W58" s="94">
        <v>0</v>
      </c>
      <c r="X58" s="93">
        <f t="shared" si="17"/>
        <v>602</v>
      </c>
      <c r="Y58" s="94">
        <v>1039</v>
      </c>
      <c r="Z58" s="94">
        <v>0</v>
      </c>
      <c r="AA58" s="93">
        <f t="shared" si="18"/>
        <v>1039</v>
      </c>
      <c r="AB58" s="93">
        <f t="shared" si="19"/>
        <v>3428.7</v>
      </c>
      <c r="AC58" s="235">
        <f t="shared" si="20"/>
        <v>3.7034652682914121E-4</v>
      </c>
      <c r="AD58" s="93">
        <f t="shared" si="21"/>
        <v>169.89</v>
      </c>
      <c r="AE58" s="94">
        <v>390.32000000000005</v>
      </c>
      <c r="AF58" s="235">
        <f t="shared" si="22"/>
        <v>0.37566891241578448</v>
      </c>
      <c r="AG58" s="94">
        <v>760.87000000000012</v>
      </c>
      <c r="AH58" s="94">
        <v>1003</v>
      </c>
      <c r="AI58" s="94">
        <v>898</v>
      </c>
      <c r="AJ58" s="94"/>
      <c r="AK58" s="94"/>
      <c r="AL58" s="123">
        <f t="shared" si="43"/>
        <v>18.684458448207955</v>
      </c>
      <c r="AM58" s="94">
        <v>0</v>
      </c>
      <c r="AN58" s="95">
        <f t="shared" si="23"/>
        <v>34.374200000000002</v>
      </c>
      <c r="AO58" s="96">
        <f t="shared" si="25"/>
        <v>-2236.1386584482079</v>
      </c>
      <c r="AP58" s="97"/>
      <c r="AQ58" s="98">
        <f t="shared" si="7"/>
        <v>1039</v>
      </c>
      <c r="AR58" s="99">
        <f t="shared" si="35"/>
        <v>169.89</v>
      </c>
      <c r="AS58" s="99">
        <f t="shared" si="9"/>
        <v>390.32000000000005</v>
      </c>
      <c r="AT58" s="99">
        <f t="shared" si="10"/>
        <v>760.87000000000012</v>
      </c>
      <c r="AU58" s="99">
        <f t="shared" si="24"/>
        <v>1901</v>
      </c>
      <c r="AV58" s="99">
        <f t="array" ref="AV58">_xlfn.IFS(U58=0,AO58,U58&lt;0,AO58/-U58,U58&gt;0,AO58/U58)</f>
        <v>-2236.1386584482079</v>
      </c>
      <c r="AW58" s="235">
        <f t="shared" si="44"/>
        <v>-2.152202751153232</v>
      </c>
      <c r="AX58" s="235">
        <f t="shared" si="45"/>
        <v>-13.162273579658651</v>
      </c>
      <c r="AY58" s="100"/>
      <c r="AZ58" s="95">
        <f t="shared" si="13"/>
        <v>-91681.684996376527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6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2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4"/>
        <v>0</v>
      </c>
      <c r="R59" s="93">
        <f t="shared" si="15"/>
        <v>0</v>
      </c>
      <c r="S59" s="94">
        <v>0</v>
      </c>
      <c r="T59" s="94">
        <v>0</v>
      </c>
      <c r="U59" s="93">
        <f t="shared" si="16"/>
        <v>0</v>
      </c>
      <c r="V59" s="94">
        <v>0</v>
      </c>
      <c r="W59" s="94">
        <v>0</v>
      </c>
      <c r="X59" s="93">
        <f t="shared" si="17"/>
        <v>0</v>
      </c>
      <c r="Y59" s="94">
        <v>0</v>
      </c>
      <c r="Z59" s="94">
        <v>0</v>
      </c>
      <c r="AA59" s="93">
        <f t="shared" si="18"/>
        <v>0</v>
      </c>
      <c r="AB59" s="93">
        <f t="shared" si="19"/>
        <v>0</v>
      </c>
      <c r="AC59" s="235">
        <f t="shared" si="20"/>
        <v>0</v>
      </c>
      <c r="AD59" s="93">
        <f t="shared" si="21"/>
        <v>0</v>
      </c>
      <c r="AE59" s="94">
        <v>0</v>
      </c>
      <c r="AF59" s="235">
        <f t="shared" si="22"/>
        <v>0</v>
      </c>
      <c r="AG59" s="94">
        <v>0</v>
      </c>
      <c r="AH59" s="94"/>
      <c r="AI59" s="94"/>
      <c r="AJ59" s="94"/>
      <c r="AK59" s="94"/>
      <c r="AL59" s="123">
        <f t="shared" si="43"/>
        <v>0</v>
      </c>
      <c r="AM59" s="94">
        <v>0</v>
      </c>
      <c r="AN59" s="95">
        <f t="shared" si="23"/>
        <v>0</v>
      </c>
      <c r="AO59" s="96">
        <f t="shared" si="25"/>
        <v>0</v>
      </c>
      <c r="AP59" s="97"/>
      <c r="AQ59" s="98">
        <f t="shared" si="7"/>
        <v>0</v>
      </c>
      <c r="AR59" s="99">
        <f t="shared" si="35"/>
        <v>158.19</v>
      </c>
      <c r="AS59" s="99">
        <f t="shared" si="9"/>
        <v>0</v>
      </c>
      <c r="AT59" s="99">
        <f t="shared" si="10"/>
        <v>0</v>
      </c>
      <c r="AU59" s="99">
        <f t="shared" si="24"/>
        <v>0</v>
      </c>
      <c r="AV59" s="99">
        <f t="array" ref="AV59">_xlfn.IFS(U59=0,AO59,U59&lt;0,AO59/-U59,U59&gt;0,AO59/U59)</f>
        <v>0</v>
      </c>
      <c r="AW59" s="235">
        <f t="shared" si="44"/>
        <v>0</v>
      </c>
      <c r="AX59" s="235">
        <f t="shared" si="45"/>
        <v>0</v>
      </c>
      <c r="AY59" s="100"/>
      <c r="AZ59" s="95">
        <f t="shared" si="13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6"/>
        <v>69</v>
      </c>
      <c r="F60" s="94">
        <v>1</v>
      </c>
      <c r="G60" s="94">
        <v>3</v>
      </c>
      <c r="H60" s="94">
        <v>24</v>
      </c>
      <c r="I60" s="94">
        <v>0</v>
      </c>
      <c r="J60" s="94">
        <v>41</v>
      </c>
      <c r="K60" s="94">
        <v>158.19</v>
      </c>
      <c r="L60" s="93">
        <f t="shared" si="42"/>
        <v>10915.11</v>
      </c>
      <c r="M60" s="90">
        <v>379</v>
      </c>
      <c r="N60" s="90">
        <v>3</v>
      </c>
      <c r="O60" s="90">
        <v>1049</v>
      </c>
      <c r="P60" s="90">
        <v>50</v>
      </c>
      <c r="Q60" s="234">
        <f t="shared" si="14"/>
        <v>0.42857142857142855</v>
      </c>
      <c r="R60" s="93">
        <f t="shared" si="15"/>
        <v>0</v>
      </c>
      <c r="S60" s="94">
        <v>1</v>
      </c>
      <c r="T60" s="94">
        <v>-1</v>
      </c>
      <c r="U60" s="93">
        <f t="shared" si="16"/>
        <v>0</v>
      </c>
      <c r="V60" s="94">
        <v>660</v>
      </c>
      <c r="W60" s="94">
        <v>-643</v>
      </c>
      <c r="X60" s="93">
        <f t="shared" si="17"/>
        <v>17</v>
      </c>
      <c r="Y60" s="94">
        <v>1049</v>
      </c>
      <c r="Z60" s="94">
        <v>-1049</v>
      </c>
      <c r="AA60" s="93">
        <f t="shared" si="18"/>
        <v>0</v>
      </c>
      <c r="AB60" s="93">
        <f t="shared" si="19"/>
        <v>1573.5</v>
      </c>
      <c r="AC60" s="235">
        <f t="shared" si="20"/>
        <v>0</v>
      </c>
      <c r="AD60" s="93">
        <f t="shared" si="21"/>
        <v>0</v>
      </c>
      <c r="AE60" s="94">
        <v>0.67999999999994998</v>
      </c>
      <c r="AF60" s="235">
        <f t="shared" si="22"/>
        <v>0</v>
      </c>
      <c r="AG60" s="94">
        <v>206.48000000000002</v>
      </c>
      <c r="AH60" s="94"/>
      <c r="AI60" s="94"/>
      <c r="AJ60" s="94"/>
      <c r="AK60" s="94"/>
      <c r="AL60" s="123">
        <f t="shared" si="43"/>
        <v>16.015250098463959</v>
      </c>
      <c r="AM60" s="94">
        <v>0</v>
      </c>
      <c r="AN60" s="95">
        <f t="shared" si="23"/>
        <v>0.97070000000000001</v>
      </c>
      <c r="AO60" s="96">
        <f t="shared" si="25"/>
        <v>-224.14595009846391</v>
      </c>
      <c r="AP60" s="97"/>
      <c r="AQ60" s="98">
        <f t="shared" si="7"/>
        <v>0</v>
      </c>
      <c r="AR60" s="99">
        <f t="shared" si="35"/>
        <v>158.19</v>
      </c>
      <c r="AS60" s="99">
        <f t="shared" si="9"/>
        <v>0</v>
      </c>
      <c r="AT60" s="99">
        <f t="shared" si="10"/>
        <v>206.48000000000002</v>
      </c>
      <c r="AU60" s="99">
        <f t="shared" si="24"/>
        <v>0</v>
      </c>
      <c r="AV60" s="99">
        <f t="array" ref="AV60">_xlfn.IFS(U60=0,AO60,U60&lt;0,AO60/-U60,U60&gt;0,AO60/U60)</f>
        <v>-224.14595009846391</v>
      </c>
      <c r="AW60" s="235">
        <f t="shared" si="44"/>
        <v>0</v>
      </c>
      <c r="AX60" s="235">
        <f t="shared" si="45"/>
        <v>-1.4169413369901001</v>
      </c>
      <c r="AY60" s="100"/>
      <c r="AZ60" s="95">
        <f t="shared" si="13"/>
        <v>-15466.070556794009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6"/>
        <v>484</v>
      </c>
      <c r="F61" s="94" t="s">
        <v>100</v>
      </c>
      <c r="G61" s="94" t="s">
        <v>100</v>
      </c>
      <c r="H61" s="94">
        <v>163</v>
      </c>
      <c r="I61" s="94">
        <v>0</v>
      </c>
      <c r="J61" s="94">
        <v>321</v>
      </c>
      <c r="K61" s="94">
        <v>128.94</v>
      </c>
      <c r="L61" s="93">
        <f t="shared" si="42"/>
        <v>62406.96</v>
      </c>
      <c r="M61" s="90">
        <v>999</v>
      </c>
      <c r="N61" s="90">
        <v>0</v>
      </c>
      <c r="O61" s="90">
        <v>0</v>
      </c>
      <c r="P61" s="90">
        <v>0</v>
      </c>
      <c r="Q61" s="234">
        <f t="shared" si="14"/>
        <v>0</v>
      </c>
      <c r="R61" s="93">
        <f t="shared" si="15"/>
        <v>0</v>
      </c>
      <c r="S61" s="94">
        <v>0</v>
      </c>
      <c r="T61" s="94">
        <v>0</v>
      </c>
      <c r="U61" s="93">
        <f t="shared" si="16"/>
        <v>0</v>
      </c>
      <c r="V61" s="94">
        <v>0</v>
      </c>
      <c r="W61" s="94">
        <v>0</v>
      </c>
      <c r="X61" s="93">
        <f t="shared" si="17"/>
        <v>0</v>
      </c>
      <c r="Y61" s="94">
        <v>0</v>
      </c>
      <c r="Z61" s="94">
        <v>0</v>
      </c>
      <c r="AA61" s="93">
        <f t="shared" si="18"/>
        <v>0</v>
      </c>
      <c r="AB61" s="93">
        <f t="shared" si="19"/>
        <v>0</v>
      </c>
      <c r="AC61" s="235">
        <f t="shared" si="20"/>
        <v>0</v>
      </c>
      <c r="AD61" s="93">
        <f t="shared" si="21"/>
        <v>0</v>
      </c>
      <c r="AE61" s="94">
        <v>0</v>
      </c>
      <c r="AF61" s="235">
        <f t="shared" si="22"/>
        <v>0</v>
      </c>
      <c r="AG61" s="94">
        <v>0</v>
      </c>
      <c r="AH61" s="94"/>
      <c r="AI61" s="94"/>
      <c r="AJ61" s="94"/>
      <c r="AK61" s="94"/>
      <c r="AL61" s="123">
        <f t="shared" si="43"/>
        <v>108.77024025206774</v>
      </c>
      <c r="AM61" s="94">
        <v>0</v>
      </c>
      <c r="AN61" s="95">
        <f t="shared" si="23"/>
        <v>0</v>
      </c>
      <c r="AO61" s="96">
        <f t="shared" si="25"/>
        <v>-108.77024025206774</v>
      </c>
      <c r="AP61" s="97"/>
      <c r="AQ61" s="98">
        <f t="shared" si="7"/>
        <v>0</v>
      </c>
      <c r="AR61" s="99">
        <f t="shared" si="35"/>
        <v>128.94</v>
      </c>
      <c r="AS61" s="99">
        <f t="shared" si="9"/>
        <v>0</v>
      </c>
      <c r="AT61" s="99">
        <f t="shared" si="10"/>
        <v>0</v>
      </c>
      <c r="AU61" s="99">
        <f t="shared" si="24"/>
        <v>0</v>
      </c>
      <c r="AV61" s="99">
        <f t="array" ref="AV61">_xlfn.IFS(U61=0,AO61,U61&lt;0,AO61/-U61,U61&gt;0,AO61/U61)</f>
        <v>-108.77024025206774</v>
      </c>
      <c r="AW61" s="235">
        <f t="shared" si="44"/>
        <v>0</v>
      </c>
      <c r="AX61" s="235">
        <f t="shared" si="45"/>
        <v>-0.84357251630268137</v>
      </c>
      <c r="AY61" s="100"/>
      <c r="AZ61" s="95">
        <f t="shared" si="13"/>
        <v>-52644.796282000782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6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2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4"/>
        <v>0</v>
      </c>
      <c r="R62" s="93">
        <f t="shared" si="15"/>
        <v>0</v>
      </c>
      <c r="S62" s="94">
        <v>0</v>
      </c>
      <c r="T62" s="94">
        <v>0</v>
      </c>
      <c r="U62" s="93">
        <f t="shared" si="16"/>
        <v>0</v>
      </c>
      <c r="V62" s="94">
        <v>0</v>
      </c>
      <c r="W62" s="94">
        <v>0</v>
      </c>
      <c r="X62" s="93">
        <f t="shared" si="17"/>
        <v>0</v>
      </c>
      <c r="Y62" s="94">
        <v>0</v>
      </c>
      <c r="Z62" s="94">
        <v>0</v>
      </c>
      <c r="AA62" s="93">
        <f t="shared" si="18"/>
        <v>0</v>
      </c>
      <c r="AB62" s="93">
        <f t="shared" si="19"/>
        <v>0</v>
      </c>
      <c r="AC62" s="235">
        <f t="shared" si="20"/>
        <v>0</v>
      </c>
      <c r="AD62" s="93">
        <f t="shared" si="21"/>
        <v>0</v>
      </c>
      <c r="AE62" s="94">
        <v>0</v>
      </c>
      <c r="AF62" s="235">
        <f t="shared" si="22"/>
        <v>0</v>
      </c>
      <c r="AG62" s="94">
        <v>0</v>
      </c>
      <c r="AH62" s="94"/>
      <c r="AI62" s="94"/>
      <c r="AJ62" s="94"/>
      <c r="AK62" s="94"/>
      <c r="AL62" s="123">
        <f t="shared" si="43"/>
        <v>0</v>
      </c>
      <c r="AM62" s="94">
        <v>0</v>
      </c>
      <c r="AN62" s="95">
        <f t="shared" si="23"/>
        <v>0</v>
      </c>
      <c r="AO62" s="96">
        <f t="shared" si="25"/>
        <v>0</v>
      </c>
      <c r="AP62" s="97"/>
      <c r="AQ62" s="98">
        <f t="shared" si="7"/>
        <v>0</v>
      </c>
      <c r="AR62" s="99">
        <f t="shared" si="35"/>
        <v>175.74</v>
      </c>
      <c r="AS62" s="99">
        <f t="shared" si="9"/>
        <v>0</v>
      </c>
      <c r="AT62" s="99">
        <f t="shared" si="10"/>
        <v>0</v>
      </c>
      <c r="AU62" s="99">
        <f t="shared" si="24"/>
        <v>0</v>
      </c>
      <c r="AV62" s="99">
        <f t="array" ref="AV62">_xlfn.IFS(U62=0,AO62,U62&lt;0,AO62/-U62,U62&gt;0,AO62/U62)</f>
        <v>0</v>
      </c>
      <c r="AW62" s="235">
        <f t="shared" si="44"/>
        <v>0</v>
      </c>
      <c r="AX62" s="235">
        <f t="shared" si="45"/>
        <v>0</v>
      </c>
      <c r="AY62" s="100"/>
      <c r="AZ62" s="95">
        <f t="shared" si="13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6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2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4"/>
        <v>0</v>
      </c>
      <c r="R63" s="93">
        <f t="shared" si="15"/>
        <v>0</v>
      </c>
      <c r="S63" s="94">
        <v>0</v>
      </c>
      <c r="T63" s="94">
        <v>0</v>
      </c>
      <c r="U63" s="93">
        <f t="shared" si="16"/>
        <v>0</v>
      </c>
      <c r="V63" s="94">
        <v>0</v>
      </c>
      <c r="W63" s="94">
        <v>0</v>
      </c>
      <c r="X63" s="93">
        <f t="shared" si="17"/>
        <v>0</v>
      </c>
      <c r="Y63" s="94">
        <v>0</v>
      </c>
      <c r="Z63" s="94">
        <v>0</v>
      </c>
      <c r="AA63" s="93">
        <f t="shared" si="18"/>
        <v>0</v>
      </c>
      <c r="AB63" s="93">
        <f t="shared" si="19"/>
        <v>0</v>
      </c>
      <c r="AC63" s="235">
        <f t="shared" si="20"/>
        <v>0</v>
      </c>
      <c r="AD63" s="93">
        <f t="shared" si="21"/>
        <v>0</v>
      </c>
      <c r="AE63" s="94">
        <v>0</v>
      </c>
      <c r="AF63" s="235">
        <f t="shared" si="22"/>
        <v>0</v>
      </c>
      <c r="AG63" s="94">
        <v>0</v>
      </c>
      <c r="AH63" s="94"/>
      <c r="AI63" s="94"/>
      <c r="AJ63" s="94"/>
      <c r="AK63" s="94"/>
      <c r="AL63" s="123">
        <f t="shared" si="43"/>
        <v>0</v>
      </c>
      <c r="AM63" s="94">
        <v>0</v>
      </c>
      <c r="AN63" s="95">
        <f t="shared" si="23"/>
        <v>0</v>
      </c>
      <c r="AO63" s="96">
        <f t="shared" si="25"/>
        <v>0</v>
      </c>
      <c r="AP63" s="97"/>
      <c r="AQ63" s="98">
        <f t="shared" si="7"/>
        <v>0</v>
      </c>
      <c r="AR63" s="99">
        <f t="shared" si="35"/>
        <v>140.63999999999999</v>
      </c>
      <c r="AS63" s="99">
        <f t="shared" si="9"/>
        <v>0</v>
      </c>
      <c r="AT63" s="99">
        <f t="shared" si="10"/>
        <v>0</v>
      </c>
      <c r="AU63" s="99">
        <f t="shared" si="24"/>
        <v>0</v>
      </c>
      <c r="AV63" s="99">
        <f t="array" ref="AV63">_xlfn.IFS(U63=0,AO63,U63&lt;0,AO63/-U63,U63&gt;0,AO63/U63)</f>
        <v>0</v>
      </c>
      <c r="AW63" s="235">
        <f t="shared" si="44"/>
        <v>0</v>
      </c>
      <c r="AX63" s="235">
        <f t="shared" si="45"/>
        <v>0</v>
      </c>
      <c r="AY63" s="100"/>
      <c r="AZ63" s="95">
        <f t="shared" si="13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6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2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4"/>
        <v>0</v>
      </c>
      <c r="R64" s="93">
        <f t="shared" si="15"/>
        <v>0</v>
      </c>
      <c r="S64" s="94">
        <v>0</v>
      </c>
      <c r="T64" s="94">
        <v>0</v>
      </c>
      <c r="U64" s="93">
        <f t="shared" si="16"/>
        <v>0</v>
      </c>
      <c r="V64" s="94">
        <v>0</v>
      </c>
      <c r="W64" s="94">
        <v>0</v>
      </c>
      <c r="X64" s="93">
        <f t="shared" si="17"/>
        <v>0</v>
      </c>
      <c r="Y64" s="94">
        <v>0</v>
      </c>
      <c r="Z64" s="94">
        <v>0</v>
      </c>
      <c r="AA64" s="93">
        <f t="shared" si="18"/>
        <v>0</v>
      </c>
      <c r="AB64" s="93">
        <f t="shared" si="19"/>
        <v>0</v>
      </c>
      <c r="AC64" s="235">
        <f t="shared" si="20"/>
        <v>0</v>
      </c>
      <c r="AD64" s="93">
        <f t="shared" si="21"/>
        <v>0</v>
      </c>
      <c r="AE64" s="94">
        <v>0</v>
      </c>
      <c r="AF64" s="235">
        <f t="shared" si="22"/>
        <v>0</v>
      </c>
      <c r="AG64" s="94">
        <v>0</v>
      </c>
      <c r="AH64" s="94"/>
      <c r="AI64" s="94"/>
      <c r="AJ64" s="94"/>
      <c r="AK64" s="94"/>
      <c r="AL64" s="123">
        <f t="shared" si="43"/>
        <v>0</v>
      </c>
      <c r="AM64" s="94">
        <v>0</v>
      </c>
      <c r="AN64" s="95">
        <f t="shared" si="23"/>
        <v>0</v>
      </c>
      <c r="AO64" s="96">
        <f t="shared" si="25"/>
        <v>0</v>
      </c>
      <c r="AP64" s="97"/>
      <c r="AQ64" s="98">
        <f t="shared" si="7"/>
        <v>0</v>
      </c>
      <c r="AR64" s="99">
        <f t="shared" si="35"/>
        <v>99.69</v>
      </c>
      <c r="AS64" s="99">
        <f t="shared" si="9"/>
        <v>0</v>
      </c>
      <c r="AT64" s="99">
        <f t="shared" si="10"/>
        <v>0</v>
      </c>
      <c r="AU64" s="99">
        <f t="shared" si="24"/>
        <v>0</v>
      </c>
      <c r="AV64" s="99">
        <f t="array" ref="AV64">_xlfn.IFS(U64=0,AO64,U64&lt;0,AO64/-U64,U64&gt;0,AO64/U64)</f>
        <v>0</v>
      </c>
      <c r="AW64" s="235">
        <f t="shared" si="44"/>
        <v>0</v>
      </c>
      <c r="AX64" s="235">
        <f t="shared" si="45"/>
        <v>0</v>
      </c>
      <c r="AY64" s="100"/>
      <c r="AZ64" s="95">
        <f t="shared" si="13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6"/>
        <v>2</v>
      </c>
      <c r="F65" s="94">
        <v>1</v>
      </c>
      <c r="G65" s="94" t="s">
        <v>100</v>
      </c>
      <c r="H65" s="94" t="s">
        <v>100</v>
      </c>
      <c r="I65" s="94">
        <v>0</v>
      </c>
      <c r="J65" s="94">
        <v>1</v>
      </c>
      <c r="K65" s="94">
        <v>99.69</v>
      </c>
      <c r="L65" s="93">
        <f t="shared" si="42"/>
        <v>199.38</v>
      </c>
      <c r="M65" s="90">
        <v>16</v>
      </c>
      <c r="N65" s="90">
        <v>1</v>
      </c>
      <c r="O65" s="90">
        <v>998</v>
      </c>
      <c r="P65" s="90">
        <v>0</v>
      </c>
      <c r="Q65" s="234">
        <f t="shared" si="14"/>
        <v>0.14285714285714285</v>
      </c>
      <c r="R65" s="93">
        <f t="shared" si="15"/>
        <v>0</v>
      </c>
      <c r="S65" s="94">
        <v>0</v>
      </c>
      <c r="T65" s="94">
        <v>0</v>
      </c>
      <c r="U65" s="93">
        <f t="shared" si="16"/>
        <v>0</v>
      </c>
      <c r="V65" s="94">
        <v>0</v>
      </c>
      <c r="W65" s="94">
        <v>0</v>
      </c>
      <c r="X65" s="93">
        <f t="shared" si="17"/>
        <v>0</v>
      </c>
      <c r="Y65" s="94">
        <v>0</v>
      </c>
      <c r="Z65" s="94">
        <v>0</v>
      </c>
      <c r="AA65" s="93">
        <f t="shared" si="18"/>
        <v>0</v>
      </c>
      <c r="AB65" s="93">
        <f t="shared" si="19"/>
        <v>0</v>
      </c>
      <c r="AC65" s="235">
        <f t="shared" si="20"/>
        <v>0</v>
      </c>
      <c r="AD65" s="93">
        <f t="shared" si="21"/>
        <v>0</v>
      </c>
      <c r="AE65" s="94">
        <v>0</v>
      </c>
      <c r="AF65" s="235">
        <f t="shared" si="22"/>
        <v>0</v>
      </c>
      <c r="AG65" s="94">
        <v>0</v>
      </c>
      <c r="AH65" s="94"/>
      <c r="AI65" s="94"/>
      <c r="AJ65" s="94"/>
      <c r="AK65" s="94"/>
      <c r="AL65" s="123">
        <f t="shared" si="43"/>
        <v>0</v>
      </c>
      <c r="AM65" s="94">
        <v>0</v>
      </c>
      <c r="AN65" s="95">
        <f t="shared" si="23"/>
        <v>0</v>
      </c>
      <c r="AO65" s="96">
        <f t="shared" si="25"/>
        <v>0</v>
      </c>
      <c r="AP65" s="97"/>
      <c r="AQ65" s="98">
        <f t="shared" si="7"/>
        <v>0</v>
      </c>
      <c r="AR65" s="99">
        <f t="shared" si="35"/>
        <v>99.69</v>
      </c>
      <c r="AS65" s="99">
        <f t="shared" si="9"/>
        <v>0</v>
      </c>
      <c r="AT65" s="99">
        <f t="shared" si="10"/>
        <v>0</v>
      </c>
      <c r="AU65" s="99">
        <f t="shared" si="24"/>
        <v>0</v>
      </c>
      <c r="AV65" s="99">
        <f t="array" ref="AV65">_xlfn.IFS(U65=0,AO65,U65&lt;0,AO65/-U65,U65&gt;0,AO65/U65)</f>
        <v>0</v>
      </c>
      <c r="AW65" s="235">
        <f t="shared" si="44"/>
        <v>0</v>
      </c>
      <c r="AX65" s="235">
        <f t="shared" si="45"/>
        <v>0</v>
      </c>
      <c r="AY65" s="100"/>
      <c r="AZ65" s="95">
        <f t="shared" si="13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6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2"/>
        <v>194.7</v>
      </c>
      <c r="M66" s="90">
        <v>40</v>
      </c>
      <c r="N66" s="90">
        <v>0</v>
      </c>
      <c r="O66" s="90">
        <v>0</v>
      </c>
      <c r="P66" s="90">
        <v>0</v>
      </c>
      <c r="Q66" s="234">
        <f t="shared" si="14"/>
        <v>0</v>
      </c>
      <c r="R66" s="93">
        <f t="shared" si="15"/>
        <v>0</v>
      </c>
      <c r="S66" s="94">
        <v>0</v>
      </c>
      <c r="T66" s="94">
        <v>0</v>
      </c>
      <c r="U66" s="93">
        <f t="shared" si="16"/>
        <v>0</v>
      </c>
      <c r="V66" s="94">
        <v>0</v>
      </c>
      <c r="W66" s="94">
        <v>0</v>
      </c>
      <c r="X66" s="93">
        <f t="shared" si="17"/>
        <v>0</v>
      </c>
      <c r="Y66" s="94">
        <v>0</v>
      </c>
      <c r="Z66" s="94">
        <v>0</v>
      </c>
      <c r="AA66" s="93">
        <f t="shared" si="18"/>
        <v>0</v>
      </c>
      <c r="AB66" s="93">
        <f t="shared" si="19"/>
        <v>0</v>
      </c>
      <c r="AC66" s="235">
        <f t="shared" si="20"/>
        <v>0</v>
      </c>
      <c r="AD66" s="93">
        <f t="shared" si="21"/>
        <v>0</v>
      </c>
      <c r="AE66" s="94">
        <v>0</v>
      </c>
      <c r="AF66" s="235">
        <f t="shared" si="22"/>
        <v>0</v>
      </c>
      <c r="AG66" s="94">
        <v>0</v>
      </c>
      <c r="AH66" s="94"/>
      <c r="AI66" s="94"/>
      <c r="AJ66" s="94"/>
      <c r="AK66" s="94"/>
      <c r="AL66" s="123">
        <f t="shared" si="43"/>
        <v>0.66730208743599839</v>
      </c>
      <c r="AM66" s="94">
        <v>0</v>
      </c>
      <c r="AN66" s="95">
        <f t="shared" si="23"/>
        <v>0</v>
      </c>
      <c r="AO66" s="96">
        <f t="shared" si="25"/>
        <v>-0.66730208743599839</v>
      </c>
      <c r="AP66" s="97"/>
      <c r="AQ66" s="98">
        <f t="shared" si="7"/>
        <v>0</v>
      </c>
      <c r="AR66" s="99">
        <f t="shared" si="35"/>
        <v>97.35</v>
      </c>
      <c r="AS66" s="99">
        <f t="shared" si="9"/>
        <v>0</v>
      </c>
      <c r="AT66" s="99">
        <f t="shared" si="10"/>
        <v>0</v>
      </c>
      <c r="AU66" s="99">
        <f t="shared" si="24"/>
        <v>0</v>
      </c>
      <c r="AV66" s="99">
        <f t="array" ref="AV66">_xlfn.IFS(U66=0,AO66,U66&lt;0,AO66/-U66,U66&gt;0,AO66/U66)</f>
        <v>-0.66730208743599839</v>
      </c>
      <c r="AW66" s="235">
        <f t="shared" si="44"/>
        <v>0</v>
      </c>
      <c r="AX66" s="235">
        <f t="shared" si="45"/>
        <v>-6.8546696192706563E-3</v>
      </c>
      <c r="AY66" s="100"/>
      <c r="AZ66" s="95">
        <f t="shared" si="13"/>
        <v>-1.3346041748719968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6"/>
        <v>3</v>
      </c>
      <c r="F67" s="94">
        <v>1</v>
      </c>
      <c r="G67" s="94">
        <v>1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2"/>
        <v>485.09999999999997</v>
      </c>
      <c r="M67" s="90">
        <v>20</v>
      </c>
      <c r="N67" s="90">
        <v>0</v>
      </c>
      <c r="O67" s="90">
        <v>0</v>
      </c>
      <c r="P67" s="90">
        <v>0</v>
      </c>
      <c r="Q67" s="234">
        <f t="shared" si="14"/>
        <v>0</v>
      </c>
      <c r="R67" s="93">
        <f t="shared" si="15"/>
        <v>0</v>
      </c>
      <c r="S67" s="94">
        <v>0</v>
      </c>
      <c r="T67" s="94">
        <v>0</v>
      </c>
      <c r="U67" s="93">
        <f t="shared" si="16"/>
        <v>0</v>
      </c>
      <c r="V67" s="94">
        <v>0</v>
      </c>
      <c r="W67" s="94">
        <v>0</v>
      </c>
      <c r="X67" s="93">
        <f t="shared" si="17"/>
        <v>0</v>
      </c>
      <c r="Y67" s="94">
        <v>0</v>
      </c>
      <c r="Z67" s="94">
        <v>0</v>
      </c>
      <c r="AA67" s="93">
        <f t="shared" si="18"/>
        <v>0</v>
      </c>
      <c r="AB67" s="93">
        <f t="shared" si="19"/>
        <v>0</v>
      </c>
      <c r="AC67" s="235">
        <f t="shared" si="20"/>
        <v>0</v>
      </c>
      <c r="AD67" s="93">
        <f t="shared" si="21"/>
        <v>0</v>
      </c>
      <c r="AE67" s="94">
        <v>0</v>
      </c>
      <c r="AF67" s="235">
        <f t="shared" si="22"/>
        <v>0</v>
      </c>
      <c r="AG67" s="94">
        <v>85.14</v>
      </c>
      <c r="AH67" s="94"/>
      <c r="AI67" s="94"/>
      <c r="AJ67" s="94"/>
      <c r="AK67" s="94"/>
      <c r="AL67" s="123">
        <f t="shared" ref="AL67:AL98" si="47">IFERROR($AL$126*H67/$H$126,0)</f>
        <v>0</v>
      </c>
      <c r="AM67" s="94">
        <v>0</v>
      </c>
      <c r="AN67" s="95">
        <f t="shared" si="23"/>
        <v>0</v>
      </c>
      <c r="AO67" s="96">
        <f t="shared" si="25"/>
        <v>-85.14</v>
      </c>
      <c r="AP67" s="97"/>
      <c r="AQ67" s="98">
        <f t="shared" si="7"/>
        <v>0</v>
      </c>
      <c r="AR67" s="99">
        <f t="shared" si="35"/>
        <v>161.69999999999999</v>
      </c>
      <c r="AS67" s="99">
        <f t="shared" si="9"/>
        <v>0</v>
      </c>
      <c r="AT67" s="99">
        <f t="shared" si="10"/>
        <v>85.14</v>
      </c>
      <c r="AU67" s="99">
        <f t="shared" si="24"/>
        <v>0</v>
      </c>
      <c r="AV67" s="99">
        <f t="array" ref="AV67">_xlfn.IFS(U67=0,AO67,U67&lt;0,AO67/-U67,U67&gt;0,AO67/U67)</f>
        <v>-85.14</v>
      </c>
      <c r="AW67" s="235">
        <f t="shared" si="44"/>
        <v>0</v>
      </c>
      <c r="AX67" s="235">
        <f t="shared" si="45"/>
        <v>-0.52653061224489806</v>
      </c>
      <c r="AY67" s="100"/>
      <c r="AZ67" s="95">
        <f t="shared" si="13"/>
        <v>-255.42000000000002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6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2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8">N68/7</f>
        <v>0</v>
      </c>
      <c r="R68" s="93">
        <f t="shared" ref="R68:R103" si="49">U68/7</f>
        <v>0</v>
      </c>
      <c r="S68" s="94">
        <v>0</v>
      </c>
      <c r="T68" s="94">
        <v>0</v>
      </c>
      <c r="U68" s="93">
        <f t="shared" ref="U68:U103" si="50">S68+T68</f>
        <v>0</v>
      </c>
      <c r="V68" s="94">
        <v>0</v>
      </c>
      <c r="W68" s="94">
        <v>0</v>
      </c>
      <c r="X68" s="93">
        <f t="shared" ref="X68:X103" si="51">V68+W68</f>
        <v>0</v>
      </c>
      <c r="Y68" s="94">
        <v>0</v>
      </c>
      <c r="Z68" s="94">
        <v>0</v>
      </c>
      <c r="AA68" s="93">
        <f t="shared" ref="AA68:AA103" si="52">Y68+Z68</f>
        <v>0</v>
      </c>
      <c r="AB68" s="93">
        <f t="shared" ref="AB68:AB103" si="53">N68*O68*P68/100</f>
        <v>0</v>
      </c>
      <c r="AC68" s="235">
        <f t="shared" ref="AC68:AC103" si="54">AA68/$AA$126</f>
        <v>0</v>
      </c>
      <c r="AD68" s="93">
        <f t="shared" ref="AD68:AD103" si="55">U68*K68</f>
        <v>0</v>
      </c>
      <c r="AE68" s="94">
        <v>0</v>
      </c>
      <c r="AF68" s="235">
        <f t="shared" ref="AF68:AF103" si="56">IF(AA68=0,0,AE68/AA68)</f>
        <v>0</v>
      </c>
      <c r="AG68" s="94">
        <v>0</v>
      </c>
      <c r="AH68" s="94"/>
      <c r="AI68" s="94"/>
      <c r="AJ68" s="94"/>
      <c r="AK68" s="94"/>
      <c r="AL68" s="123">
        <f t="shared" si="47"/>
        <v>0</v>
      </c>
      <c r="AM68" s="94">
        <v>0</v>
      </c>
      <c r="AN68" s="95">
        <f t="shared" ref="AN68:AN98" si="57">X68*5.71%</f>
        <v>0</v>
      </c>
      <c r="AO68" s="96">
        <f t="shared" si="25"/>
        <v>0</v>
      </c>
      <c r="AP68" s="97"/>
      <c r="AQ68" s="98">
        <f t="shared" si="7"/>
        <v>0</v>
      </c>
      <c r="AR68" s="99">
        <f t="shared" si="35"/>
        <v>161.69999999999999</v>
      </c>
      <c r="AS68" s="99">
        <f t="shared" si="9"/>
        <v>0</v>
      </c>
      <c r="AT68" s="99">
        <f t="shared" si="10"/>
        <v>0</v>
      </c>
      <c r="AU68" s="99">
        <f t="shared" si="24"/>
        <v>0</v>
      </c>
      <c r="AV68" s="99">
        <f t="array" ref="AV68">_xlfn.IFS(U68=0,AO68,U68&lt;0,AO68/-U68,U68&gt;0,AO68/U68)</f>
        <v>0</v>
      </c>
      <c r="AW68" s="235">
        <f t="shared" si="44"/>
        <v>0</v>
      </c>
      <c r="AX68" s="235">
        <f t="shared" si="45"/>
        <v>0</v>
      </c>
      <c r="AY68" s="100"/>
      <c r="AZ68" s="95">
        <f t="shared" si="13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6"/>
        <v>13</v>
      </c>
      <c r="F69" s="94">
        <v>1</v>
      </c>
      <c r="G69" s="94" t="s">
        <v>100</v>
      </c>
      <c r="H69" s="94">
        <v>11</v>
      </c>
      <c r="I69" s="94">
        <v>0</v>
      </c>
      <c r="J69" s="94">
        <v>1</v>
      </c>
      <c r="K69" s="94">
        <v>140.63999999999999</v>
      </c>
      <c r="L69" s="93">
        <f t="shared" si="42"/>
        <v>1828.3199999999997</v>
      </c>
      <c r="M69" s="90">
        <v>351</v>
      </c>
      <c r="N69" s="90">
        <v>1</v>
      </c>
      <c r="O69" s="90">
        <v>998</v>
      </c>
      <c r="P69" s="90">
        <v>0</v>
      </c>
      <c r="Q69" s="234">
        <f t="shared" si="48"/>
        <v>0.14285714285714285</v>
      </c>
      <c r="R69" s="93">
        <f t="shared" si="49"/>
        <v>0</v>
      </c>
      <c r="S69" s="94">
        <v>0</v>
      </c>
      <c r="T69" s="94">
        <v>0</v>
      </c>
      <c r="U69" s="93">
        <f t="shared" si="50"/>
        <v>0</v>
      </c>
      <c r="V69" s="94">
        <v>0</v>
      </c>
      <c r="W69" s="94">
        <v>0</v>
      </c>
      <c r="X69" s="93">
        <f t="shared" si="51"/>
        <v>0</v>
      </c>
      <c r="Y69" s="94">
        <v>0</v>
      </c>
      <c r="Z69" s="94">
        <v>0</v>
      </c>
      <c r="AA69" s="93">
        <f t="shared" si="52"/>
        <v>0</v>
      </c>
      <c r="AB69" s="93">
        <f t="shared" si="53"/>
        <v>0</v>
      </c>
      <c r="AC69" s="235">
        <f t="shared" si="54"/>
        <v>0</v>
      </c>
      <c r="AD69" s="93">
        <f t="shared" si="55"/>
        <v>0</v>
      </c>
      <c r="AE69" s="94">
        <v>0</v>
      </c>
      <c r="AF69" s="235">
        <f t="shared" si="56"/>
        <v>0</v>
      </c>
      <c r="AG69" s="94">
        <v>0</v>
      </c>
      <c r="AH69" s="94"/>
      <c r="AI69" s="94"/>
      <c r="AJ69" s="94"/>
      <c r="AK69" s="94"/>
      <c r="AL69" s="123">
        <f t="shared" si="47"/>
        <v>7.340322961795982</v>
      </c>
      <c r="AM69" s="94">
        <v>0</v>
      </c>
      <c r="AN69" s="95">
        <f t="shared" si="57"/>
        <v>0</v>
      </c>
      <c r="AO69" s="96">
        <f t="shared" ref="AO69:AO98" si="58">AA69-AD69-AE69-AG69-AH69-AI69-AK69-AL69-AN69-AM69</f>
        <v>-7.340322961795982</v>
      </c>
      <c r="AP69" s="97"/>
      <c r="AQ69" s="98">
        <f t="shared" si="7"/>
        <v>0</v>
      </c>
      <c r="AR69" s="99">
        <f t="shared" si="35"/>
        <v>140.63999999999999</v>
      </c>
      <c r="AS69" s="99">
        <f t="shared" si="9"/>
        <v>0</v>
      </c>
      <c r="AT69" s="99">
        <f t="shared" si="10"/>
        <v>0</v>
      </c>
      <c r="AU69" s="99">
        <f t="shared" si="24"/>
        <v>0</v>
      </c>
      <c r="AV69" s="99">
        <f t="array" ref="AV69">_xlfn.IFS(U69=0,AO69,U69&lt;0,AO69/-U69,U69&gt;0,AO69/U69)</f>
        <v>-7.340322961795982</v>
      </c>
      <c r="AW69" s="235">
        <f t="shared" si="44"/>
        <v>0</v>
      </c>
      <c r="AX69" s="235">
        <f t="shared" si="45"/>
        <v>-5.2192284995705225E-2</v>
      </c>
      <c r="AY69" s="100"/>
      <c r="AZ69" s="95">
        <f t="shared" si="13"/>
        <v>-95.424198503347768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6"/>
        <v>7</v>
      </c>
      <c r="F70" s="94">
        <v>2</v>
      </c>
      <c r="G70" s="94" t="s">
        <v>100</v>
      </c>
      <c r="H70" s="94">
        <v>4</v>
      </c>
      <c r="I70" s="94">
        <v>0</v>
      </c>
      <c r="J70" s="94">
        <v>1</v>
      </c>
      <c r="K70" s="94">
        <v>117.24</v>
      </c>
      <c r="L70" s="93">
        <f t="shared" si="42"/>
        <v>820.68</v>
      </c>
      <c r="M70" s="90">
        <v>42</v>
      </c>
      <c r="N70" s="90">
        <v>2</v>
      </c>
      <c r="O70" s="90">
        <v>1048</v>
      </c>
      <c r="P70" s="90">
        <v>100</v>
      </c>
      <c r="Q70" s="234">
        <f t="shared" si="48"/>
        <v>0.2857142857142857</v>
      </c>
      <c r="R70" s="93">
        <f t="shared" si="49"/>
        <v>0.14285714285714285</v>
      </c>
      <c r="S70" s="94">
        <v>1</v>
      </c>
      <c r="T70" s="94">
        <v>0</v>
      </c>
      <c r="U70" s="93">
        <f t="shared" si="50"/>
        <v>1</v>
      </c>
      <c r="V70" s="94">
        <v>649</v>
      </c>
      <c r="W70" s="94">
        <v>0</v>
      </c>
      <c r="X70" s="93">
        <f t="shared" si="51"/>
        <v>649</v>
      </c>
      <c r="Y70" s="94">
        <v>1048</v>
      </c>
      <c r="Z70" s="94">
        <v>0</v>
      </c>
      <c r="AA70" s="93">
        <f t="shared" si="52"/>
        <v>1048</v>
      </c>
      <c r="AB70" s="93">
        <f t="shared" si="53"/>
        <v>2096</v>
      </c>
      <c r="AC70" s="235">
        <f t="shared" si="54"/>
        <v>3.7355453331755533E-4</v>
      </c>
      <c r="AD70" s="93">
        <f t="shared" si="55"/>
        <v>117.24</v>
      </c>
      <c r="AE70" s="94">
        <v>395.38</v>
      </c>
      <c r="AF70" s="235">
        <f t="shared" si="56"/>
        <v>0.37727099236641221</v>
      </c>
      <c r="AG70" s="94">
        <v>155</v>
      </c>
      <c r="AH70" s="94"/>
      <c r="AI70" s="94"/>
      <c r="AJ70" s="94"/>
      <c r="AK70" s="94"/>
      <c r="AL70" s="123">
        <f t="shared" si="47"/>
        <v>2.6692083497439936</v>
      </c>
      <c r="AM70" s="94">
        <v>0</v>
      </c>
      <c r="AN70" s="95">
        <f t="shared" si="57"/>
        <v>37.057899999999997</v>
      </c>
      <c r="AO70" s="96">
        <f t="shared" si="58"/>
        <v>340.65289165025598</v>
      </c>
      <c r="AP70" s="97"/>
      <c r="AQ70" s="98">
        <f t="shared" si="7"/>
        <v>1048</v>
      </c>
      <c r="AR70" s="99">
        <f t="shared" si="35"/>
        <v>117.24</v>
      </c>
      <c r="AS70" s="99">
        <f t="shared" si="9"/>
        <v>395.38</v>
      </c>
      <c r="AT70" s="99">
        <f t="shared" si="10"/>
        <v>155</v>
      </c>
      <c r="AU70" s="99">
        <f t="shared" si="24"/>
        <v>0</v>
      </c>
      <c r="AV70" s="99">
        <f t="array" ref="AV70">_xlfn.IFS(U70=0,AO70,U70&lt;0,AO70/-U70,U70&gt;0,AO70/U70)</f>
        <v>340.65289165025598</v>
      </c>
      <c r="AW70" s="235">
        <f t="shared" si="44"/>
        <v>0.32505046913192365</v>
      </c>
      <c r="AX70" s="235">
        <f t="shared" si="45"/>
        <v>2.9056029652870694</v>
      </c>
      <c r="AY70" s="100"/>
      <c r="AZ70" s="95">
        <f t="shared" si="13"/>
        <v>2384.5702415517917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6"/>
        <v>16</v>
      </c>
      <c r="F71" s="94">
        <v>4</v>
      </c>
      <c r="G71" s="94">
        <v>2</v>
      </c>
      <c r="H71" s="94">
        <v>9</v>
      </c>
      <c r="I71" s="94">
        <v>0</v>
      </c>
      <c r="J71" s="94">
        <v>1</v>
      </c>
      <c r="K71" s="94">
        <v>123.09</v>
      </c>
      <c r="L71" s="93">
        <f t="shared" si="42"/>
        <v>1969.44</v>
      </c>
      <c r="M71" s="90">
        <v>36</v>
      </c>
      <c r="N71" s="90">
        <v>11</v>
      </c>
      <c r="O71" s="90">
        <v>702</v>
      </c>
      <c r="P71" s="90">
        <v>57</v>
      </c>
      <c r="Q71" s="234">
        <f t="shared" si="48"/>
        <v>1.5714285714285714</v>
      </c>
      <c r="R71" s="93">
        <f t="shared" si="49"/>
        <v>0.5714285714285714</v>
      </c>
      <c r="S71" s="94">
        <v>4</v>
      </c>
      <c r="T71" s="94">
        <v>0</v>
      </c>
      <c r="U71" s="93">
        <f t="shared" si="50"/>
        <v>4</v>
      </c>
      <c r="V71" s="94">
        <v>1911.65</v>
      </c>
      <c r="W71" s="94">
        <v>0</v>
      </c>
      <c r="X71" s="93">
        <f t="shared" si="51"/>
        <v>1911.65</v>
      </c>
      <c r="Y71" s="94">
        <v>2786.84</v>
      </c>
      <c r="Z71" s="94">
        <v>0</v>
      </c>
      <c r="AA71" s="93">
        <f t="shared" si="52"/>
        <v>2786.84</v>
      </c>
      <c r="AB71" s="93">
        <f t="shared" si="53"/>
        <v>4401.54</v>
      </c>
      <c r="AC71" s="235">
        <f t="shared" si="54"/>
        <v>9.9335564468577852E-4</v>
      </c>
      <c r="AD71" s="93">
        <f t="shared" si="55"/>
        <v>492.36</v>
      </c>
      <c r="AE71" s="94">
        <v>1050.5400000000002</v>
      </c>
      <c r="AF71" s="235">
        <f t="shared" si="56"/>
        <v>0.3769645907192376</v>
      </c>
      <c r="AG71" s="94">
        <v>1120.78</v>
      </c>
      <c r="AH71" s="94"/>
      <c r="AI71" s="94"/>
      <c r="AJ71" s="94"/>
      <c r="AK71" s="94"/>
      <c r="AL71" s="123">
        <f t="shared" si="47"/>
        <v>6.0057187869239854</v>
      </c>
      <c r="AM71" s="94">
        <v>0</v>
      </c>
      <c r="AN71" s="95">
        <f t="shared" si="57"/>
        <v>109.155215</v>
      </c>
      <c r="AO71" s="96">
        <f t="shared" si="58"/>
        <v>7.9990662130758778</v>
      </c>
      <c r="AP71" s="97"/>
      <c r="AQ71" s="98">
        <f t="shared" si="7"/>
        <v>696.71</v>
      </c>
      <c r="AR71" s="99">
        <f t="shared" si="35"/>
        <v>123.09</v>
      </c>
      <c r="AS71" s="99">
        <f t="shared" si="9"/>
        <v>262.63500000000005</v>
      </c>
      <c r="AT71" s="99">
        <f t="shared" si="10"/>
        <v>280.19499999999999</v>
      </c>
      <c r="AU71" s="99">
        <f t="shared" ref="AU71:AU98" si="59">IF(S71=0,0,(AH71+AI71+AJ71)/S71)</f>
        <v>0</v>
      </c>
      <c r="AV71" s="99">
        <f t="array" ref="AV71">_xlfn.IFS(U71=0,AO71,U71&lt;0,AO71/-U71,U71&gt;0,AO71/U71)</f>
        <v>1.9997665532689695</v>
      </c>
      <c r="AW71" s="235">
        <f t="shared" si="44"/>
        <v>2.8702997707352692E-3</v>
      </c>
      <c r="AX71" s="235">
        <f t="shared" si="45"/>
        <v>1.6246377067746929E-2</v>
      </c>
      <c r="AY71" s="100"/>
      <c r="AZ71" s="95">
        <f t="shared" si="13"/>
        <v>31.996264852303511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6"/>
        <v>8</v>
      </c>
      <c r="F72" s="94">
        <v>5</v>
      </c>
      <c r="G72" s="94">
        <v>2</v>
      </c>
      <c r="H72" s="94" t="s">
        <v>100</v>
      </c>
      <c r="I72" s="94">
        <v>0</v>
      </c>
      <c r="J72" s="94">
        <v>1</v>
      </c>
      <c r="K72" s="94">
        <v>123.09</v>
      </c>
      <c r="L72" s="93">
        <f t="shared" si="42"/>
        <v>984.72</v>
      </c>
      <c r="M72" s="90">
        <v>10</v>
      </c>
      <c r="N72" s="90">
        <v>4</v>
      </c>
      <c r="O72" s="90">
        <v>837</v>
      </c>
      <c r="P72" s="90">
        <v>0</v>
      </c>
      <c r="Q72" s="234">
        <f t="shared" si="48"/>
        <v>0.5714285714285714</v>
      </c>
      <c r="R72" s="93">
        <f t="shared" si="49"/>
        <v>0</v>
      </c>
      <c r="S72" s="94">
        <v>0</v>
      </c>
      <c r="T72" s="94">
        <v>0</v>
      </c>
      <c r="U72" s="93">
        <f t="shared" si="50"/>
        <v>0</v>
      </c>
      <c r="V72" s="94">
        <v>0</v>
      </c>
      <c r="W72" s="94">
        <v>0</v>
      </c>
      <c r="X72" s="93">
        <f t="shared" si="51"/>
        <v>0</v>
      </c>
      <c r="Y72" s="94">
        <v>0</v>
      </c>
      <c r="Z72" s="94">
        <v>0</v>
      </c>
      <c r="AA72" s="93">
        <f t="shared" si="52"/>
        <v>0</v>
      </c>
      <c r="AB72" s="93">
        <f t="shared" si="53"/>
        <v>0</v>
      </c>
      <c r="AC72" s="235">
        <f t="shared" si="54"/>
        <v>0</v>
      </c>
      <c r="AD72" s="93">
        <f t="shared" si="55"/>
        <v>0</v>
      </c>
      <c r="AE72" s="94">
        <v>0</v>
      </c>
      <c r="AF72" s="235">
        <f t="shared" si="56"/>
        <v>0</v>
      </c>
      <c r="AG72" s="94">
        <v>574.61</v>
      </c>
      <c r="AH72" s="94"/>
      <c r="AI72" s="94"/>
      <c r="AJ72" s="94"/>
      <c r="AK72" s="94"/>
      <c r="AL72" s="123">
        <f t="shared" si="47"/>
        <v>0</v>
      </c>
      <c r="AM72" s="94">
        <v>0</v>
      </c>
      <c r="AN72" s="95">
        <f t="shared" si="57"/>
        <v>0</v>
      </c>
      <c r="AO72" s="96">
        <f t="shared" si="58"/>
        <v>-574.61</v>
      </c>
      <c r="AP72" s="97"/>
      <c r="AQ72" s="98">
        <f t="shared" si="7"/>
        <v>0</v>
      </c>
      <c r="AR72" s="99">
        <f t="shared" si="35"/>
        <v>123.09</v>
      </c>
      <c r="AS72" s="99">
        <f t="shared" si="9"/>
        <v>0</v>
      </c>
      <c r="AT72" s="99">
        <f t="shared" si="10"/>
        <v>574.61</v>
      </c>
      <c r="AU72" s="99">
        <f t="shared" si="59"/>
        <v>0</v>
      </c>
      <c r="AV72" s="99">
        <f t="array" ref="AV72">_xlfn.IFS(U72=0,AO72,U72&lt;0,AO72/-U72,U72&gt;0,AO72/U72)</f>
        <v>-574.61</v>
      </c>
      <c r="AW72" s="235">
        <f t="shared" si="44"/>
        <v>0</v>
      </c>
      <c r="AX72" s="235">
        <f t="shared" si="45"/>
        <v>-4.6682102526606544</v>
      </c>
      <c r="AY72" s="100"/>
      <c r="AZ72" s="95">
        <f t="shared" si="13"/>
        <v>-4596.88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6"/>
        <v>9</v>
      </c>
      <c r="F73" s="94">
        <v>7</v>
      </c>
      <c r="G73" s="94">
        <v>1</v>
      </c>
      <c r="H73" s="94" t="s">
        <v>100</v>
      </c>
      <c r="I73" s="94">
        <v>0</v>
      </c>
      <c r="J73" s="94">
        <v>1</v>
      </c>
      <c r="K73" s="94">
        <v>123.09</v>
      </c>
      <c r="L73" s="93">
        <f t="shared" si="42"/>
        <v>1107.81</v>
      </c>
      <c r="M73" s="90">
        <v>12</v>
      </c>
      <c r="N73" s="90">
        <v>5</v>
      </c>
      <c r="O73" s="90">
        <v>807</v>
      </c>
      <c r="P73" s="90">
        <v>0</v>
      </c>
      <c r="Q73" s="234">
        <f t="shared" si="48"/>
        <v>0.7142857142857143</v>
      </c>
      <c r="R73" s="93">
        <f t="shared" si="49"/>
        <v>0</v>
      </c>
      <c r="S73" s="94">
        <v>0</v>
      </c>
      <c r="T73" s="94">
        <v>0</v>
      </c>
      <c r="U73" s="93">
        <f t="shared" si="50"/>
        <v>0</v>
      </c>
      <c r="V73" s="94">
        <v>0</v>
      </c>
      <c r="W73" s="94">
        <v>0</v>
      </c>
      <c r="X73" s="93">
        <f t="shared" si="51"/>
        <v>0</v>
      </c>
      <c r="Y73" s="94">
        <v>0</v>
      </c>
      <c r="Z73" s="94">
        <v>0</v>
      </c>
      <c r="AA73" s="93">
        <f t="shared" si="52"/>
        <v>0</v>
      </c>
      <c r="AB73" s="93">
        <f t="shared" si="53"/>
        <v>0</v>
      </c>
      <c r="AC73" s="235">
        <f t="shared" si="54"/>
        <v>0</v>
      </c>
      <c r="AD73" s="93">
        <f t="shared" si="55"/>
        <v>0</v>
      </c>
      <c r="AE73" s="94">
        <v>0</v>
      </c>
      <c r="AF73" s="235">
        <f t="shared" si="56"/>
        <v>0</v>
      </c>
      <c r="AG73" s="94">
        <v>455.1</v>
      </c>
      <c r="AH73" s="94"/>
      <c r="AI73" s="94"/>
      <c r="AJ73" s="94"/>
      <c r="AK73" s="94"/>
      <c r="AL73" s="123">
        <f t="shared" si="47"/>
        <v>0</v>
      </c>
      <c r="AM73" s="94">
        <v>0</v>
      </c>
      <c r="AN73" s="95">
        <f t="shared" si="57"/>
        <v>0</v>
      </c>
      <c r="AO73" s="96">
        <f t="shared" si="58"/>
        <v>-455.1</v>
      </c>
      <c r="AP73" s="97"/>
      <c r="AQ73" s="98">
        <f t="shared" si="7"/>
        <v>0</v>
      </c>
      <c r="AR73" s="99">
        <f t="shared" si="35"/>
        <v>123.09</v>
      </c>
      <c r="AS73" s="99">
        <f t="shared" si="9"/>
        <v>0</v>
      </c>
      <c r="AT73" s="99">
        <f t="shared" si="10"/>
        <v>455.1</v>
      </c>
      <c r="AU73" s="99">
        <f t="shared" si="59"/>
        <v>0</v>
      </c>
      <c r="AV73" s="99">
        <f t="array" ref="AV73">_xlfn.IFS(U73=0,AO73,U73&lt;0,AO73/-U73,U73&gt;0,AO73/U73)</f>
        <v>-455.1</v>
      </c>
      <c r="AW73" s="235">
        <f t="shared" si="44"/>
        <v>0</v>
      </c>
      <c r="AX73" s="235">
        <f t="shared" si="45"/>
        <v>-3.6972946624421157</v>
      </c>
      <c r="AY73" s="100"/>
      <c r="AZ73" s="95">
        <f t="shared" si="13"/>
        <v>-4095.9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6"/>
        <v>2</v>
      </c>
      <c r="F74" s="94">
        <v>1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2"/>
        <v>269.58</v>
      </c>
      <c r="M74" s="90">
        <v>999</v>
      </c>
      <c r="N74" s="90">
        <v>0</v>
      </c>
      <c r="O74" s="90">
        <v>0</v>
      </c>
      <c r="P74" s="90">
        <v>0</v>
      </c>
      <c r="Q74" s="234">
        <f t="shared" si="48"/>
        <v>0</v>
      </c>
      <c r="R74" s="93">
        <f t="shared" si="49"/>
        <v>0</v>
      </c>
      <c r="S74" s="94">
        <v>0</v>
      </c>
      <c r="T74" s="94">
        <v>0</v>
      </c>
      <c r="U74" s="93">
        <f t="shared" si="50"/>
        <v>0</v>
      </c>
      <c r="V74" s="94">
        <v>0</v>
      </c>
      <c r="W74" s="94">
        <v>0</v>
      </c>
      <c r="X74" s="93">
        <f t="shared" si="51"/>
        <v>0</v>
      </c>
      <c r="Y74" s="94">
        <v>0</v>
      </c>
      <c r="Z74" s="94">
        <v>0</v>
      </c>
      <c r="AA74" s="93">
        <f t="shared" si="52"/>
        <v>0</v>
      </c>
      <c r="AB74" s="93">
        <f t="shared" si="53"/>
        <v>0</v>
      </c>
      <c r="AC74" s="235">
        <f t="shared" si="54"/>
        <v>0</v>
      </c>
      <c r="AD74" s="93">
        <f t="shared" si="55"/>
        <v>0</v>
      </c>
      <c r="AE74" s="94">
        <v>0</v>
      </c>
      <c r="AF74" s="235">
        <f t="shared" si="56"/>
        <v>0</v>
      </c>
      <c r="AG74" s="94">
        <v>0</v>
      </c>
      <c r="AH74" s="94"/>
      <c r="AI74" s="94"/>
      <c r="AJ74" s="94"/>
      <c r="AK74" s="94"/>
      <c r="AL74" s="123">
        <f t="shared" si="47"/>
        <v>0</v>
      </c>
      <c r="AM74" s="94">
        <v>0</v>
      </c>
      <c r="AN74" s="95">
        <f t="shared" si="57"/>
        <v>0</v>
      </c>
      <c r="AO74" s="96">
        <f t="shared" si="58"/>
        <v>0</v>
      </c>
      <c r="AP74" s="97"/>
      <c r="AQ74" s="98">
        <f t="shared" si="7"/>
        <v>0</v>
      </c>
      <c r="AR74" s="99">
        <f t="shared" si="35"/>
        <v>134.79</v>
      </c>
      <c r="AS74" s="99">
        <f t="shared" si="9"/>
        <v>0</v>
      </c>
      <c r="AT74" s="99">
        <f t="shared" si="10"/>
        <v>0</v>
      </c>
      <c r="AU74" s="99">
        <f t="shared" si="59"/>
        <v>0</v>
      </c>
      <c r="AV74" s="99">
        <f t="array" ref="AV74">_xlfn.IFS(U74=0,AO74,U74&lt;0,AO74/-U74,U74&gt;0,AO74/U74)</f>
        <v>0</v>
      </c>
      <c r="AW74" s="235">
        <f t="shared" si="44"/>
        <v>0</v>
      </c>
      <c r="AX74" s="235">
        <f t="shared" si="45"/>
        <v>0</v>
      </c>
      <c r="AY74" s="100"/>
      <c r="AZ74" s="95">
        <f t="shared" si="13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6"/>
        <v>33</v>
      </c>
      <c r="F75" s="94">
        <v>3</v>
      </c>
      <c r="G75" s="94">
        <v>2</v>
      </c>
      <c r="H75" s="94">
        <v>27</v>
      </c>
      <c r="I75" s="94">
        <v>0</v>
      </c>
      <c r="J75" s="94">
        <v>1</v>
      </c>
      <c r="K75" s="94">
        <v>134.79</v>
      </c>
      <c r="L75" s="93">
        <f t="shared" si="42"/>
        <v>4448.07</v>
      </c>
      <c r="M75" s="90">
        <v>29</v>
      </c>
      <c r="N75" s="90">
        <v>3</v>
      </c>
      <c r="O75" s="90">
        <v>763</v>
      </c>
      <c r="P75" s="90">
        <v>0</v>
      </c>
      <c r="Q75" s="234">
        <f t="shared" si="48"/>
        <v>0.42857142857142855</v>
      </c>
      <c r="R75" s="93">
        <f t="shared" si="49"/>
        <v>0</v>
      </c>
      <c r="S75" s="94">
        <v>0</v>
      </c>
      <c r="T75" s="94">
        <v>0</v>
      </c>
      <c r="U75" s="93">
        <f t="shared" si="50"/>
        <v>0</v>
      </c>
      <c r="V75" s="94">
        <v>0</v>
      </c>
      <c r="W75" s="94">
        <v>0</v>
      </c>
      <c r="X75" s="93">
        <f t="shared" si="51"/>
        <v>0</v>
      </c>
      <c r="Y75" s="94">
        <v>0</v>
      </c>
      <c r="Z75" s="94">
        <v>0</v>
      </c>
      <c r="AA75" s="93">
        <f t="shared" si="52"/>
        <v>0</v>
      </c>
      <c r="AB75" s="93">
        <f t="shared" si="53"/>
        <v>0</v>
      </c>
      <c r="AC75" s="235">
        <f t="shared" si="54"/>
        <v>0</v>
      </c>
      <c r="AD75" s="93">
        <f t="shared" si="55"/>
        <v>0</v>
      </c>
      <c r="AE75" s="94">
        <v>0</v>
      </c>
      <c r="AF75" s="235">
        <f t="shared" si="56"/>
        <v>0</v>
      </c>
      <c r="AG75" s="94">
        <v>115.07</v>
      </c>
      <c r="AH75" s="94"/>
      <c r="AI75" s="94"/>
      <c r="AJ75" s="94"/>
      <c r="AK75" s="94"/>
      <c r="AL75" s="123">
        <f t="shared" si="47"/>
        <v>18.017156360771956</v>
      </c>
      <c r="AM75" s="94">
        <v>0</v>
      </c>
      <c r="AN75" s="95">
        <f t="shared" si="57"/>
        <v>0</v>
      </c>
      <c r="AO75" s="96">
        <f t="shared" si="58"/>
        <v>-133.08715636077196</v>
      </c>
      <c r="AP75" s="97"/>
      <c r="AQ75" s="98">
        <f t="shared" si="7"/>
        <v>0</v>
      </c>
      <c r="AR75" s="99">
        <f t="shared" si="35"/>
        <v>134.79</v>
      </c>
      <c r="AS75" s="99">
        <f t="shared" si="9"/>
        <v>0</v>
      </c>
      <c r="AT75" s="99">
        <f t="shared" si="10"/>
        <v>115.07</v>
      </c>
      <c r="AU75" s="99">
        <f t="shared" si="59"/>
        <v>0</v>
      </c>
      <c r="AV75" s="99">
        <f t="array" ref="AV75">_xlfn.IFS(U75=0,AO75,U75&lt;0,AO75/-U75,U75&gt;0,AO75/U75)</f>
        <v>-133.08715636077196</v>
      </c>
      <c r="AW75" s="235">
        <f t="shared" si="44"/>
        <v>0</v>
      </c>
      <c r="AX75" s="235">
        <f t="shared" si="45"/>
        <v>-0.98736669160005908</v>
      </c>
      <c r="AY75" s="100"/>
      <c r="AZ75" s="95">
        <f t="shared" si="13"/>
        <v>-4391.8761599054742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6"/>
        <v>49</v>
      </c>
      <c r="F76" s="94">
        <v>1</v>
      </c>
      <c r="G76" s="94">
        <v>1</v>
      </c>
      <c r="H76" s="94">
        <v>46</v>
      </c>
      <c r="I76" s="94">
        <v>0</v>
      </c>
      <c r="J76" s="94">
        <v>1</v>
      </c>
      <c r="K76" s="94">
        <v>123.09</v>
      </c>
      <c r="L76" s="93">
        <f t="shared" si="42"/>
        <v>6031.41</v>
      </c>
      <c r="M76" s="90">
        <v>282</v>
      </c>
      <c r="N76" s="90">
        <v>3</v>
      </c>
      <c r="O76" s="90">
        <v>1050</v>
      </c>
      <c r="P76" s="90">
        <v>0</v>
      </c>
      <c r="Q76" s="234">
        <f t="shared" si="48"/>
        <v>0.42857142857142855</v>
      </c>
      <c r="R76" s="93">
        <f t="shared" si="49"/>
        <v>-0.2857142857142857</v>
      </c>
      <c r="S76" s="94">
        <v>0</v>
      </c>
      <c r="T76" s="94">
        <v>-2</v>
      </c>
      <c r="U76" s="93">
        <f t="shared" si="50"/>
        <v>-2</v>
      </c>
      <c r="V76" s="94">
        <v>0</v>
      </c>
      <c r="W76" s="94">
        <v>-1339</v>
      </c>
      <c r="X76" s="93">
        <f t="shared" si="51"/>
        <v>-1339</v>
      </c>
      <c r="Y76" s="94">
        <v>0</v>
      </c>
      <c r="Z76" s="94">
        <v>-2100</v>
      </c>
      <c r="AA76" s="93">
        <f t="shared" si="52"/>
        <v>-2100</v>
      </c>
      <c r="AB76" s="93">
        <f t="shared" si="53"/>
        <v>0</v>
      </c>
      <c r="AC76" s="235">
        <f t="shared" si="54"/>
        <v>-7.4853484729662796E-4</v>
      </c>
      <c r="AD76" s="93">
        <f t="shared" si="55"/>
        <v>-246.18</v>
      </c>
      <c r="AE76" s="94">
        <v>-799.8</v>
      </c>
      <c r="AF76" s="235">
        <f t="shared" si="56"/>
        <v>0.38085714285714284</v>
      </c>
      <c r="AG76" s="94">
        <v>498.17</v>
      </c>
      <c r="AH76" s="94"/>
      <c r="AI76" s="94"/>
      <c r="AJ76" s="94"/>
      <c r="AK76" s="94"/>
      <c r="AL76" s="123">
        <f t="shared" si="47"/>
        <v>30.695896022055926</v>
      </c>
      <c r="AM76" s="94">
        <v>0</v>
      </c>
      <c r="AN76" s="95">
        <f t="shared" si="57"/>
        <v>-76.45689999999999</v>
      </c>
      <c r="AO76" s="96">
        <f t="shared" si="58"/>
        <v>-1506.428996022056</v>
      </c>
      <c r="AP76" s="97"/>
      <c r="AQ76" s="98">
        <f t="shared" si="7"/>
        <v>1050</v>
      </c>
      <c r="AR76" s="99">
        <f t="shared" si="35"/>
        <v>123.09</v>
      </c>
      <c r="AS76" s="99">
        <f t="shared" si="9"/>
        <v>399.9</v>
      </c>
      <c r="AT76" s="99">
        <f t="shared" si="10"/>
        <v>498.17</v>
      </c>
      <c r="AU76" s="99">
        <f t="shared" si="59"/>
        <v>0</v>
      </c>
      <c r="AV76" s="99">
        <f t="array" ref="AV76">_xlfn.IFS(U76=0,AO76,U76&lt;0,AO76/-U76,U76&gt;0,AO76/U76)</f>
        <v>-753.21449801102801</v>
      </c>
      <c r="AW76" s="235">
        <f t="shared" si="44"/>
        <v>-0.71734714096288377</v>
      </c>
      <c r="AX76" s="235">
        <f t="shared" si="45"/>
        <v>-6.1192176294664717</v>
      </c>
      <c r="AY76" s="100"/>
      <c r="AZ76" s="95">
        <f t="shared" si="13"/>
        <v>-36907.510402540371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6"/>
        <v>43</v>
      </c>
      <c r="F77" s="94">
        <v>1</v>
      </c>
      <c r="G77" s="94" t="s">
        <v>100</v>
      </c>
      <c r="H77" s="94">
        <v>38</v>
      </c>
      <c r="I77" s="94">
        <v>0</v>
      </c>
      <c r="J77" s="94">
        <v>4</v>
      </c>
      <c r="K77" s="94">
        <v>123.09</v>
      </c>
      <c r="L77" s="93">
        <f t="shared" si="42"/>
        <v>5292.87</v>
      </c>
      <c r="M77" s="90">
        <v>581</v>
      </c>
      <c r="N77" s="90">
        <v>2</v>
      </c>
      <c r="O77" s="90">
        <v>1150</v>
      </c>
      <c r="P77" s="90">
        <v>0</v>
      </c>
      <c r="Q77" s="234">
        <f t="shared" si="48"/>
        <v>0.2857142857142857</v>
      </c>
      <c r="R77" s="93">
        <f t="shared" si="49"/>
        <v>0</v>
      </c>
      <c r="S77" s="94">
        <v>0</v>
      </c>
      <c r="T77" s="94">
        <v>0</v>
      </c>
      <c r="U77" s="93">
        <f t="shared" si="50"/>
        <v>0</v>
      </c>
      <c r="V77" s="94">
        <v>0</v>
      </c>
      <c r="W77" s="94">
        <v>0</v>
      </c>
      <c r="X77" s="93">
        <f t="shared" si="51"/>
        <v>0</v>
      </c>
      <c r="Y77" s="94">
        <v>0</v>
      </c>
      <c r="Z77" s="94">
        <v>0</v>
      </c>
      <c r="AA77" s="93">
        <f t="shared" si="52"/>
        <v>0</v>
      </c>
      <c r="AB77" s="93">
        <f t="shared" si="53"/>
        <v>0</v>
      </c>
      <c r="AC77" s="235">
        <f t="shared" si="54"/>
        <v>0</v>
      </c>
      <c r="AD77" s="93">
        <f t="shared" si="55"/>
        <v>0</v>
      </c>
      <c r="AE77" s="94">
        <v>0</v>
      </c>
      <c r="AF77" s="235">
        <f t="shared" si="56"/>
        <v>0</v>
      </c>
      <c r="AG77" s="94">
        <v>115.07</v>
      </c>
      <c r="AH77" s="94"/>
      <c r="AI77" s="94"/>
      <c r="AJ77" s="94"/>
      <c r="AK77" s="94"/>
      <c r="AL77" s="123">
        <f t="shared" si="47"/>
        <v>25.35747932256794</v>
      </c>
      <c r="AM77" s="94">
        <v>0</v>
      </c>
      <c r="AN77" s="95">
        <f t="shared" si="57"/>
        <v>0</v>
      </c>
      <c r="AO77" s="96">
        <f t="shared" si="58"/>
        <v>-140.42747932256793</v>
      </c>
      <c r="AP77" s="97"/>
      <c r="AQ77" s="98">
        <f t="shared" si="7"/>
        <v>0</v>
      </c>
      <c r="AR77" s="99">
        <f t="shared" si="35"/>
        <v>123.09</v>
      </c>
      <c r="AS77" s="99">
        <f t="shared" si="9"/>
        <v>0</v>
      </c>
      <c r="AT77" s="99">
        <f t="shared" si="10"/>
        <v>115.07</v>
      </c>
      <c r="AU77" s="99">
        <f t="shared" si="59"/>
        <v>0</v>
      </c>
      <c r="AV77" s="99">
        <f t="array" ref="AV77">_xlfn.IFS(U77=0,AO77,U77&lt;0,AO77/-U77,U77&gt;0,AO77/U77)</f>
        <v>-140.42747932256793</v>
      </c>
      <c r="AW77" s="235">
        <f t="shared" si="44"/>
        <v>0</v>
      </c>
      <c r="AX77" s="235">
        <f t="shared" si="45"/>
        <v>-1.1408520539651306</v>
      </c>
      <c r="AY77" s="100"/>
      <c r="AZ77" s="95">
        <f t="shared" si="13"/>
        <v>-6038.3816108704214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6"/>
        <v>26</v>
      </c>
      <c r="F78" s="94">
        <v>5</v>
      </c>
      <c r="G78" s="94" t="s">
        <v>100</v>
      </c>
      <c r="H78" s="94">
        <v>20</v>
      </c>
      <c r="I78" s="94">
        <v>0</v>
      </c>
      <c r="J78" s="94">
        <v>1</v>
      </c>
      <c r="K78" s="94">
        <v>123.09</v>
      </c>
      <c r="L78" s="93">
        <f t="shared" si="42"/>
        <v>3200.34</v>
      </c>
      <c r="M78" s="90">
        <v>71</v>
      </c>
      <c r="N78" s="90">
        <v>7</v>
      </c>
      <c r="O78" s="90">
        <v>1000</v>
      </c>
      <c r="P78" s="90">
        <v>33</v>
      </c>
      <c r="Q78" s="234">
        <f t="shared" si="48"/>
        <v>1</v>
      </c>
      <c r="R78" s="93">
        <f t="shared" si="49"/>
        <v>0.2857142857142857</v>
      </c>
      <c r="S78" s="94">
        <v>2</v>
      </c>
      <c r="T78" s="94">
        <v>0</v>
      </c>
      <c r="U78" s="93">
        <f t="shared" si="50"/>
        <v>2</v>
      </c>
      <c r="V78" s="94">
        <v>1334</v>
      </c>
      <c r="W78" s="94">
        <v>0</v>
      </c>
      <c r="X78" s="93">
        <f t="shared" si="51"/>
        <v>1334</v>
      </c>
      <c r="Y78" s="94">
        <v>2150</v>
      </c>
      <c r="Z78" s="94">
        <v>0</v>
      </c>
      <c r="AA78" s="93">
        <f t="shared" si="52"/>
        <v>2150</v>
      </c>
      <c r="AB78" s="93">
        <f t="shared" si="53"/>
        <v>2310</v>
      </c>
      <c r="AC78" s="235">
        <f t="shared" si="54"/>
        <v>7.6635710556559539E-4</v>
      </c>
      <c r="AD78" s="93">
        <f t="shared" si="55"/>
        <v>246.18</v>
      </c>
      <c r="AE78" s="94">
        <v>788.13999999999987</v>
      </c>
      <c r="AF78" s="235">
        <f t="shared" si="56"/>
        <v>0.36657674418604647</v>
      </c>
      <c r="AG78" s="94">
        <v>406.16999999999996</v>
      </c>
      <c r="AH78" s="94"/>
      <c r="AI78" s="94"/>
      <c r="AJ78" s="94"/>
      <c r="AK78" s="94"/>
      <c r="AL78" s="123">
        <f t="shared" si="47"/>
        <v>13.346041748719969</v>
      </c>
      <c r="AM78" s="94">
        <v>0</v>
      </c>
      <c r="AN78" s="95">
        <f t="shared" si="57"/>
        <v>76.171399999999991</v>
      </c>
      <c r="AO78" s="96">
        <f t="shared" si="58"/>
        <v>619.99255825128023</v>
      </c>
      <c r="AP78" s="97"/>
      <c r="AQ78" s="98">
        <f t="shared" si="7"/>
        <v>1075</v>
      </c>
      <c r="AR78" s="99">
        <f t="shared" si="35"/>
        <v>123.09</v>
      </c>
      <c r="AS78" s="99">
        <f t="shared" si="9"/>
        <v>394.06999999999994</v>
      </c>
      <c r="AT78" s="99">
        <f t="shared" si="10"/>
        <v>203.08499999999998</v>
      </c>
      <c r="AU78" s="99">
        <f t="shared" si="59"/>
        <v>0</v>
      </c>
      <c r="AV78" s="99">
        <f t="array" ref="AV78">_xlfn.IFS(U78=0,AO78,U78&lt;0,AO78/-U78,U78&gt;0,AO78/U78)</f>
        <v>309.99627912564011</v>
      </c>
      <c r="AW78" s="235">
        <f t="shared" si="44"/>
        <v>0.2883686317447815</v>
      </c>
      <c r="AX78" s="235">
        <f t="shared" si="45"/>
        <v>2.5184521823514512</v>
      </c>
      <c r="AY78" s="100"/>
      <c r="AZ78" s="95">
        <f t="shared" si="13"/>
        <v>8059.9032572666429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6"/>
        <v>49</v>
      </c>
      <c r="F79" s="94">
        <v>2</v>
      </c>
      <c r="G79" s="94" t="s">
        <v>100</v>
      </c>
      <c r="H79" s="94">
        <v>46</v>
      </c>
      <c r="I79" s="94">
        <v>0</v>
      </c>
      <c r="J79" s="94">
        <v>1</v>
      </c>
      <c r="K79" s="94">
        <v>164.04</v>
      </c>
      <c r="L79" s="93">
        <f t="shared" si="42"/>
        <v>8037.96</v>
      </c>
      <c r="M79" s="90">
        <v>719</v>
      </c>
      <c r="N79" s="90">
        <v>2</v>
      </c>
      <c r="O79" s="90">
        <v>1500</v>
      </c>
      <c r="P79" s="90">
        <v>0</v>
      </c>
      <c r="Q79" s="234">
        <f t="shared" si="48"/>
        <v>0.2857142857142857</v>
      </c>
      <c r="R79" s="93">
        <f t="shared" si="49"/>
        <v>0</v>
      </c>
      <c r="S79" s="94">
        <v>1</v>
      </c>
      <c r="T79" s="94">
        <v>-1</v>
      </c>
      <c r="U79" s="93">
        <f t="shared" si="50"/>
        <v>0</v>
      </c>
      <c r="V79" s="94">
        <v>901</v>
      </c>
      <c r="W79" s="94">
        <v>-901</v>
      </c>
      <c r="X79" s="93">
        <f t="shared" si="51"/>
        <v>0</v>
      </c>
      <c r="Y79" s="94">
        <v>1455</v>
      </c>
      <c r="Z79" s="94">
        <v>-1455</v>
      </c>
      <c r="AA79" s="93">
        <f t="shared" si="52"/>
        <v>0</v>
      </c>
      <c r="AB79" s="93">
        <f t="shared" si="53"/>
        <v>0</v>
      </c>
      <c r="AC79" s="235">
        <f t="shared" si="54"/>
        <v>0</v>
      </c>
      <c r="AD79" s="93">
        <f t="shared" si="55"/>
        <v>0</v>
      </c>
      <c r="AE79" s="94">
        <v>0</v>
      </c>
      <c r="AF79" s="235">
        <f t="shared" si="56"/>
        <v>0</v>
      </c>
      <c r="AG79" s="94">
        <v>203.53</v>
      </c>
      <c r="AH79" s="94"/>
      <c r="AI79" s="94"/>
      <c r="AJ79" s="94"/>
      <c r="AK79" s="94"/>
      <c r="AL79" s="123">
        <f t="shared" si="47"/>
        <v>30.695896022055926</v>
      </c>
      <c r="AM79" s="94">
        <v>0</v>
      </c>
      <c r="AN79" s="95">
        <f t="shared" si="57"/>
        <v>0</v>
      </c>
      <c r="AO79" s="96">
        <f t="shared" si="58"/>
        <v>-234.22589602205593</v>
      </c>
      <c r="AP79" s="97"/>
      <c r="AQ79" s="98">
        <f t="shared" si="7"/>
        <v>0</v>
      </c>
      <c r="AR79" s="99">
        <f t="shared" si="35"/>
        <v>164.04</v>
      </c>
      <c r="AS79" s="99">
        <f t="shared" si="9"/>
        <v>0</v>
      </c>
      <c r="AT79" s="99">
        <f t="shared" si="10"/>
        <v>203.53</v>
      </c>
      <c r="AU79" s="99">
        <f t="shared" si="59"/>
        <v>0</v>
      </c>
      <c r="AV79" s="99">
        <f t="array" ref="AV79">_xlfn.IFS(U79=0,AO79,U79&lt;0,AO79/-U79,U79&gt;0,AO79/U79)</f>
        <v>-234.22589602205593</v>
      </c>
      <c r="AW79" s="235">
        <f t="shared" si="44"/>
        <v>0</v>
      </c>
      <c r="AX79" s="235">
        <f t="shared" si="45"/>
        <v>-1.4278584249088999</v>
      </c>
      <c r="AY79" s="100"/>
      <c r="AZ79" s="95">
        <f t="shared" si="13"/>
        <v>-11477.068905080741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6"/>
        <v>44</v>
      </c>
      <c r="F80" s="94">
        <v>4</v>
      </c>
      <c r="G80" s="94">
        <v>2</v>
      </c>
      <c r="H80" s="94">
        <v>37</v>
      </c>
      <c r="I80" s="94">
        <v>0</v>
      </c>
      <c r="J80" s="94">
        <v>1</v>
      </c>
      <c r="K80" s="94">
        <v>164.04</v>
      </c>
      <c r="L80" s="93">
        <f t="shared" si="42"/>
        <v>7217.7599999999993</v>
      </c>
      <c r="M80" s="90">
        <v>118</v>
      </c>
      <c r="N80" s="90">
        <v>6</v>
      </c>
      <c r="O80" s="90">
        <v>987</v>
      </c>
      <c r="P80" s="90">
        <v>33</v>
      </c>
      <c r="Q80" s="234">
        <f t="shared" si="48"/>
        <v>0.8571428571428571</v>
      </c>
      <c r="R80" s="93">
        <f t="shared" si="49"/>
        <v>0.42857142857142855</v>
      </c>
      <c r="S80" s="94">
        <v>3</v>
      </c>
      <c r="T80" s="94">
        <v>0</v>
      </c>
      <c r="U80" s="93">
        <f t="shared" si="50"/>
        <v>3</v>
      </c>
      <c r="V80" s="94">
        <v>1956</v>
      </c>
      <c r="W80" s="94">
        <v>0</v>
      </c>
      <c r="X80" s="93">
        <f t="shared" si="51"/>
        <v>1956</v>
      </c>
      <c r="Y80" s="94">
        <v>3045</v>
      </c>
      <c r="Z80" s="94">
        <v>0</v>
      </c>
      <c r="AA80" s="93">
        <f t="shared" si="52"/>
        <v>3045</v>
      </c>
      <c r="AB80" s="93">
        <f t="shared" si="53"/>
        <v>1954.26</v>
      </c>
      <c r="AC80" s="235">
        <f t="shared" si="54"/>
        <v>1.0853755285801106E-3</v>
      </c>
      <c r="AD80" s="93">
        <f t="shared" si="55"/>
        <v>492.12</v>
      </c>
      <c r="AE80" s="94">
        <v>1162.7800000000002</v>
      </c>
      <c r="AF80" s="235">
        <f t="shared" si="56"/>
        <v>0.38186535303776692</v>
      </c>
      <c r="AG80" s="94">
        <v>375.08</v>
      </c>
      <c r="AH80" s="94"/>
      <c r="AI80" s="94"/>
      <c r="AJ80" s="94"/>
      <c r="AK80" s="94"/>
      <c r="AL80" s="123">
        <f t="shared" si="47"/>
        <v>24.690177235131941</v>
      </c>
      <c r="AM80" s="94">
        <v>0</v>
      </c>
      <c r="AN80" s="95">
        <f t="shared" si="57"/>
        <v>111.68759999999999</v>
      </c>
      <c r="AO80" s="96">
        <f t="shared" si="58"/>
        <v>878.64222276486805</v>
      </c>
      <c r="AP80" s="97"/>
      <c r="AQ80" s="98">
        <f t="shared" si="7"/>
        <v>1015</v>
      </c>
      <c r="AR80" s="99">
        <f t="shared" si="35"/>
        <v>164.04</v>
      </c>
      <c r="AS80" s="99">
        <f t="shared" si="9"/>
        <v>387.59333333333342</v>
      </c>
      <c r="AT80" s="99">
        <f t="shared" si="10"/>
        <v>125.02666666666666</v>
      </c>
      <c r="AU80" s="99">
        <f t="shared" si="59"/>
        <v>0</v>
      </c>
      <c r="AV80" s="99">
        <f t="array" ref="AV80">_xlfn.IFS(U80=0,AO80,U80&lt;0,AO80/-U80,U80&gt;0,AO80/U80)</f>
        <v>292.8807409216227</v>
      </c>
      <c r="AW80" s="235">
        <f t="shared" si="44"/>
        <v>0.2885524541099731</v>
      </c>
      <c r="AX80" s="235">
        <f t="shared" si="45"/>
        <v>1.785422707398334</v>
      </c>
      <c r="AY80" s="100"/>
      <c r="AZ80" s="95">
        <f t="shared" si="13"/>
        <v>12886.752600551399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6"/>
        <v>34</v>
      </c>
      <c r="F81" s="94">
        <v>10</v>
      </c>
      <c r="G81" s="94">
        <v>3</v>
      </c>
      <c r="H81" s="94">
        <v>20</v>
      </c>
      <c r="I81" s="94">
        <v>0</v>
      </c>
      <c r="J81" s="94">
        <v>1</v>
      </c>
      <c r="K81" s="94">
        <v>128.94</v>
      </c>
      <c r="L81" s="93">
        <f t="shared" si="42"/>
        <v>4383.96</v>
      </c>
      <c r="M81" s="90">
        <v>33</v>
      </c>
      <c r="N81" s="90">
        <v>14</v>
      </c>
      <c r="O81" s="90">
        <v>1167</v>
      </c>
      <c r="P81" s="90">
        <v>50</v>
      </c>
      <c r="Q81" s="234">
        <f t="shared" si="48"/>
        <v>2</v>
      </c>
      <c r="R81" s="93">
        <f t="shared" si="49"/>
        <v>0.7142857142857143</v>
      </c>
      <c r="S81" s="94">
        <v>5</v>
      </c>
      <c r="T81" s="94">
        <v>0</v>
      </c>
      <c r="U81" s="93">
        <f t="shared" si="50"/>
        <v>5</v>
      </c>
      <c r="V81" s="94">
        <v>3552</v>
      </c>
      <c r="W81" s="94">
        <v>0</v>
      </c>
      <c r="X81" s="93">
        <f t="shared" si="51"/>
        <v>3552</v>
      </c>
      <c r="Y81" s="94">
        <v>5835</v>
      </c>
      <c r="Z81" s="94">
        <v>0</v>
      </c>
      <c r="AA81" s="93">
        <f t="shared" si="52"/>
        <v>5835</v>
      </c>
      <c r="AB81" s="93">
        <f t="shared" si="53"/>
        <v>8169</v>
      </c>
      <c r="AC81" s="235">
        <f t="shared" si="54"/>
        <v>2.079857539988488E-3</v>
      </c>
      <c r="AD81" s="93">
        <f t="shared" si="55"/>
        <v>644.70000000000005</v>
      </c>
      <c r="AE81" s="94">
        <v>2166.8000000000002</v>
      </c>
      <c r="AF81" s="235">
        <f t="shared" si="56"/>
        <v>0.37134532990574126</v>
      </c>
      <c r="AG81" s="94">
        <v>1067.8899999999999</v>
      </c>
      <c r="AH81" s="94">
        <v>2176</v>
      </c>
      <c r="AI81" s="94">
        <v>944</v>
      </c>
      <c r="AJ81" s="94"/>
      <c r="AK81" s="94"/>
      <c r="AL81" s="123">
        <f t="shared" si="47"/>
        <v>13.346041748719969</v>
      </c>
      <c r="AM81" s="94">
        <v>0</v>
      </c>
      <c r="AN81" s="95">
        <f t="shared" si="57"/>
        <v>202.8192</v>
      </c>
      <c r="AO81" s="96">
        <f t="shared" si="58"/>
        <v>-1380.5552417487197</v>
      </c>
      <c r="AP81" s="97"/>
      <c r="AQ81" s="98">
        <f t="shared" si="7"/>
        <v>1167</v>
      </c>
      <c r="AR81" s="99">
        <f t="shared" si="35"/>
        <v>128.94</v>
      </c>
      <c r="AS81" s="99">
        <f t="shared" si="9"/>
        <v>433.36</v>
      </c>
      <c r="AT81" s="99">
        <f t="shared" si="10"/>
        <v>213.57799999999997</v>
      </c>
      <c r="AU81" s="99">
        <f t="shared" si="59"/>
        <v>624</v>
      </c>
      <c r="AV81" s="99">
        <f t="array" ref="AV81">_xlfn.IFS(U81=0,AO81,U81&lt;0,AO81/-U81,U81&gt;0,AO81/U81)</f>
        <v>-276.11104834974395</v>
      </c>
      <c r="AW81" s="235">
        <f t="shared" si="44"/>
        <v>-0.23659901315316534</v>
      </c>
      <c r="AX81" s="235">
        <f t="shared" si="45"/>
        <v>-2.1413917197901657</v>
      </c>
      <c r="AY81" s="100"/>
      <c r="AZ81" s="95">
        <f t="shared" si="13"/>
        <v>-9387.7756438912947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6"/>
        <v>49</v>
      </c>
      <c r="F82" s="94" t="s">
        <v>100</v>
      </c>
      <c r="G82" s="94" t="s">
        <v>100</v>
      </c>
      <c r="H82" s="94">
        <v>48</v>
      </c>
      <c r="I82" s="94">
        <v>0</v>
      </c>
      <c r="J82" s="94">
        <v>1</v>
      </c>
      <c r="K82" s="94">
        <v>128.94</v>
      </c>
      <c r="L82" s="93">
        <f t="shared" si="42"/>
        <v>6318.0599999999995</v>
      </c>
      <c r="M82" s="90">
        <v>999</v>
      </c>
      <c r="N82" s="90">
        <v>0</v>
      </c>
      <c r="O82" s="90">
        <v>0</v>
      </c>
      <c r="P82" s="90">
        <v>0</v>
      </c>
      <c r="Q82" s="234">
        <f t="shared" si="48"/>
        <v>0</v>
      </c>
      <c r="R82" s="93">
        <f t="shared" si="49"/>
        <v>0</v>
      </c>
      <c r="S82" s="94">
        <v>0</v>
      </c>
      <c r="T82" s="94">
        <v>0</v>
      </c>
      <c r="U82" s="93">
        <f t="shared" si="50"/>
        <v>0</v>
      </c>
      <c r="V82" s="94">
        <v>0</v>
      </c>
      <c r="W82" s="94">
        <v>0</v>
      </c>
      <c r="X82" s="93">
        <f t="shared" si="51"/>
        <v>0</v>
      </c>
      <c r="Y82" s="94">
        <v>0</v>
      </c>
      <c r="Z82" s="94">
        <v>0</v>
      </c>
      <c r="AA82" s="93">
        <f t="shared" si="52"/>
        <v>0</v>
      </c>
      <c r="AB82" s="93">
        <f t="shared" si="53"/>
        <v>0</v>
      </c>
      <c r="AC82" s="235">
        <f t="shared" si="54"/>
        <v>0</v>
      </c>
      <c r="AD82" s="93">
        <f t="shared" si="55"/>
        <v>0</v>
      </c>
      <c r="AE82" s="94">
        <v>0</v>
      </c>
      <c r="AF82" s="235">
        <f t="shared" si="56"/>
        <v>0</v>
      </c>
      <c r="AG82" s="94">
        <v>0</v>
      </c>
      <c r="AH82" s="94"/>
      <c r="AI82" s="94"/>
      <c r="AJ82" s="94"/>
      <c r="AK82" s="94"/>
      <c r="AL82" s="123">
        <f t="shared" si="47"/>
        <v>32.030500196927918</v>
      </c>
      <c r="AM82" s="94">
        <v>0</v>
      </c>
      <c r="AN82" s="95">
        <f t="shared" si="57"/>
        <v>0</v>
      </c>
      <c r="AO82" s="96">
        <f t="shared" si="58"/>
        <v>-32.030500196927918</v>
      </c>
      <c r="AP82" s="97"/>
      <c r="AQ82" s="98">
        <f t="shared" si="7"/>
        <v>0</v>
      </c>
      <c r="AR82" s="99">
        <f t="shared" si="35"/>
        <v>128.94</v>
      </c>
      <c r="AS82" s="99">
        <f t="shared" si="9"/>
        <v>0</v>
      </c>
      <c r="AT82" s="99">
        <f t="shared" si="10"/>
        <v>0</v>
      </c>
      <c r="AU82" s="99">
        <f t="shared" si="59"/>
        <v>0</v>
      </c>
      <c r="AV82" s="99">
        <f t="array" ref="AV82">_xlfn.IFS(U82=0,AO82,U82&lt;0,AO82/-U82,U82&gt;0,AO82/U82)</f>
        <v>-32.030500196927918</v>
      </c>
      <c r="AW82" s="235">
        <f t="shared" si="44"/>
        <v>0</v>
      </c>
      <c r="AX82" s="235">
        <f t="shared" si="45"/>
        <v>-0.24841399253085092</v>
      </c>
      <c r="AY82" s="100"/>
      <c r="AZ82" s="95">
        <f t="shared" si="13"/>
        <v>-1569.494509649468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6"/>
        <v>48</v>
      </c>
      <c r="F83" s="94">
        <v>4</v>
      </c>
      <c r="G83" s="94">
        <v>1</v>
      </c>
      <c r="H83" s="94">
        <v>42</v>
      </c>
      <c r="I83" s="94">
        <v>0</v>
      </c>
      <c r="J83" s="94">
        <v>1</v>
      </c>
      <c r="K83" s="94">
        <v>123.09</v>
      </c>
      <c r="L83" s="93">
        <f t="shared" si="42"/>
        <v>5908.32</v>
      </c>
      <c r="M83" s="90">
        <v>202</v>
      </c>
      <c r="N83" s="90">
        <v>4</v>
      </c>
      <c r="O83" s="90">
        <v>1375</v>
      </c>
      <c r="P83" s="90">
        <v>0</v>
      </c>
      <c r="Q83" s="234">
        <f t="shared" si="48"/>
        <v>0.5714285714285714</v>
      </c>
      <c r="R83" s="93">
        <f t="shared" si="49"/>
        <v>0.2857142857142857</v>
      </c>
      <c r="S83" s="94">
        <v>2</v>
      </c>
      <c r="T83" s="94">
        <v>0</v>
      </c>
      <c r="U83" s="93">
        <f t="shared" si="50"/>
        <v>2</v>
      </c>
      <c r="V83" s="94">
        <v>1617</v>
      </c>
      <c r="W83" s="94">
        <v>0</v>
      </c>
      <c r="X83" s="93">
        <f t="shared" si="51"/>
        <v>1617</v>
      </c>
      <c r="Y83" s="94">
        <v>2750</v>
      </c>
      <c r="Z83" s="94">
        <v>0</v>
      </c>
      <c r="AA83" s="93">
        <f t="shared" si="52"/>
        <v>2750</v>
      </c>
      <c r="AB83" s="93">
        <f t="shared" si="53"/>
        <v>0</v>
      </c>
      <c r="AC83" s="235">
        <f t="shared" si="54"/>
        <v>9.8022420479320325E-4</v>
      </c>
      <c r="AD83" s="93">
        <f t="shared" si="55"/>
        <v>246.18</v>
      </c>
      <c r="AE83" s="94">
        <v>1034.04</v>
      </c>
      <c r="AF83" s="235">
        <f t="shared" si="56"/>
        <v>0.37601454545454543</v>
      </c>
      <c r="AG83" s="94">
        <v>212.69</v>
      </c>
      <c r="AH83" s="94"/>
      <c r="AI83" s="94"/>
      <c r="AJ83" s="94"/>
      <c r="AK83" s="94"/>
      <c r="AL83" s="123">
        <f t="shared" si="47"/>
        <v>28.026687672311933</v>
      </c>
      <c r="AM83" s="94">
        <v>0</v>
      </c>
      <c r="AN83" s="95">
        <f t="shared" si="57"/>
        <v>92.330699999999993</v>
      </c>
      <c r="AO83" s="96">
        <f t="shared" si="58"/>
        <v>1136.7326123276882</v>
      </c>
      <c r="AP83" s="97"/>
      <c r="AQ83" s="98">
        <f t="shared" si="7"/>
        <v>1375</v>
      </c>
      <c r="AR83" s="99">
        <f t="shared" si="35"/>
        <v>123.09</v>
      </c>
      <c r="AS83" s="99">
        <f t="shared" si="9"/>
        <v>517.02</v>
      </c>
      <c r="AT83" s="99">
        <f t="shared" si="10"/>
        <v>106.345</v>
      </c>
      <c r="AU83" s="99">
        <f t="shared" si="59"/>
        <v>0</v>
      </c>
      <c r="AV83" s="99">
        <f t="array" ref="AV83">_xlfn.IFS(U83=0,AO83,U83&lt;0,AO83/-U83,U83&gt;0,AO83/U83)</f>
        <v>568.36630616384411</v>
      </c>
      <c r="AW83" s="235">
        <f t="shared" si="44"/>
        <v>0.41335731357370481</v>
      </c>
      <c r="AX83" s="235">
        <f t="shared" si="45"/>
        <v>4.617485629733074</v>
      </c>
      <c r="AY83" s="100"/>
      <c r="AZ83" s="95">
        <f t="shared" si="13"/>
        <v>27281.582695864519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6"/>
        <v>49</v>
      </c>
      <c r="F84" s="94" t="s">
        <v>100</v>
      </c>
      <c r="G84" s="94" t="s">
        <v>100</v>
      </c>
      <c r="H84" s="94">
        <v>48</v>
      </c>
      <c r="I84" s="94">
        <v>0</v>
      </c>
      <c r="J84" s="94">
        <v>1</v>
      </c>
      <c r="K84" s="94">
        <v>146.49</v>
      </c>
      <c r="L84" s="93">
        <f t="shared" si="42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8"/>
        <v>0</v>
      </c>
      <c r="R84" s="93">
        <f t="shared" si="49"/>
        <v>0</v>
      </c>
      <c r="S84" s="94">
        <v>0</v>
      </c>
      <c r="T84" s="94">
        <v>0</v>
      </c>
      <c r="U84" s="93">
        <f t="shared" si="50"/>
        <v>0</v>
      </c>
      <c r="V84" s="94">
        <v>0</v>
      </c>
      <c r="W84" s="94">
        <v>0</v>
      </c>
      <c r="X84" s="93">
        <f t="shared" si="51"/>
        <v>0</v>
      </c>
      <c r="Y84" s="94">
        <v>0</v>
      </c>
      <c r="Z84" s="94">
        <v>0</v>
      </c>
      <c r="AA84" s="93">
        <f t="shared" si="52"/>
        <v>0</v>
      </c>
      <c r="AB84" s="93">
        <f t="shared" si="53"/>
        <v>0</v>
      </c>
      <c r="AC84" s="235">
        <f t="shared" si="54"/>
        <v>0</v>
      </c>
      <c r="AD84" s="93">
        <f t="shared" si="55"/>
        <v>0</v>
      </c>
      <c r="AE84" s="94">
        <v>0</v>
      </c>
      <c r="AF84" s="235">
        <f t="shared" si="56"/>
        <v>0</v>
      </c>
      <c r="AG84" s="94">
        <v>0</v>
      </c>
      <c r="AH84" s="94"/>
      <c r="AI84" s="94"/>
      <c r="AJ84" s="94"/>
      <c r="AK84" s="94"/>
      <c r="AL84" s="123">
        <f t="shared" si="47"/>
        <v>32.030500196927918</v>
      </c>
      <c r="AM84" s="94">
        <v>0</v>
      </c>
      <c r="AN84" s="95">
        <f t="shared" si="57"/>
        <v>0</v>
      </c>
      <c r="AO84" s="96">
        <f t="shared" si="58"/>
        <v>-32.030500196927918</v>
      </c>
      <c r="AP84" s="97"/>
      <c r="AQ84" s="98">
        <f t="shared" si="7"/>
        <v>0</v>
      </c>
      <c r="AR84" s="99">
        <f t="shared" si="35"/>
        <v>146.49</v>
      </c>
      <c r="AS84" s="99">
        <f t="shared" si="9"/>
        <v>0</v>
      </c>
      <c r="AT84" s="99">
        <f t="shared" si="10"/>
        <v>0</v>
      </c>
      <c r="AU84" s="99">
        <f t="shared" si="59"/>
        <v>0</v>
      </c>
      <c r="AV84" s="99">
        <f t="array" ref="AV84">_xlfn.IFS(U84=0,AO84,U84&lt;0,AO84/-U84,U84&gt;0,AO84/U84)</f>
        <v>-32.030500196927918</v>
      </c>
      <c r="AW84" s="235">
        <f t="shared" si="44"/>
        <v>0</v>
      </c>
      <c r="AX84" s="235">
        <f t="shared" si="45"/>
        <v>-0.21865315173000147</v>
      </c>
      <c r="AY84" s="100"/>
      <c r="AZ84" s="95">
        <f t="shared" si="13"/>
        <v>-1569.494509649468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6"/>
        <v>44</v>
      </c>
      <c r="F85" s="94">
        <v>3</v>
      </c>
      <c r="G85" s="94">
        <v>1</v>
      </c>
      <c r="H85" s="94">
        <v>39</v>
      </c>
      <c r="I85" s="94">
        <v>0</v>
      </c>
      <c r="J85" s="94">
        <v>1</v>
      </c>
      <c r="K85" s="94">
        <v>103.2</v>
      </c>
      <c r="L85" s="93">
        <f t="shared" si="42"/>
        <v>4540.8</v>
      </c>
      <c r="M85" s="90">
        <v>999</v>
      </c>
      <c r="N85" s="90">
        <v>4</v>
      </c>
      <c r="O85" s="90">
        <v>1008</v>
      </c>
      <c r="P85" s="90">
        <v>0</v>
      </c>
      <c r="Q85" s="234">
        <f t="shared" si="48"/>
        <v>0.5714285714285714</v>
      </c>
      <c r="R85" s="93">
        <f t="shared" si="49"/>
        <v>0</v>
      </c>
      <c r="S85" s="94">
        <v>0</v>
      </c>
      <c r="T85" s="94">
        <v>0</v>
      </c>
      <c r="U85" s="93">
        <f t="shared" si="50"/>
        <v>0</v>
      </c>
      <c r="V85" s="94">
        <v>0</v>
      </c>
      <c r="W85" s="94">
        <v>0</v>
      </c>
      <c r="X85" s="93">
        <f t="shared" si="51"/>
        <v>0</v>
      </c>
      <c r="Y85" s="94">
        <v>0</v>
      </c>
      <c r="Z85" s="94">
        <v>0</v>
      </c>
      <c r="AA85" s="93">
        <f t="shared" si="52"/>
        <v>0</v>
      </c>
      <c r="AB85" s="93">
        <f t="shared" si="53"/>
        <v>0</v>
      </c>
      <c r="AC85" s="235">
        <f t="shared" si="54"/>
        <v>0</v>
      </c>
      <c r="AD85" s="93">
        <f t="shared" si="55"/>
        <v>0</v>
      </c>
      <c r="AE85" s="94">
        <v>0</v>
      </c>
      <c r="AF85" s="235">
        <f t="shared" si="56"/>
        <v>0</v>
      </c>
      <c r="AG85" s="94">
        <v>529.79999999999995</v>
      </c>
      <c r="AH85" s="94"/>
      <c r="AI85" s="94"/>
      <c r="AJ85" s="94"/>
      <c r="AK85" s="94"/>
      <c r="AL85" s="123">
        <f t="shared" si="47"/>
        <v>26.024781410003936</v>
      </c>
      <c r="AM85" s="94">
        <v>20</v>
      </c>
      <c r="AN85" s="95">
        <f t="shared" si="57"/>
        <v>0</v>
      </c>
      <c r="AO85" s="96">
        <f t="shared" si="58"/>
        <v>-575.82478141000388</v>
      </c>
      <c r="AP85" s="97"/>
      <c r="AQ85" s="98">
        <f t="shared" si="7"/>
        <v>0</v>
      </c>
      <c r="AR85" s="99">
        <f t="shared" si="35"/>
        <v>103.2</v>
      </c>
      <c r="AS85" s="99">
        <f t="shared" si="9"/>
        <v>0</v>
      </c>
      <c r="AT85" s="99">
        <f t="shared" si="10"/>
        <v>529.79999999999995</v>
      </c>
      <c r="AU85" s="99">
        <f t="shared" si="59"/>
        <v>0</v>
      </c>
      <c r="AV85" s="99">
        <f t="array" ref="AV85">_xlfn.IFS(U85=0,AO85,U85&lt;0,AO85/-U85,U85&gt;0,AO85/U85)</f>
        <v>-575.82478141000388</v>
      </c>
      <c r="AW85" s="235">
        <f t="shared" si="44"/>
        <v>0</v>
      </c>
      <c r="AX85" s="235">
        <f t="shared" si="45"/>
        <v>-5.5796974942829829</v>
      </c>
      <c r="AY85" s="100"/>
      <c r="AZ85" s="95">
        <f t="shared" si="13"/>
        <v>-25336.29038204017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6"/>
        <v>47</v>
      </c>
      <c r="F86" s="94" t="s">
        <v>100</v>
      </c>
      <c r="G86" s="94" t="s">
        <v>100</v>
      </c>
      <c r="H86" s="94">
        <v>46</v>
      </c>
      <c r="I86" s="94">
        <v>0</v>
      </c>
      <c r="J86" s="94">
        <v>1</v>
      </c>
      <c r="K86" s="94">
        <v>150</v>
      </c>
      <c r="L86" s="93">
        <f t="shared" si="42"/>
        <v>7050</v>
      </c>
      <c r="M86" s="90">
        <v>705</v>
      </c>
      <c r="N86" s="90">
        <v>0</v>
      </c>
      <c r="O86" s="90">
        <v>0</v>
      </c>
      <c r="P86" s="90">
        <v>0</v>
      </c>
      <c r="Q86" s="234">
        <f t="shared" si="48"/>
        <v>0</v>
      </c>
      <c r="R86" s="93">
        <f t="shared" si="49"/>
        <v>0.14285714285714285</v>
      </c>
      <c r="S86" s="94">
        <v>1</v>
      </c>
      <c r="T86" s="94">
        <v>0</v>
      </c>
      <c r="U86" s="93">
        <f t="shared" si="50"/>
        <v>1</v>
      </c>
      <c r="V86" s="94">
        <v>980.62</v>
      </c>
      <c r="W86" s="94">
        <v>0</v>
      </c>
      <c r="X86" s="93">
        <f t="shared" si="51"/>
        <v>980.62</v>
      </c>
      <c r="Y86" s="94">
        <v>1365.03</v>
      </c>
      <c r="Z86" s="94">
        <v>0</v>
      </c>
      <c r="AA86" s="93">
        <f t="shared" si="52"/>
        <v>1365.03</v>
      </c>
      <c r="AB86" s="93">
        <f t="shared" si="53"/>
        <v>0</v>
      </c>
      <c r="AC86" s="235">
        <f t="shared" si="54"/>
        <v>4.8655834409776959E-4</v>
      </c>
      <c r="AD86" s="93">
        <f t="shared" si="55"/>
        <v>150</v>
      </c>
      <c r="AE86" s="94">
        <v>503.72</v>
      </c>
      <c r="AF86" s="235">
        <f t="shared" si="56"/>
        <v>0.36901753075023996</v>
      </c>
      <c r="AG86" s="94">
        <v>59.16</v>
      </c>
      <c r="AH86" s="94"/>
      <c r="AI86" s="94"/>
      <c r="AJ86" s="94"/>
      <c r="AK86" s="94"/>
      <c r="AL86" s="123">
        <f t="shared" si="47"/>
        <v>30.695896022055926</v>
      </c>
      <c r="AM86" s="94">
        <v>0</v>
      </c>
      <c r="AN86" s="95">
        <f t="shared" si="57"/>
        <v>55.993401999999996</v>
      </c>
      <c r="AO86" s="96">
        <f t="shared" si="58"/>
        <v>565.46070197794415</v>
      </c>
      <c r="AP86" s="97"/>
      <c r="AQ86" s="98">
        <f t="shared" si="7"/>
        <v>1365.03</v>
      </c>
      <c r="AR86" s="99">
        <f t="shared" si="35"/>
        <v>150</v>
      </c>
      <c r="AS86" s="99">
        <f t="shared" si="9"/>
        <v>503.72</v>
      </c>
      <c r="AT86" s="99">
        <f t="shared" si="10"/>
        <v>59.16</v>
      </c>
      <c r="AU86" s="99">
        <f t="shared" si="59"/>
        <v>0</v>
      </c>
      <c r="AV86" s="99">
        <f t="array" ref="AV86">_xlfn.IFS(U86=0,AO86,U86&lt;0,AO86/-U86,U86&gt;0,AO86/U86)</f>
        <v>565.46070197794415</v>
      </c>
      <c r="AW86" s="235">
        <f t="shared" si="44"/>
        <v>0.41424782017827022</v>
      </c>
      <c r="AX86" s="235">
        <f t="shared" si="45"/>
        <v>3.7697380131862945</v>
      </c>
      <c r="AY86" s="100"/>
      <c r="AZ86" s="95">
        <f t="shared" si="13"/>
        <v>26576.652992963376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6"/>
        <v>45</v>
      </c>
      <c r="F87" s="94">
        <v>10</v>
      </c>
      <c r="G87" s="94" t="s">
        <v>100</v>
      </c>
      <c r="H87" s="94">
        <v>34</v>
      </c>
      <c r="I87" s="94">
        <v>0</v>
      </c>
      <c r="J87" s="94">
        <v>1</v>
      </c>
      <c r="K87" s="94">
        <v>150</v>
      </c>
      <c r="L87" s="93">
        <f t="shared" si="42"/>
        <v>6750</v>
      </c>
      <c r="M87" s="90">
        <v>110</v>
      </c>
      <c r="N87" s="90">
        <v>10</v>
      </c>
      <c r="O87" s="90">
        <v>1056</v>
      </c>
      <c r="P87" s="90">
        <v>0</v>
      </c>
      <c r="Q87" s="234">
        <f t="shared" si="48"/>
        <v>1.4285714285714286</v>
      </c>
      <c r="R87" s="93">
        <f t="shared" si="49"/>
        <v>0.14285714285714285</v>
      </c>
      <c r="S87" s="94">
        <v>1</v>
      </c>
      <c r="T87" s="94">
        <v>0</v>
      </c>
      <c r="U87" s="93">
        <f t="shared" si="50"/>
        <v>1</v>
      </c>
      <c r="V87" s="94">
        <v>992.17</v>
      </c>
      <c r="W87" s="94">
        <v>0</v>
      </c>
      <c r="X87" s="93">
        <f t="shared" si="51"/>
        <v>992.17</v>
      </c>
      <c r="Y87" s="94">
        <v>1353.25</v>
      </c>
      <c r="Z87" s="94">
        <v>0</v>
      </c>
      <c r="AA87" s="93">
        <f t="shared" si="52"/>
        <v>1353.25</v>
      </c>
      <c r="AB87" s="93">
        <f t="shared" si="53"/>
        <v>0</v>
      </c>
      <c r="AC87" s="235">
        <f t="shared" si="54"/>
        <v>4.8235942004960086E-4</v>
      </c>
      <c r="AD87" s="93">
        <f t="shared" si="55"/>
        <v>150</v>
      </c>
      <c r="AE87" s="94">
        <v>499.84000000000003</v>
      </c>
      <c r="AF87" s="235">
        <f t="shared" si="56"/>
        <v>0.36936264548309627</v>
      </c>
      <c r="AG87" s="94">
        <v>155.89999999999998</v>
      </c>
      <c r="AH87" s="94">
        <v>1000</v>
      </c>
      <c r="AI87" s="94">
        <v>1000</v>
      </c>
      <c r="AJ87" s="94"/>
      <c r="AK87" s="94"/>
      <c r="AL87" s="123">
        <f t="shared" si="47"/>
        <v>22.688270972823943</v>
      </c>
      <c r="AM87" s="94">
        <v>0</v>
      </c>
      <c r="AN87" s="95">
        <f t="shared" si="57"/>
        <v>56.652906999999999</v>
      </c>
      <c r="AO87" s="96">
        <f t="shared" si="58"/>
        <v>-1531.831177972824</v>
      </c>
      <c r="AP87" s="97"/>
      <c r="AQ87" s="98">
        <f t="shared" si="7"/>
        <v>1353.25</v>
      </c>
      <c r="AR87" s="99">
        <f t="shared" si="35"/>
        <v>150</v>
      </c>
      <c r="AS87" s="99">
        <f t="shared" si="9"/>
        <v>499.84000000000003</v>
      </c>
      <c r="AT87" s="99">
        <f t="shared" si="10"/>
        <v>155.89999999999998</v>
      </c>
      <c r="AU87" s="99">
        <f t="shared" si="59"/>
        <v>2000</v>
      </c>
      <c r="AV87" s="99">
        <f t="array" ref="AV87">_xlfn.IFS(U87=0,AO87,U87&lt;0,AO87/-U87,U87&gt;0,AO87/U87)</f>
        <v>-1531.831177972824</v>
      </c>
      <c r="AW87" s="235">
        <f t="shared" si="44"/>
        <v>-1.131964661350692</v>
      </c>
      <c r="AX87" s="235">
        <f t="shared" si="45"/>
        <v>-10.21220785315216</v>
      </c>
      <c r="AY87" s="100"/>
      <c r="AZ87" s="95">
        <f t="shared" si="13"/>
        <v>-68932.403008777081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6"/>
        <v>14</v>
      </c>
      <c r="F88" s="94">
        <v>8</v>
      </c>
      <c r="G88" s="94">
        <v>5</v>
      </c>
      <c r="H88" s="94" t="s">
        <v>100</v>
      </c>
      <c r="I88" s="94">
        <v>0</v>
      </c>
      <c r="J88" s="94">
        <v>1</v>
      </c>
      <c r="K88" s="94">
        <v>150</v>
      </c>
      <c r="L88" s="93">
        <f t="shared" si="42"/>
        <v>2100</v>
      </c>
      <c r="M88" s="90">
        <v>17</v>
      </c>
      <c r="N88" s="90">
        <v>15</v>
      </c>
      <c r="O88" s="90">
        <v>1257</v>
      </c>
      <c r="P88" s="90">
        <v>13</v>
      </c>
      <c r="Q88" s="234">
        <f t="shared" si="48"/>
        <v>2.1428571428571428</v>
      </c>
      <c r="R88" s="93">
        <f t="shared" si="49"/>
        <v>0.5714285714285714</v>
      </c>
      <c r="S88" s="94">
        <v>4</v>
      </c>
      <c r="T88" s="94">
        <v>0</v>
      </c>
      <c r="U88" s="93">
        <f t="shared" si="50"/>
        <v>4</v>
      </c>
      <c r="V88" s="94">
        <v>3134</v>
      </c>
      <c r="W88" s="94">
        <v>0</v>
      </c>
      <c r="X88" s="93">
        <f t="shared" si="51"/>
        <v>3134</v>
      </c>
      <c r="Y88" s="94">
        <v>5028</v>
      </c>
      <c r="Z88" s="94">
        <v>0</v>
      </c>
      <c r="AA88" s="93">
        <f t="shared" si="52"/>
        <v>5028</v>
      </c>
      <c r="AB88" s="93">
        <f t="shared" si="53"/>
        <v>2451.15</v>
      </c>
      <c r="AC88" s="235">
        <f t="shared" si="54"/>
        <v>1.792206291527355E-3</v>
      </c>
      <c r="AD88" s="93">
        <f t="shared" si="55"/>
        <v>600</v>
      </c>
      <c r="AE88" s="94">
        <v>1891.9899999999998</v>
      </c>
      <c r="AF88" s="235">
        <f t="shared" si="56"/>
        <v>0.37629077167859981</v>
      </c>
      <c r="AG88" s="94">
        <v>1321.77</v>
      </c>
      <c r="AH88" s="94"/>
      <c r="AI88" s="94"/>
      <c r="AJ88" s="94"/>
      <c r="AK88" s="94"/>
      <c r="AL88" s="123">
        <f t="shared" si="47"/>
        <v>0</v>
      </c>
      <c r="AM88" s="94">
        <v>0</v>
      </c>
      <c r="AN88" s="95">
        <f t="shared" si="57"/>
        <v>178.95140000000001</v>
      </c>
      <c r="AO88" s="96">
        <f t="shared" si="58"/>
        <v>1035.2886000000003</v>
      </c>
      <c r="AP88" s="97"/>
      <c r="AQ88" s="98">
        <f t="shared" si="7"/>
        <v>1257</v>
      </c>
      <c r="AR88" s="99">
        <f t="shared" si="35"/>
        <v>150</v>
      </c>
      <c r="AS88" s="99">
        <f t="shared" si="9"/>
        <v>472.99749999999995</v>
      </c>
      <c r="AT88" s="99">
        <f t="shared" si="10"/>
        <v>330.4425</v>
      </c>
      <c r="AU88" s="99">
        <f t="shared" si="59"/>
        <v>0</v>
      </c>
      <c r="AV88" s="99">
        <f t="array" ref="AV88">_xlfn.IFS(U88=0,AO88,U88&lt;0,AO88/-U88,U88&gt;0,AO88/U88)</f>
        <v>258.82215000000008</v>
      </c>
      <c r="AW88" s="235">
        <f t="shared" si="44"/>
        <v>0.20590465393794755</v>
      </c>
      <c r="AX88" s="235">
        <f t="shared" si="45"/>
        <v>1.7254810000000005</v>
      </c>
      <c r="AY88" s="100"/>
      <c r="AZ88" s="95">
        <f t="shared" si="13"/>
        <v>3623.5101000000013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6"/>
        <v>39</v>
      </c>
      <c r="F89" s="94" t="s">
        <v>100</v>
      </c>
      <c r="G89" s="94">
        <v>1</v>
      </c>
      <c r="H89" s="94">
        <v>37</v>
      </c>
      <c r="I89" s="94">
        <v>0</v>
      </c>
      <c r="J89" s="94">
        <v>1</v>
      </c>
      <c r="K89" s="94">
        <v>169.89</v>
      </c>
      <c r="L89" s="93">
        <f t="shared" si="42"/>
        <v>6625.7099999999991</v>
      </c>
      <c r="M89" s="90">
        <v>154</v>
      </c>
      <c r="N89" s="90">
        <v>1</v>
      </c>
      <c r="O89" s="90">
        <v>1504</v>
      </c>
      <c r="P89" s="90">
        <v>100</v>
      </c>
      <c r="Q89" s="234">
        <f t="shared" si="48"/>
        <v>0.14285714285714285</v>
      </c>
      <c r="R89" s="93">
        <f t="shared" si="49"/>
        <v>0.2857142857142857</v>
      </c>
      <c r="S89" s="94">
        <v>2</v>
      </c>
      <c r="T89" s="94">
        <v>0</v>
      </c>
      <c r="U89" s="93">
        <f t="shared" si="50"/>
        <v>2</v>
      </c>
      <c r="V89" s="94">
        <v>1793</v>
      </c>
      <c r="W89" s="94">
        <v>0</v>
      </c>
      <c r="X89" s="93">
        <f t="shared" si="51"/>
        <v>1793</v>
      </c>
      <c r="Y89" s="94">
        <v>2962.88</v>
      </c>
      <c r="Z89" s="94">
        <v>0</v>
      </c>
      <c r="AA89" s="93">
        <f t="shared" si="52"/>
        <v>2962.88</v>
      </c>
      <c r="AB89" s="93">
        <f t="shared" si="53"/>
        <v>1504</v>
      </c>
      <c r="AC89" s="235">
        <f t="shared" si="54"/>
        <v>1.0561042515991588E-3</v>
      </c>
      <c r="AD89" s="93">
        <f t="shared" si="55"/>
        <v>339.78</v>
      </c>
      <c r="AE89" s="94">
        <v>1111.3800000000001</v>
      </c>
      <c r="AF89" s="235">
        <f t="shared" si="56"/>
        <v>0.37510125283507939</v>
      </c>
      <c r="AG89" s="94">
        <v>233.39</v>
      </c>
      <c r="AH89" s="94"/>
      <c r="AI89" s="94"/>
      <c r="AJ89" s="94"/>
      <c r="AK89" s="94"/>
      <c r="AL89" s="123">
        <f t="shared" si="47"/>
        <v>24.690177235131941</v>
      </c>
      <c r="AM89" s="94">
        <v>0</v>
      </c>
      <c r="AN89" s="95">
        <f t="shared" si="57"/>
        <v>102.38029999999999</v>
      </c>
      <c r="AO89" s="96">
        <f t="shared" si="58"/>
        <v>1151.2595227648685</v>
      </c>
      <c r="AP89" s="97"/>
      <c r="AQ89" s="98">
        <f t="shared" si="7"/>
        <v>1481.44</v>
      </c>
      <c r="AR89" s="99">
        <f t="shared" si="35"/>
        <v>169.89</v>
      </c>
      <c r="AS89" s="99">
        <f t="shared" si="9"/>
        <v>555.69000000000005</v>
      </c>
      <c r="AT89" s="99">
        <f t="shared" si="10"/>
        <v>116.69499999999999</v>
      </c>
      <c r="AU89" s="99">
        <f t="shared" si="59"/>
        <v>0</v>
      </c>
      <c r="AV89" s="99">
        <f t="array" ref="AV89">_xlfn.IFS(U89=0,AO89,U89&lt;0,AO89/-U89,U89&gt;0,AO89/U89)</f>
        <v>575.62976138243425</v>
      </c>
      <c r="AW89" s="235">
        <f t="shared" si="44"/>
        <v>0.38856096864026501</v>
      </c>
      <c r="AX89" s="235">
        <f t="shared" si="45"/>
        <v>3.3882498168369786</v>
      </c>
      <c r="AY89" s="100"/>
      <c r="AZ89" s="95">
        <f t="shared" si="13"/>
        <v>22449.560693914937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6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2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8"/>
        <v>0</v>
      </c>
      <c r="R90" s="93">
        <f t="shared" si="49"/>
        <v>0</v>
      </c>
      <c r="S90" s="94">
        <v>0</v>
      </c>
      <c r="T90" s="94">
        <v>0</v>
      </c>
      <c r="U90" s="93">
        <f t="shared" si="50"/>
        <v>0</v>
      </c>
      <c r="V90" s="94">
        <v>0</v>
      </c>
      <c r="W90" s="94">
        <v>0</v>
      </c>
      <c r="X90" s="93">
        <f t="shared" si="51"/>
        <v>0</v>
      </c>
      <c r="Y90" s="94">
        <v>0</v>
      </c>
      <c r="Z90" s="94">
        <v>0</v>
      </c>
      <c r="AA90" s="93">
        <f t="shared" si="52"/>
        <v>0</v>
      </c>
      <c r="AB90" s="93">
        <f t="shared" si="53"/>
        <v>0</v>
      </c>
      <c r="AC90" s="235">
        <f t="shared" si="54"/>
        <v>0</v>
      </c>
      <c r="AD90" s="93">
        <f t="shared" si="55"/>
        <v>0</v>
      </c>
      <c r="AE90" s="94">
        <v>0</v>
      </c>
      <c r="AF90" s="235">
        <f t="shared" si="56"/>
        <v>0</v>
      </c>
      <c r="AG90" s="94">
        <v>0</v>
      </c>
      <c r="AH90" s="94"/>
      <c r="AI90" s="94"/>
      <c r="AJ90" s="94"/>
      <c r="AK90" s="94"/>
      <c r="AL90" s="123">
        <f t="shared" si="47"/>
        <v>33.365104371799923</v>
      </c>
      <c r="AM90" s="94">
        <v>0</v>
      </c>
      <c r="AN90" s="95">
        <f t="shared" si="57"/>
        <v>0</v>
      </c>
      <c r="AO90" s="96">
        <f t="shared" si="58"/>
        <v>-33.365104371799923</v>
      </c>
      <c r="AP90" s="97"/>
      <c r="AQ90" s="98">
        <f t="shared" si="7"/>
        <v>0</v>
      </c>
      <c r="AR90" s="99">
        <f t="shared" si="35"/>
        <v>107.88</v>
      </c>
      <c r="AS90" s="99">
        <f t="shared" si="9"/>
        <v>0</v>
      </c>
      <c r="AT90" s="99">
        <f t="shared" si="10"/>
        <v>0</v>
      </c>
      <c r="AU90" s="99">
        <f t="shared" si="59"/>
        <v>0</v>
      </c>
      <c r="AV90" s="99">
        <f t="array" ref="AV90">_xlfn.IFS(U90=0,AO90,U90&lt;0,AO90/-U90,U90&gt;0,AO90/U90)</f>
        <v>-33.365104371799923</v>
      </c>
      <c r="AW90" s="235">
        <f t="shared" si="44"/>
        <v>0</v>
      </c>
      <c r="AX90" s="235">
        <f t="shared" si="45"/>
        <v>-0.30927979580830484</v>
      </c>
      <c r="AY90" s="100"/>
      <c r="AZ90" s="95">
        <f t="shared" si="13"/>
        <v>-1701.6203229617961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6"/>
        <v>41</v>
      </c>
      <c r="F91" s="94">
        <v>2</v>
      </c>
      <c r="G91" s="94">
        <v>3</v>
      </c>
      <c r="H91" s="94">
        <v>30</v>
      </c>
      <c r="I91" s="94">
        <v>0</v>
      </c>
      <c r="J91" s="94">
        <v>6</v>
      </c>
      <c r="K91" s="94">
        <v>93.84</v>
      </c>
      <c r="L91" s="93">
        <f t="shared" si="42"/>
        <v>3847.44</v>
      </c>
      <c r="M91" s="90">
        <v>130</v>
      </c>
      <c r="N91" s="90">
        <v>4</v>
      </c>
      <c r="O91" s="90">
        <v>1075</v>
      </c>
      <c r="P91" s="90">
        <v>0</v>
      </c>
      <c r="Q91" s="234">
        <f t="shared" si="48"/>
        <v>0.5714285714285714</v>
      </c>
      <c r="R91" s="93">
        <f t="shared" si="49"/>
        <v>0</v>
      </c>
      <c r="S91" s="94">
        <v>0</v>
      </c>
      <c r="T91" s="94">
        <v>0</v>
      </c>
      <c r="U91" s="93">
        <f t="shared" si="50"/>
        <v>0</v>
      </c>
      <c r="V91" s="94">
        <v>0</v>
      </c>
      <c r="W91" s="94">
        <v>0</v>
      </c>
      <c r="X91" s="93">
        <f t="shared" si="51"/>
        <v>0</v>
      </c>
      <c r="Y91" s="94">
        <v>0</v>
      </c>
      <c r="Z91" s="94">
        <v>0</v>
      </c>
      <c r="AA91" s="93">
        <f t="shared" si="52"/>
        <v>0</v>
      </c>
      <c r="AB91" s="93">
        <f t="shared" si="53"/>
        <v>0</v>
      </c>
      <c r="AC91" s="235">
        <f t="shared" si="54"/>
        <v>0</v>
      </c>
      <c r="AD91" s="93">
        <f t="shared" si="55"/>
        <v>0</v>
      </c>
      <c r="AE91" s="94">
        <v>0</v>
      </c>
      <c r="AF91" s="235">
        <f t="shared" si="56"/>
        <v>0</v>
      </c>
      <c r="AG91" s="94">
        <v>808.18999999999994</v>
      </c>
      <c r="AH91" s="94"/>
      <c r="AI91" s="94"/>
      <c r="AJ91" s="94"/>
      <c r="AK91" s="94"/>
      <c r="AL91" s="123">
        <f t="shared" si="47"/>
        <v>20.019062623079954</v>
      </c>
      <c r="AM91" s="94">
        <v>0</v>
      </c>
      <c r="AN91" s="95">
        <f t="shared" si="57"/>
        <v>0</v>
      </c>
      <c r="AO91" s="96">
        <f t="shared" si="58"/>
        <v>-828.20906262307994</v>
      </c>
      <c r="AP91" s="97"/>
      <c r="AQ91" s="98">
        <f t="shared" si="7"/>
        <v>0</v>
      </c>
      <c r="AR91" s="99">
        <f t="shared" si="35"/>
        <v>93.84</v>
      </c>
      <c r="AS91" s="99">
        <f t="shared" si="9"/>
        <v>0</v>
      </c>
      <c r="AT91" s="99">
        <f t="shared" si="10"/>
        <v>808.18999999999994</v>
      </c>
      <c r="AU91" s="99">
        <f t="shared" si="59"/>
        <v>0</v>
      </c>
      <c r="AV91" s="99">
        <f t="array" ref="AV91">_xlfn.IFS(U91=0,AO91,U91&lt;0,AO91/-U91,U91&gt;0,AO91/U91)</f>
        <v>-828.20906262307994</v>
      </c>
      <c r="AW91" s="235">
        <f t="shared" si="44"/>
        <v>0</v>
      </c>
      <c r="AX91" s="235">
        <f t="shared" si="45"/>
        <v>-8.8257572743294954</v>
      </c>
      <c r="AY91" s="100"/>
      <c r="AZ91" s="95">
        <f t="shared" si="13"/>
        <v>-33956.571567546278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6"/>
        <v>50</v>
      </c>
      <c r="F92" s="94">
        <v>1</v>
      </c>
      <c r="G92" s="94">
        <v>1</v>
      </c>
      <c r="H92" s="94">
        <v>47</v>
      </c>
      <c r="I92" s="94">
        <v>0</v>
      </c>
      <c r="J92" s="94">
        <v>1</v>
      </c>
      <c r="K92" s="94">
        <v>139.47</v>
      </c>
      <c r="L92" s="93">
        <f t="shared" si="42"/>
        <v>6973.5</v>
      </c>
      <c r="M92" s="90">
        <v>999</v>
      </c>
      <c r="N92" s="90">
        <v>2</v>
      </c>
      <c r="O92" s="90">
        <v>1350</v>
      </c>
      <c r="P92" s="90">
        <v>0</v>
      </c>
      <c r="Q92" s="234">
        <f t="shared" si="48"/>
        <v>0.2857142857142857</v>
      </c>
      <c r="R92" s="93">
        <f t="shared" si="49"/>
        <v>0</v>
      </c>
      <c r="S92" s="94">
        <v>0</v>
      </c>
      <c r="T92" s="94">
        <v>0</v>
      </c>
      <c r="U92" s="93">
        <f t="shared" si="50"/>
        <v>0</v>
      </c>
      <c r="V92" s="94">
        <v>0</v>
      </c>
      <c r="W92" s="94">
        <v>0</v>
      </c>
      <c r="X92" s="93">
        <f t="shared" si="51"/>
        <v>0</v>
      </c>
      <c r="Y92" s="94">
        <v>0</v>
      </c>
      <c r="Z92" s="94">
        <v>0</v>
      </c>
      <c r="AA92" s="93">
        <f t="shared" si="52"/>
        <v>0</v>
      </c>
      <c r="AB92" s="93">
        <f t="shared" si="53"/>
        <v>0</v>
      </c>
      <c r="AC92" s="235">
        <f t="shared" si="54"/>
        <v>0</v>
      </c>
      <c r="AD92" s="93">
        <f t="shared" si="55"/>
        <v>0</v>
      </c>
      <c r="AE92" s="94">
        <v>0</v>
      </c>
      <c r="AF92" s="235">
        <f t="shared" si="56"/>
        <v>0</v>
      </c>
      <c r="AG92" s="94">
        <v>109.16</v>
      </c>
      <c r="AH92" s="94"/>
      <c r="AI92" s="94"/>
      <c r="AJ92" s="94"/>
      <c r="AK92" s="94"/>
      <c r="AL92" s="123">
        <f t="shared" si="47"/>
        <v>31.363198109491925</v>
      </c>
      <c r="AM92" s="94">
        <v>0</v>
      </c>
      <c r="AN92" s="95">
        <f t="shared" si="57"/>
        <v>0</v>
      </c>
      <c r="AO92" s="96">
        <f t="shared" si="58"/>
        <v>-140.52319810949191</v>
      </c>
      <c r="AP92" s="97"/>
      <c r="AQ92" s="98">
        <f t="shared" si="7"/>
        <v>0</v>
      </c>
      <c r="AR92" s="99">
        <f t="shared" si="35"/>
        <v>139.47</v>
      </c>
      <c r="AS92" s="99">
        <f t="shared" si="9"/>
        <v>0</v>
      </c>
      <c r="AT92" s="99">
        <f t="shared" si="10"/>
        <v>109.16</v>
      </c>
      <c r="AU92" s="99">
        <f t="shared" si="59"/>
        <v>0</v>
      </c>
      <c r="AV92" s="99">
        <f t="array" ref="AV92">_xlfn.IFS(U92=0,AO92,U92&lt;0,AO92/-U92,U92&gt;0,AO92/U92)</f>
        <v>-140.52319810949191</v>
      </c>
      <c r="AW92" s="235">
        <f t="shared" si="44"/>
        <v>0</v>
      </c>
      <c r="AX92" s="235">
        <f t="shared" si="45"/>
        <v>-1.0075514312002001</v>
      </c>
      <c r="AY92" s="100"/>
      <c r="AZ92" s="95">
        <f t="shared" si="13"/>
        <v>-7026.1599054745957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6"/>
        <v>49</v>
      </c>
      <c r="F93" s="94">
        <v>2</v>
      </c>
      <c r="G93" s="94" t="s">
        <v>100</v>
      </c>
      <c r="H93" s="94">
        <v>46</v>
      </c>
      <c r="I93" s="94">
        <v>0</v>
      </c>
      <c r="J93" s="94">
        <v>1</v>
      </c>
      <c r="K93" s="94">
        <v>139.47</v>
      </c>
      <c r="L93" s="93">
        <f t="shared" si="42"/>
        <v>6834.03</v>
      </c>
      <c r="M93" s="90">
        <v>715</v>
      </c>
      <c r="N93" s="90">
        <v>2</v>
      </c>
      <c r="O93" s="90">
        <v>1296</v>
      </c>
      <c r="P93" s="90">
        <v>0</v>
      </c>
      <c r="Q93" s="234">
        <f t="shared" si="48"/>
        <v>0.2857142857142857</v>
      </c>
      <c r="R93" s="93">
        <f t="shared" si="49"/>
        <v>0</v>
      </c>
      <c r="S93" s="94">
        <v>0</v>
      </c>
      <c r="T93" s="94">
        <v>0</v>
      </c>
      <c r="U93" s="93">
        <f t="shared" si="50"/>
        <v>0</v>
      </c>
      <c r="V93" s="94">
        <v>0</v>
      </c>
      <c r="W93" s="94">
        <v>0</v>
      </c>
      <c r="X93" s="93">
        <f t="shared" si="51"/>
        <v>0</v>
      </c>
      <c r="Y93" s="94">
        <v>0</v>
      </c>
      <c r="Z93" s="94">
        <v>0</v>
      </c>
      <c r="AA93" s="93">
        <f t="shared" si="52"/>
        <v>0</v>
      </c>
      <c r="AB93" s="93">
        <f t="shared" si="53"/>
        <v>0</v>
      </c>
      <c r="AC93" s="235">
        <f t="shared" si="54"/>
        <v>0</v>
      </c>
      <c r="AD93" s="93">
        <f t="shared" si="55"/>
        <v>0</v>
      </c>
      <c r="AE93" s="94">
        <v>0</v>
      </c>
      <c r="AF93" s="235">
        <f t="shared" si="56"/>
        <v>0</v>
      </c>
      <c r="AG93" s="94">
        <v>0</v>
      </c>
      <c r="AH93" s="94"/>
      <c r="AI93" s="94"/>
      <c r="AJ93" s="94"/>
      <c r="AK93" s="94"/>
      <c r="AL93" s="123">
        <f t="shared" si="47"/>
        <v>30.695896022055926</v>
      </c>
      <c r="AM93" s="94">
        <v>0</v>
      </c>
      <c r="AN93" s="95">
        <f t="shared" si="57"/>
        <v>0</v>
      </c>
      <c r="AO93" s="96">
        <f t="shared" si="58"/>
        <v>-30.695896022055926</v>
      </c>
      <c r="AP93" s="97"/>
      <c r="AQ93" s="98">
        <f t="shared" si="7"/>
        <v>0</v>
      </c>
      <c r="AR93" s="99">
        <f t="shared" si="35"/>
        <v>139.47</v>
      </c>
      <c r="AS93" s="99">
        <f t="shared" si="9"/>
        <v>0</v>
      </c>
      <c r="AT93" s="99">
        <f t="shared" si="10"/>
        <v>0</v>
      </c>
      <c r="AU93" s="99">
        <f t="shared" si="59"/>
        <v>0</v>
      </c>
      <c r="AV93" s="99">
        <f t="array" ref="AV93">_xlfn.IFS(U93=0,AO93,U93&lt;0,AO93/-U93,U93&gt;0,AO93/U93)</f>
        <v>-30.695896022055926</v>
      </c>
      <c r="AW93" s="235">
        <f t="shared" si="44"/>
        <v>0</v>
      </c>
      <c r="AX93" s="235">
        <f t="shared" si="45"/>
        <v>-0.22008959648710064</v>
      </c>
      <c r="AY93" s="100"/>
      <c r="AZ93" s="95">
        <f t="shared" si="13"/>
        <v>-1504.0989050807405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6"/>
        <v>1</v>
      </c>
      <c r="F94" s="94">
        <v>1</v>
      </c>
      <c r="G94" s="94" t="s">
        <v>100</v>
      </c>
      <c r="H94" s="94" t="s">
        <v>100</v>
      </c>
      <c r="I94" s="94">
        <v>0</v>
      </c>
      <c r="J94" s="94">
        <v>0</v>
      </c>
      <c r="K94" s="94">
        <v>400.08</v>
      </c>
      <c r="L94" s="93">
        <f t="shared" si="42"/>
        <v>400.08</v>
      </c>
      <c r="M94" s="90">
        <v>16</v>
      </c>
      <c r="N94" s="90">
        <v>1</v>
      </c>
      <c r="O94" s="90">
        <v>1297</v>
      </c>
      <c r="P94" s="90">
        <v>0</v>
      </c>
      <c r="Q94" s="234">
        <f t="shared" si="48"/>
        <v>0.14285714285714285</v>
      </c>
      <c r="R94" s="93">
        <f t="shared" si="49"/>
        <v>0</v>
      </c>
      <c r="S94" s="94">
        <v>0</v>
      </c>
      <c r="T94" s="94">
        <v>0</v>
      </c>
      <c r="U94" s="93">
        <f t="shared" si="50"/>
        <v>0</v>
      </c>
      <c r="V94" s="94">
        <v>0</v>
      </c>
      <c r="W94" s="94">
        <v>0</v>
      </c>
      <c r="X94" s="93">
        <f t="shared" si="51"/>
        <v>0</v>
      </c>
      <c r="Y94" s="94">
        <v>0</v>
      </c>
      <c r="Z94" s="94">
        <v>0</v>
      </c>
      <c r="AA94" s="93">
        <f t="shared" si="52"/>
        <v>0</v>
      </c>
      <c r="AB94" s="93">
        <f t="shared" si="53"/>
        <v>0</v>
      </c>
      <c r="AC94" s="235">
        <f t="shared" si="54"/>
        <v>0</v>
      </c>
      <c r="AD94" s="93">
        <f t="shared" si="55"/>
        <v>0</v>
      </c>
      <c r="AE94" s="94">
        <v>0</v>
      </c>
      <c r="AF94" s="235">
        <f t="shared" si="56"/>
        <v>0</v>
      </c>
      <c r="AG94" s="94">
        <v>0</v>
      </c>
      <c r="AH94" s="94"/>
      <c r="AI94" s="94"/>
      <c r="AJ94" s="94"/>
      <c r="AK94" s="94"/>
      <c r="AL94" s="123">
        <f t="shared" si="47"/>
        <v>0</v>
      </c>
      <c r="AM94" s="94">
        <v>0</v>
      </c>
      <c r="AN94" s="95">
        <f t="shared" si="57"/>
        <v>0</v>
      </c>
      <c r="AO94" s="96">
        <f t="shared" si="58"/>
        <v>0</v>
      </c>
      <c r="AP94" s="97"/>
      <c r="AQ94" s="98">
        <f t="shared" si="7"/>
        <v>0</v>
      </c>
      <c r="AR94" s="99">
        <f t="shared" si="35"/>
        <v>400.08</v>
      </c>
      <c r="AS94" s="99">
        <f t="shared" si="9"/>
        <v>0</v>
      </c>
      <c r="AT94" s="99">
        <f t="shared" si="10"/>
        <v>0</v>
      </c>
      <c r="AU94" s="99">
        <f t="shared" si="59"/>
        <v>0</v>
      </c>
      <c r="AV94" s="99">
        <f t="array" ref="AV94">_xlfn.IFS(U94=0,AO94,U94&lt;0,AO94/-U94,U94&gt;0,AO94/U94)</f>
        <v>0</v>
      </c>
      <c r="AW94" s="235">
        <f t="shared" si="44"/>
        <v>0</v>
      </c>
      <c r="AX94" s="235">
        <f t="shared" si="45"/>
        <v>0</v>
      </c>
      <c r="AY94" s="100"/>
      <c r="AZ94" s="95">
        <f t="shared" si="13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6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2"/>
        <v>0</v>
      </c>
      <c r="M95" s="90">
        <v>1</v>
      </c>
      <c r="N95" s="90">
        <v>0</v>
      </c>
      <c r="O95" s="90">
        <v>0</v>
      </c>
      <c r="P95" s="90">
        <v>0</v>
      </c>
      <c r="Q95" s="234">
        <f t="shared" si="48"/>
        <v>0</v>
      </c>
      <c r="R95" s="93">
        <f t="shared" si="49"/>
        <v>0</v>
      </c>
      <c r="S95" s="94">
        <v>0</v>
      </c>
      <c r="T95" s="94">
        <v>0</v>
      </c>
      <c r="U95" s="93">
        <f t="shared" si="50"/>
        <v>0</v>
      </c>
      <c r="V95" s="94">
        <v>0</v>
      </c>
      <c r="W95" s="94">
        <v>0</v>
      </c>
      <c r="X95" s="93">
        <f t="shared" si="51"/>
        <v>0</v>
      </c>
      <c r="Y95" s="94">
        <v>0</v>
      </c>
      <c r="Z95" s="94">
        <v>0</v>
      </c>
      <c r="AA95" s="93">
        <f t="shared" si="52"/>
        <v>0</v>
      </c>
      <c r="AB95" s="93">
        <f t="shared" si="53"/>
        <v>0</v>
      </c>
      <c r="AC95" s="235">
        <f t="shared" si="54"/>
        <v>0</v>
      </c>
      <c r="AD95" s="93">
        <f t="shared" si="55"/>
        <v>0</v>
      </c>
      <c r="AE95" s="94">
        <v>0</v>
      </c>
      <c r="AF95" s="235">
        <f t="shared" si="56"/>
        <v>0</v>
      </c>
      <c r="AG95" s="94">
        <v>0</v>
      </c>
      <c r="AH95" s="94"/>
      <c r="AI95" s="94"/>
      <c r="AJ95" s="94"/>
      <c r="AK95" s="94"/>
      <c r="AL95" s="123">
        <f t="shared" si="47"/>
        <v>0</v>
      </c>
      <c r="AM95" s="94">
        <v>0</v>
      </c>
      <c r="AN95" s="95">
        <f t="shared" si="57"/>
        <v>0</v>
      </c>
      <c r="AO95" s="96">
        <f t="shared" si="58"/>
        <v>0</v>
      </c>
      <c r="AP95" s="97"/>
      <c r="AQ95" s="98">
        <f t="shared" si="7"/>
        <v>0</v>
      </c>
      <c r="AR95" s="99">
        <f t="shared" si="35"/>
        <v>400.08</v>
      </c>
      <c r="AS95" s="99">
        <f t="shared" si="9"/>
        <v>0</v>
      </c>
      <c r="AT95" s="99">
        <f t="shared" si="10"/>
        <v>0</v>
      </c>
      <c r="AU95" s="99">
        <f t="shared" si="59"/>
        <v>0</v>
      </c>
      <c r="AV95" s="99">
        <f t="array" ref="AV95">_xlfn.IFS(U95=0,AO95,U95&lt;0,AO95/-U95,U95&gt;0,AO95/U95)</f>
        <v>0</v>
      </c>
      <c r="AW95" s="235">
        <f t="shared" si="44"/>
        <v>0</v>
      </c>
      <c r="AX95" s="235">
        <f t="shared" si="45"/>
        <v>0</v>
      </c>
      <c r="AY95" s="100"/>
      <c r="AZ95" s="95">
        <f t="shared" si="13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6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2"/>
        <v>0</v>
      </c>
      <c r="M96" s="90">
        <v>1</v>
      </c>
      <c r="N96" s="90">
        <v>0</v>
      </c>
      <c r="O96" s="90">
        <v>0</v>
      </c>
      <c r="P96" s="90">
        <v>0</v>
      </c>
      <c r="Q96" s="234">
        <f t="shared" si="48"/>
        <v>0</v>
      </c>
      <c r="R96" s="93">
        <f t="shared" si="49"/>
        <v>0</v>
      </c>
      <c r="S96" s="94">
        <v>0</v>
      </c>
      <c r="T96" s="94">
        <v>0</v>
      </c>
      <c r="U96" s="93">
        <f t="shared" si="50"/>
        <v>0</v>
      </c>
      <c r="V96" s="94">
        <v>0</v>
      </c>
      <c r="W96" s="94">
        <v>0</v>
      </c>
      <c r="X96" s="93">
        <f t="shared" si="51"/>
        <v>0</v>
      </c>
      <c r="Y96" s="94">
        <v>0</v>
      </c>
      <c r="Z96" s="94">
        <v>0</v>
      </c>
      <c r="AA96" s="93">
        <f t="shared" si="52"/>
        <v>0</v>
      </c>
      <c r="AB96" s="93">
        <f t="shared" si="53"/>
        <v>0</v>
      </c>
      <c r="AC96" s="235">
        <f t="shared" si="54"/>
        <v>0</v>
      </c>
      <c r="AD96" s="93">
        <f t="shared" si="55"/>
        <v>0</v>
      </c>
      <c r="AE96" s="94">
        <v>0</v>
      </c>
      <c r="AF96" s="235">
        <f t="shared" si="56"/>
        <v>0</v>
      </c>
      <c r="AG96" s="94">
        <v>0</v>
      </c>
      <c r="AH96" s="94"/>
      <c r="AI96" s="94"/>
      <c r="AJ96" s="94"/>
      <c r="AK96" s="94"/>
      <c r="AL96" s="123">
        <f t="shared" si="47"/>
        <v>0</v>
      </c>
      <c r="AM96" s="94">
        <v>0</v>
      </c>
      <c r="AN96" s="95">
        <f t="shared" si="57"/>
        <v>0</v>
      </c>
      <c r="AO96" s="96">
        <f t="shared" si="58"/>
        <v>0</v>
      </c>
      <c r="AP96" s="97"/>
      <c r="AQ96" s="98">
        <f t="shared" si="7"/>
        <v>0</v>
      </c>
      <c r="AR96" s="99">
        <f t="shared" si="35"/>
        <v>300.08</v>
      </c>
      <c r="AS96" s="99">
        <f t="shared" si="9"/>
        <v>0</v>
      </c>
      <c r="AT96" s="99">
        <f t="shared" si="10"/>
        <v>0</v>
      </c>
      <c r="AU96" s="99">
        <f t="shared" si="59"/>
        <v>0</v>
      </c>
      <c r="AV96" s="99">
        <f t="array" ref="AV96">_xlfn.IFS(U96=0,AO96,U96&lt;0,AO96/-U96,U96&gt;0,AO96/U96)</f>
        <v>0</v>
      </c>
      <c r="AW96" s="235">
        <f t="shared" si="44"/>
        <v>0</v>
      </c>
      <c r="AX96" s="235">
        <f t="shared" si="45"/>
        <v>0</v>
      </c>
      <c r="AY96" s="100"/>
      <c r="AZ96" s="95">
        <f t="shared" si="13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6"/>
        <v>4</v>
      </c>
      <c r="F97" s="94">
        <v>1</v>
      </c>
      <c r="G97" s="94" t="s">
        <v>100</v>
      </c>
      <c r="H97" s="94">
        <v>3</v>
      </c>
      <c r="I97" s="94">
        <v>0</v>
      </c>
      <c r="J97" s="94">
        <v>0</v>
      </c>
      <c r="K97" s="94">
        <v>400.08</v>
      </c>
      <c r="L97" s="93">
        <f t="shared" si="42"/>
        <v>1600.32</v>
      </c>
      <c r="M97" s="90">
        <v>114</v>
      </c>
      <c r="N97" s="90">
        <v>1</v>
      </c>
      <c r="O97" s="90">
        <v>1509</v>
      </c>
      <c r="P97" s="90">
        <v>0</v>
      </c>
      <c r="Q97" s="234">
        <f t="shared" si="48"/>
        <v>0.14285714285714285</v>
      </c>
      <c r="R97" s="93">
        <f t="shared" si="49"/>
        <v>0</v>
      </c>
      <c r="S97" s="94">
        <v>0</v>
      </c>
      <c r="T97" s="94">
        <v>0</v>
      </c>
      <c r="U97" s="93">
        <f t="shared" si="50"/>
        <v>0</v>
      </c>
      <c r="V97" s="94">
        <v>0</v>
      </c>
      <c r="W97" s="94">
        <v>0</v>
      </c>
      <c r="X97" s="93">
        <f t="shared" si="51"/>
        <v>0</v>
      </c>
      <c r="Y97" s="94">
        <v>0</v>
      </c>
      <c r="Z97" s="94">
        <v>0</v>
      </c>
      <c r="AA97" s="93">
        <f t="shared" si="52"/>
        <v>0</v>
      </c>
      <c r="AB97" s="93">
        <f t="shared" si="53"/>
        <v>0</v>
      </c>
      <c r="AC97" s="235">
        <f t="shared" si="54"/>
        <v>0</v>
      </c>
      <c r="AD97" s="93">
        <f t="shared" si="55"/>
        <v>0</v>
      </c>
      <c r="AE97" s="94">
        <v>0</v>
      </c>
      <c r="AF97" s="235">
        <f t="shared" si="56"/>
        <v>0</v>
      </c>
      <c r="AG97" s="94">
        <v>0</v>
      </c>
      <c r="AH97" s="94"/>
      <c r="AI97" s="94"/>
      <c r="AJ97" s="94"/>
      <c r="AK97" s="94"/>
      <c r="AL97" s="123">
        <f t="shared" si="47"/>
        <v>2.0019062623079948</v>
      </c>
      <c r="AM97" s="94">
        <v>0</v>
      </c>
      <c r="AN97" s="95">
        <f t="shared" si="57"/>
        <v>0</v>
      </c>
      <c r="AO97" s="96">
        <f t="shared" si="58"/>
        <v>-2.0019062623079948</v>
      </c>
      <c r="AP97" s="97"/>
      <c r="AQ97" s="98">
        <f t="shared" si="7"/>
        <v>0</v>
      </c>
      <c r="AR97" s="99">
        <f t="shared" si="35"/>
        <v>400.08</v>
      </c>
      <c r="AS97" s="99">
        <f t="shared" si="9"/>
        <v>0</v>
      </c>
      <c r="AT97" s="99">
        <f t="shared" si="10"/>
        <v>0</v>
      </c>
      <c r="AU97" s="99">
        <f t="shared" si="59"/>
        <v>0</v>
      </c>
      <c r="AV97" s="99">
        <f t="array" ref="AV97">_xlfn.IFS(U97=0,AO97,U97&lt;0,AO97/-U97,U97&gt;0,AO97/U97)</f>
        <v>-2.0019062623079948</v>
      </c>
      <c r="AW97" s="235">
        <f t="shared" si="44"/>
        <v>0</v>
      </c>
      <c r="AX97" s="235">
        <f t="shared" si="45"/>
        <v>-5.0037649027894291E-3</v>
      </c>
      <c r="AY97" s="100"/>
      <c r="AZ97" s="95">
        <f t="shared" si="13"/>
        <v>-8.0076250492319794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6"/>
        <v>13</v>
      </c>
      <c r="F98" s="94">
        <v>2</v>
      </c>
      <c r="G98" s="94" t="s">
        <v>100</v>
      </c>
      <c r="H98" s="94">
        <v>11</v>
      </c>
      <c r="I98" s="94">
        <v>0</v>
      </c>
      <c r="J98" s="94">
        <v>0</v>
      </c>
      <c r="K98" s="94">
        <v>300.08</v>
      </c>
      <c r="L98" s="93">
        <f t="shared" si="42"/>
        <v>3901.04</v>
      </c>
      <c r="M98" s="90">
        <v>87</v>
      </c>
      <c r="N98" s="90">
        <v>2</v>
      </c>
      <c r="O98" s="90">
        <v>878</v>
      </c>
      <c r="P98" s="90">
        <v>0</v>
      </c>
      <c r="Q98" s="234">
        <f t="shared" si="48"/>
        <v>0.2857142857142857</v>
      </c>
      <c r="R98" s="93">
        <f t="shared" si="49"/>
        <v>0</v>
      </c>
      <c r="S98" s="94">
        <v>0</v>
      </c>
      <c r="T98" s="94">
        <v>0</v>
      </c>
      <c r="U98" s="93">
        <f t="shared" si="50"/>
        <v>0</v>
      </c>
      <c r="V98" s="94">
        <v>0</v>
      </c>
      <c r="W98" s="94">
        <v>0</v>
      </c>
      <c r="X98" s="93">
        <f t="shared" si="51"/>
        <v>0</v>
      </c>
      <c r="Y98" s="94">
        <v>0</v>
      </c>
      <c r="Z98" s="94">
        <v>0</v>
      </c>
      <c r="AA98" s="93">
        <f t="shared" si="52"/>
        <v>0</v>
      </c>
      <c r="AB98" s="93">
        <f t="shared" si="53"/>
        <v>0</v>
      </c>
      <c r="AC98" s="235">
        <f t="shared" si="54"/>
        <v>0</v>
      </c>
      <c r="AD98" s="93">
        <f t="shared" si="55"/>
        <v>0</v>
      </c>
      <c r="AE98" s="94">
        <v>0</v>
      </c>
      <c r="AF98" s="235">
        <f t="shared" si="56"/>
        <v>0</v>
      </c>
      <c r="AG98" s="94">
        <v>0</v>
      </c>
      <c r="AH98" s="94"/>
      <c r="AI98" s="94"/>
      <c r="AJ98" s="94"/>
      <c r="AK98" s="94"/>
      <c r="AL98" s="123">
        <f t="shared" si="47"/>
        <v>7.340322961795982</v>
      </c>
      <c r="AM98" s="94">
        <v>0</v>
      </c>
      <c r="AN98" s="95">
        <f t="shared" si="57"/>
        <v>0</v>
      </c>
      <c r="AO98" s="96">
        <f t="shared" si="58"/>
        <v>-7.340322961795982</v>
      </c>
      <c r="AP98" s="97"/>
      <c r="AQ98" s="98">
        <f t="shared" ref="AQ98" si="60">IF(U98=0,0,AA98/U98)</f>
        <v>0</v>
      </c>
      <c r="AR98" s="99">
        <f t="shared" si="35"/>
        <v>300.08</v>
      </c>
      <c r="AS98" s="99">
        <f t="shared" ref="AS98" si="61">IF(U98=0,0,AE98/U98)</f>
        <v>0</v>
      </c>
      <c r="AT98" s="99">
        <f t="shared" ref="AT98" si="62">IF(S98=0,AG98/1,AG98/S98)</f>
        <v>0</v>
      </c>
      <c r="AU98" s="99">
        <f t="shared" si="59"/>
        <v>0</v>
      </c>
      <c r="AV98" s="99">
        <f t="array" ref="AV98">_xlfn.IFS(U98=0,AO98,U98&lt;0,AO98/-U98,U98&gt;0,AO98/U98)</f>
        <v>-7.340322961795982</v>
      </c>
      <c r="AW98" s="235">
        <f t="shared" si="44"/>
        <v>0</v>
      </c>
      <c r="AX98" s="235">
        <f t="shared" si="45"/>
        <v>-2.446122021392956E-2</v>
      </c>
      <c r="AY98" s="100"/>
      <c r="AZ98" s="95">
        <f t="shared" ref="AZ98" si="63">AV98*E98</f>
        <v>-95.424198503347768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ref="E99:E103" si="64">SUM(F99:J99)</f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ref="L99:L103" si="65">E99*K99</f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8"/>
        <v>0</v>
      </c>
      <c r="R99" s="93">
        <f t="shared" si="49"/>
        <v>0</v>
      </c>
      <c r="S99" s="94">
        <v>0</v>
      </c>
      <c r="T99" s="94">
        <v>0</v>
      </c>
      <c r="U99" s="93">
        <f t="shared" si="50"/>
        <v>0</v>
      </c>
      <c r="V99" s="94">
        <v>0</v>
      </c>
      <c r="W99" s="94">
        <v>0</v>
      </c>
      <c r="X99" s="93">
        <f t="shared" si="51"/>
        <v>0</v>
      </c>
      <c r="Y99" s="94">
        <v>0</v>
      </c>
      <c r="Z99" s="94">
        <v>0</v>
      </c>
      <c r="AA99" s="93">
        <f t="shared" si="52"/>
        <v>0</v>
      </c>
      <c r="AB99" s="93">
        <f t="shared" si="53"/>
        <v>0</v>
      </c>
      <c r="AC99" s="235">
        <f t="shared" si="54"/>
        <v>0</v>
      </c>
      <c r="AD99" s="93">
        <f t="shared" si="55"/>
        <v>0</v>
      </c>
      <c r="AE99" s="94">
        <v>0</v>
      </c>
      <c r="AF99" s="235">
        <f t="shared" si="56"/>
        <v>0</v>
      </c>
      <c r="AG99" s="94">
        <v>0</v>
      </c>
      <c r="AH99" s="94"/>
      <c r="AI99" s="94"/>
      <c r="AJ99" s="94"/>
      <c r="AK99" s="94"/>
      <c r="AL99" s="123">
        <f t="shared" ref="AL99:AL103" si="66">IFERROR($AL$126*H99/$H$126,0)</f>
        <v>0</v>
      </c>
      <c r="AM99" s="94">
        <v>0</v>
      </c>
      <c r="AN99" s="95">
        <f t="shared" ref="AN99:AN103" si="67">X99*5.71%</f>
        <v>0</v>
      </c>
      <c r="AO99" s="96">
        <f t="shared" ref="AO99:AO103" si="68">AA99-AD99-AE99-AG99-AH99-AI99-AK99-AL99-AN99-AM99</f>
        <v>0</v>
      </c>
      <c r="AP99" s="97"/>
      <c r="AQ99" s="98">
        <f t="shared" ref="AQ99:AQ103" si="69">IF(U99=0,0,AA99/U99)</f>
        <v>0</v>
      </c>
      <c r="AR99" s="99">
        <f t="shared" ref="AR99:AR103" si="70">K99</f>
        <v>142.97999999999999</v>
      </c>
      <c r="AS99" s="99">
        <f t="shared" ref="AS99:AS103" si="71">IF(U99=0,0,AE99/U99)</f>
        <v>0</v>
      </c>
      <c r="AT99" s="99">
        <f t="shared" ref="AT99:AT103" si="72">IF(S99=0,AG99/1,AG99/S99)</f>
        <v>0</v>
      </c>
      <c r="AU99" s="99">
        <f t="shared" ref="AU99:AU103" si="73">IF(S99=0,0,(AH99+AI99+AJ99)/S99)</f>
        <v>0</v>
      </c>
      <c r="AV99" s="99">
        <f t="array" ref="AV99">_xlfn.IFS(U99=0,AO99,U99&lt;0,AO99/-U99,U99&gt;0,AO99/U99)</f>
        <v>0</v>
      </c>
      <c r="AW99" s="235">
        <f t="shared" ref="AW99:AW103" si="74">IF(AQ99=0,0,AV99/AQ99)</f>
        <v>0</v>
      </c>
      <c r="AX99" s="235">
        <f t="shared" ref="AX99:AX103" si="75">IF(AR99=0,0,AV99/AR99)</f>
        <v>0</v>
      </c>
      <c r="AY99" s="100"/>
      <c r="AZ99" s="95">
        <f t="shared" ref="AZ99:AZ103" si="76">AV99*E99</f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64"/>
        <v>50</v>
      </c>
      <c r="F100" s="94" t="s">
        <v>100</v>
      </c>
      <c r="G100" s="94" t="s">
        <v>100</v>
      </c>
      <c r="H100" s="94">
        <v>50</v>
      </c>
      <c r="I100" s="94">
        <v>0</v>
      </c>
      <c r="J100" s="94">
        <v>0</v>
      </c>
      <c r="K100" s="94">
        <v>142.97999999999999</v>
      </c>
      <c r="L100" s="93">
        <f t="shared" si="65"/>
        <v>7148.9999999999991</v>
      </c>
      <c r="M100" s="90">
        <v>999</v>
      </c>
      <c r="N100" s="90">
        <v>0</v>
      </c>
      <c r="O100" s="90">
        <v>0</v>
      </c>
      <c r="P100" s="90">
        <v>0</v>
      </c>
      <c r="Q100" s="234">
        <f t="shared" si="48"/>
        <v>0</v>
      </c>
      <c r="R100" s="93">
        <f t="shared" si="49"/>
        <v>0</v>
      </c>
      <c r="S100" s="94">
        <v>0</v>
      </c>
      <c r="T100" s="94">
        <v>0</v>
      </c>
      <c r="U100" s="93">
        <f t="shared" si="50"/>
        <v>0</v>
      </c>
      <c r="V100" s="94">
        <v>0</v>
      </c>
      <c r="W100" s="94">
        <v>0</v>
      </c>
      <c r="X100" s="93">
        <f t="shared" si="51"/>
        <v>0</v>
      </c>
      <c r="Y100" s="94">
        <v>0</v>
      </c>
      <c r="Z100" s="94">
        <v>0</v>
      </c>
      <c r="AA100" s="93">
        <f t="shared" si="52"/>
        <v>0</v>
      </c>
      <c r="AB100" s="93">
        <f t="shared" si="53"/>
        <v>0</v>
      </c>
      <c r="AC100" s="235">
        <f t="shared" si="54"/>
        <v>0</v>
      </c>
      <c r="AD100" s="93">
        <f t="shared" si="55"/>
        <v>0</v>
      </c>
      <c r="AE100" s="94">
        <v>0</v>
      </c>
      <c r="AF100" s="235">
        <f t="shared" si="56"/>
        <v>0</v>
      </c>
      <c r="AG100" s="94">
        <v>0</v>
      </c>
      <c r="AH100" s="94"/>
      <c r="AI100" s="94"/>
      <c r="AJ100" s="94"/>
      <c r="AK100" s="94"/>
      <c r="AL100" s="123">
        <f t="shared" si="66"/>
        <v>33.365104371799923</v>
      </c>
      <c r="AM100" s="94">
        <v>0</v>
      </c>
      <c r="AN100" s="95">
        <f t="shared" si="67"/>
        <v>0</v>
      </c>
      <c r="AO100" s="96">
        <f t="shared" si="68"/>
        <v>-33.365104371799923</v>
      </c>
      <c r="AP100" s="97"/>
      <c r="AQ100" s="98">
        <f t="shared" si="69"/>
        <v>0</v>
      </c>
      <c r="AR100" s="99">
        <f t="shared" si="70"/>
        <v>142.97999999999999</v>
      </c>
      <c r="AS100" s="99">
        <f t="shared" si="71"/>
        <v>0</v>
      </c>
      <c r="AT100" s="99">
        <f t="shared" si="72"/>
        <v>0</v>
      </c>
      <c r="AU100" s="99">
        <f t="shared" si="73"/>
        <v>0</v>
      </c>
      <c r="AV100" s="99">
        <f t="array" ref="AV100">_xlfn.IFS(U100=0,AO100,U100&lt;0,AO100/-U100,U100&gt;0,AO100/U100)</f>
        <v>-33.365104371799923</v>
      </c>
      <c r="AW100" s="235">
        <f t="shared" si="74"/>
        <v>0</v>
      </c>
      <c r="AX100" s="235">
        <f t="shared" si="75"/>
        <v>-0.23335504526367271</v>
      </c>
      <c r="AY100" s="100"/>
      <c r="AZ100" s="95">
        <f t="shared" si="76"/>
        <v>-1668.255218589996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64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65"/>
        <v>0</v>
      </c>
      <c r="M101" s="90" t="s">
        <v>100</v>
      </c>
      <c r="N101" s="90">
        <v>0</v>
      </c>
      <c r="O101" s="90">
        <v>0</v>
      </c>
      <c r="P101" s="90">
        <v>0</v>
      </c>
      <c r="Q101" s="234">
        <f t="shared" si="48"/>
        <v>0</v>
      </c>
      <c r="R101" s="93">
        <f t="shared" si="49"/>
        <v>0</v>
      </c>
      <c r="S101" s="94">
        <v>0</v>
      </c>
      <c r="T101" s="94">
        <v>0</v>
      </c>
      <c r="U101" s="93">
        <f t="shared" si="50"/>
        <v>0</v>
      </c>
      <c r="V101" s="94">
        <v>0</v>
      </c>
      <c r="W101" s="94">
        <v>0</v>
      </c>
      <c r="X101" s="93">
        <f t="shared" si="51"/>
        <v>0</v>
      </c>
      <c r="Y101" s="94">
        <v>0</v>
      </c>
      <c r="Z101" s="94">
        <v>0</v>
      </c>
      <c r="AA101" s="93">
        <f t="shared" si="52"/>
        <v>0</v>
      </c>
      <c r="AB101" s="93">
        <f t="shared" si="53"/>
        <v>0</v>
      </c>
      <c r="AC101" s="235">
        <f t="shared" si="54"/>
        <v>0</v>
      </c>
      <c r="AD101" s="93">
        <f t="shared" si="55"/>
        <v>0</v>
      </c>
      <c r="AE101" s="94">
        <v>0</v>
      </c>
      <c r="AF101" s="235">
        <f t="shared" si="56"/>
        <v>0</v>
      </c>
      <c r="AG101" s="94">
        <v>0</v>
      </c>
      <c r="AH101" s="94"/>
      <c r="AI101" s="94"/>
      <c r="AJ101" s="94"/>
      <c r="AK101" s="94"/>
      <c r="AL101" s="123">
        <f t="shared" si="66"/>
        <v>0</v>
      </c>
      <c r="AM101" s="94">
        <v>0</v>
      </c>
      <c r="AN101" s="95">
        <f t="shared" si="67"/>
        <v>0</v>
      </c>
      <c r="AO101" s="96">
        <f t="shared" si="68"/>
        <v>0</v>
      </c>
      <c r="AP101" s="97"/>
      <c r="AQ101" s="98">
        <f t="shared" si="69"/>
        <v>0</v>
      </c>
      <c r="AR101" s="99">
        <f t="shared" si="70"/>
        <v>123.09</v>
      </c>
      <c r="AS101" s="99">
        <f t="shared" si="71"/>
        <v>0</v>
      </c>
      <c r="AT101" s="99">
        <f t="shared" si="72"/>
        <v>0</v>
      </c>
      <c r="AU101" s="99">
        <f t="shared" si="73"/>
        <v>0</v>
      </c>
      <c r="AV101" s="99">
        <f t="array" ref="AV101">_xlfn.IFS(U101=0,AO101,U101&lt;0,AO101/-U101,U101&gt;0,AO101/U101)</f>
        <v>0</v>
      </c>
      <c r="AW101" s="235">
        <f t="shared" si="74"/>
        <v>0</v>
      </c>
      <c r="AX101" s="235">
        <f t="shared" si="75"/>
        <v>0</v>
      </c>
      <c r="AY101" s="100"/>
      <c r="AZ101" s="95">
        <f t="shared" si="76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64"/>
        <v>50</v>
      </c>
      <c r="F102" s="94">
        <v>1</v>
      </c>
      <c r="G102" s="94" t="s">
        <v>100</v>
      </c>
      <c r="H102" s="94">
        <v>49</v>
      </c>
      <c r="I102" s="94">
        <v>0</v>
      </c>
      <c r="J102" s="94">
        <v>0</v>
      </c>
      <c r="K102" s="93">
        <v>123.09</v>
      </c>
      <c r="L102" s="93">
        <f t="shared" si="65"/>
        <v>6154.5</v>
      </c>
      <c r="M102" s="90">
        <v>149</v>
      </c>
      <c r="N102" s="90">
        <v>1</v>
      </c>
      <c r="O102" s="90">
        <v>1300</v>
      </c>
      <c r="P102" s="90">
        <v>0</v>
      </c>
      <c r="Q102" s="234">
        <f t="shared" si="48"/>
        <v>0.14285714285714285</v>
      </c>
      <c r="R102" s="93">
        <f t="shared" si="49"/>
        <v>0</v>
      </c>
      <c r="S102" s="94">
        <v>0</v>
      </c>
      <c r="T102" s="94">
        <v>0</v>
      </c>
      <c r="U102" s="93">
        <f t="shared" si="50"/>
        <v>0</v>
      </c>
      <c r="V102" s="94">
        <v>0</v>
      </c>
      <c r="W102" s="94">
        <v>0</v>
      </c>
      <c r="X102" s="93">
        <f t="shared" si="51"/>
        <v>0</v>
      </c>
      <c r="Y102" s="94">
        <v>0</v>
      </c>
      <c r="Z102" s="94">
        <v>0</v>
      </c>
      <c r="AA102" s="93">
        <f t="shared" si="52"/>
        <v>0</v>
      </c>
      <c r="AB102" s="93">
        <f t="shared" si="53"/>
        <v>0</v>
      </c>
      <c r="AC102" s="235">
        <f t="shared" si="54"/>
        <v>0</v>
      </c>
      <c r="AD102" s="93">
        <f t="shared" si="55"/>
        <v>0</v>
      </c>
      <c r="AE102" s="94">
        <v>0</v>
      </c>
      <c r="AF102" s="235">
        <f t="shared" si="56"/>
        <v>0</v>
      </c>
      <c r="AG102" s="94">
        <v>0</v>
      </c>
      <c r="AH102" s="94"/>
      <c r="AI102" s="94"/>
      <c r="AJ102" s="94"/>
      <c r="AK102" s="94"/>
      <c r="AL102" s="123">
        <f t="shared" si="66"/>
        <v>32.697802284363924</v>
      </c>
      <c r="AM102" s="94">
        <v>0</v>
      </c>
      <c r="AN102" s="95">
        <f t="shared" si="67"/>
        <v>0</v>
      </c>
      <c r="AO102" s="96">
        <f t="shared" si="68"/>
        <v>-32.697802284363924</v>
      </c>
      <c r="AP102" s="97"/>
      <c r="AQ102" s="98">
        <f t="shared" si="69"/>
        <v>0</v>
      </c>
      <c r="AR102" s="99">
        <f t="shared" si="70"/>
        <v>123.09</v>
      </c>
      <c r="AS102" s="99">
        <f t="shared" si="71"/>
        <v>0</v>
      </c>
      <c r="AT102" s="99">
        <f t="shared" si="72"/>
        <v>0</v>
      </c>
      <c r="AU102" s="99">
        <f t="shared" si="73"/>
        <v>0</v>
      </c>
      <c r="AV102" s="99">
        <f t="array" ref="AV102">_xlfn.IFS(U102=0,AO102,U102&lt;0,AO102/-U102,U102&gt;0,AO102/U102)</f>
        <v>-32.697802284363924</v>
      </c>
      <c r="AW102" s="235">
        <f t="shared" si="74"/>
        <v>0</v>
      </c>
      <c r="AX102" s="235">
        <f t="shared" si="75"/>
        <v>-0.26564141915967115</v>
      </c>
      <c r="AY102" s="100"/>
      <c r="AZ102" s="95">
        <f t="shared" si="76"/>
        <v>-1634.8901142181962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64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65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48"/>
        <v>0</v>
      </c>
      <c r="R103" s="93">
        <f t="shared" si="49"/>
        <v>0</v>
      </c>
      <c r="S103" s="94">
        <v>0</v>
      </c>
      <c r="T103" s="94">
        <v>0</v>
      </c>
      <c r="U103" s="93">
        <f t="shared" si="50"/>
        <v>0</v>
      </c>
      <c r="V103" s="94">
        <v>0</v>
      </c>
      <c r="W103" s="94">
        <v>0</v>
      </c>
      <c r="X103" s="93">
        <f t="shared" si="51"/>
        <v>0</v>
      </c>
      <c r="Y103" s="94">
        <v>0</v>
      </c>
      <c r="Z103" s="94">
        <v>0</v>
      </c>
      <c r="AA103" s="93">
        <f t="shared" si="52"/>
        <v>0</v>
      </c>
      <c r="AB103" s="93">
        <f t="shared" si="53"/>
        <v>0</v>
      </c>
      <c r="AC103" s="235">
        <f t="shared" si="54"/>
        <v>0</v>
      </c>
      <c r="AD103" s="93">
        <f t="shared" si="55"/>
        <v>0</v>
      </c>
      <c r="AE103" s="94">
        <v>0</v>
      </c>
      <c r="AF103" s="235">
        <f t="shared" si="56"/>
        <v>0</v>
      </c>
      <c r="AG103" s="94">
        <v>0</v>
      </c>
      <c r="AH103" s="94"/>
      <c r="AI103" s="94"/>
      <c r="AJ103" s="94"/>
      <c r="AK103" s="94"/>
      <c r="AL103" s="123">
        <f t="shared" si="66"/>
        <v>0</v>
      </c>
      <c r="AM103" s="94">
        <v>0</v>
      </c>
      <c r="AN103" s="95">
        <f t="shared" si="67"/>
        <v>0</v>
      </c>
      <c r="AO103" s="96">
        <f t="shared" si="68"/>
        <v>0</v>
      </c>
      <c r="AP103" s="97"/>
      <c r="AQ103" s="98">
        <f t="shared" si="69"/>
        <v>0</v>
      </c>
      <c r="AR103" s="99">
        <f t="shared" si="70"/>
        <v>107.88</v>
      </c>
      <c r="AS103" s="99">
        <f t="shared" si="71"/>
        <v>0</v>
      </c>
      <c r="AT103" s="99">
        <f t="shared" si="72"/>
        <v>0</v>
      </c>
      <c r="AU103" s="99">
        <f t="shared" si="73"/>
        <v>0</v>
      </c>
      <c r="AV103" s="99">
        <f t="array" ref="AV103">_xlfn.IFS(U103=0,AO103,U103&lt;0,AO103/-U103,U103&gt;0,AO103/U103)</f>
        <v>0</v>
      </c>
      <c r="AW103" s="235">
        <f t="shared" si="74"/>
        <v>0</v>
      </c>
      <c r="AX103" s="235">
        <f t="shared" si="75"/>
        <v>0</v>
      </c>
      <c r="AY103" s="100"/>
      <c r="AZ103" s="95">
        <f t="shared" si="76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77">AVERAGE(AQ7:AQ98)</f>
        <v>534.30859696166567</v>
      </c>
      <c r="AR104" s="112">
        <f t="shared" si="77"/>
        <v>141.22217391304349</v>
      </c>
      <c r="AS104" s="112">
        <f t="shared" si="77"/>
        <v>200.45248398306884</v>
      </c>
      <c r="AT104" s="112">
        <f t="shared" si="77"/>
        <v>129.46336513759428</v>
      </c>
      <c r="AU104" s="112">
        <f t="shared" si="77"/>
        <v>104.86876975203795</v>
      </c>
      <c r="AV104" s="112">
        <f t="shared" si="77"/>
        <v>-0.70245176029352008</v>
      </c>
      <c r="AW104" s="113">
        <f t="shared" si="77"/>
        <v>3.3376231830936069E-2</v>
      </c>
      <c r="AX104" s="113">
        <f t="shared" si="77"/>
        <v>-7.9283149152256111E-3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78">SUM(E3:E103)</f>
        <v>77006</v>
      </c>
      <c r="F105" s="117">
        <f t="shared" si="78"/>
        <v>2656</v>
      </c>
      <c r="G105" s="117">
        <f t="shared" si="78"/>
        <v>716</v>
      </c>
      <c r="H105" s="117">
        <f t="shared" si="78"/>
        <v>12695</v>
      </c>
      <c r="I105" s="117">
        <f t="shared" si="78"/>
        <v>1561</v>
      </c>
      <c r="J105" s="117">
        <f t="shared" si="78"/>
        <v>59378</v>
      </c>
      <c r="K105" s="117"/>
      <c r="L105" s="117">
        <f>SUM(L3:L103)</f>
        <v>9523765.3400000054</v>
      </c>
      <c r="M105" s="117"/>
      <c r="N105" s="117">
        <f>SUM(N3:N103)</f>
        <v>3950</v>
      </c>
      <c r="O105" s="117"/>
      <c r="P105" s="117"/>
      <c r="Q105" s="213"/>
      <c r="R105" s="117"/>
      <c r="S105" s="117">
        <f t="shared" ref="S105:AE105" si="79">SUM(S3:S103)</f>
        <v>2372</v>
      </c>
      <c r="T105" s="117">
        <f t="shared" si="79"/>
        <v>-63</v>
      </c>
      <c r="U105" s="117">
        <f t="shared" si="79"/>
        <v>2309</v>
      </c>
      <c r="V105" s="117">
        <f t="shared" si="79"/>
        <v>1818463.7599999995</v>
      </c>
      <c r="W105" s="117">
        <f t="shared" si="79"/>
        <v>-46702.770000000004</v>
      </c>
      <c r="X105" s="117">
        <f t="shared" si="79"/>
        <v>1771760.9899999995</v>
      </c>
      <c r="Y105" s="117">
        <f t="shared" si="79"/>
        <v>2879025.2499999995</v>
      </c>
      <c r="Z105" s="117">
        <f t="shared" si="79"/>
        <v>-73544.639999999999</v>
      </c>
      <c r="AA105" s="117">
        <f t="shared" si="79"/>
        <v>2805480.6099999989</v>
      </c>
      <c r="AB105" s="117">
        <f t="shared" si="79"/>
        <v>2873864.169999999</v>
      </c>
      <c r="AC105" s="240">
        <f t="shared" si="79"/>
        <v>1.0000000000000002</v>
      </c>
      <c r="AD105" s="118">
        <f t="shared" si="79"/>
        <v>288027.83999999997</v>
      </c>
      <c r="AE105" s="117">
        <f t="shared" si="79"/>
        <v>1051752.6800000004</v>
      </c>
      <c r="AF105" s="240">
        <f>AE105/AA105</f>
        <v>0.37489215796077124</v>
      </c>
      <c r="AG105" s="117">
        <f t="shared" ref="AG105:AO105" si="80">SUM(AG3:AG103)</f>
        <v>299415.5299999998</v>
      </c>
      <c r="AH105" s="118">
        <f t="shared" si="80"/>
        <v>233660</v>
      </c>
      <c r="AI105" s="118">
        <f t="shared" si="80"/>
        <v>78621</v>
      </c>
      <c r="AJ105" s="118">
        <f t="shared" si="80"/>
        <v>26</v>
      </c>
      <c r="AK105" s="118">
        <f t="shared" si="80"/>
        <v>0</v>
      </c>
      <c r="AL105" s="118">
        <f t="shared" si="80"/>
        <v>8471.4000000000051</v>
      </c>
      <c r="AM105" s="117">
        <f t="shared" si="80"/>
        <v>1392.11</v>
      </c>
      <c r="AN105" s="118">
        <f t="shared" si="80"/>
        <v>101167.55252900004</v>
      </c>
      <c r="AO105" s="118">
        <f t="shared" si="80"/>
        <v>742972.49747099949</v>
      </c>
      <c r="AP105" s="119"/>
      <c r="AQ105" s="117"/>
      <c r="AR105" s="117"/>
      <c r="AS105" s="117"/>
      <c r="AT105" s="117"/>
      <c r="AU105" s="241">
        <f>(AH105+AI105+AJ105)/S105</f>
        <v>131.66399662731871</v>
      </c>
      <c r="AV105" s="117"/>
      <c r="AW105" s="117"/>
      <c r="AX105" s="117"/>
      <c r="AY105" s="120"/>
      <c r="AZ105" s="117">
        <f>SUM(AZ3:AZ103)</f>
        <v>23228813.400800698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220"/>
      <c r="AK106" s="220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81">SUM(F107:J107)</f>
        <v>1</v>
      </c>
      <c r="F107" s="94">
        <v>0</v>
      </c>
      <c r="G107" s="94">
        <v>0</v>
      </c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" si="82">N107/7</f>
        <v>0</v>
      </c>
      <c r="R107" s="93">
        <f t="shared" ref="R107" si="83">U107/7</f>
        <v>0</v>
      </c>
      <c r="S107" s="94">
        <v>0</v>
      </c>
      <c r="T107" s="94">
        <v>0</v>
      </c>
      <c r="U107" s="93">
        <f t="shared" ref="U107" si="84">S107+T107</f>
        <v>0</v>
      </c>
      <c r="V107" s="94">
        <v>0</v>
      </c>
      <c r="W107" s="94">
        <v>0</v>
      </c>
      <c r="X107" s="93">
        <f t="shared" ref="X107" si="85">V107+W107</f>
        <v>0</v>
      </c>
      <c r="Y107" s="94">
        <v>0</v>
      </c>
      <c r="Z107" s="94">
        <v>0</v>
      </c>
      <c r="AA107" s="93">
        <f t="shared" ref="AA107" si="86">Y107+Z107</f>
        <v>0</v>
      </c>
      <c r="AB107" s="93">
        <f t="shared" ref="AB107" si="87">N107*O107*P107/100</f>
        <v>0</v>
      </c>
      <c r="AC107" s="235">
        <f t="shared" ref="AC107" si="88">AA107/$AA$126</f>
        <v>0</v>
      </c>
      <c r="AD107" s="93">
        <f t="shared" ref="AD107" si="89">U107*K107</f>
        <v>0</v>
      </c>
      <c r="AE107" s="94">
        <v>0</v>
      </c>
      <c r="AF107" s="235">
        <f t="shared" ref="AF107" si="90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:AL111" si="91">IFERROR($AL$126*H107/$H$126,0)</f>
        <v>0</v>
      </c>
      <c r="AM107" s="94">
        <v>0</v>
      </c>
      <c r="AN107" s="95">
        <f t="shared" ref="AN107:AN111" si="92">X107*5.71%</f>
        <v>0</v>
      </c>
      <c r="AO107" s="96">
        <f t="shared" ref="AO107:AO111" si="93">AA107-AD107-AE107-AG107-AH107-AI107-AK107-AL107-AN107-AM107</f>
        <v>0</v>
      </c>
      <c r="AP107" s="97"/>
      <c r="AQ107" s="98">
        <f t="shared" ref="AQ107:AQ111" si="94">IF(U107=0,0,AA107/U107)</f>
        <v>0</v>
      </c>
      <c r="AR107" s="99">
        <f t="shared" ref="AR107:AR111" si="95">K107</f>
        <v>579.17999999999995</v>
      </c>
      <c r="AS107" s="99">
        <f t="shared" ref="AS107:AS111" si="96">IF(U107=0,0,AE107/U107)</f>
        <v>0</v>
      </c>
      <c r="AT107" s="99">
        <f t="shared" ref="AT107:AT111" si="97">IF(S107=0,AG107/1,AG107/S107)</f>
        <v>0</v>
      </c>
      <c r="AU107" s="99">
        <f t="shared" ref="AU107:AU111" si="98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99">IF(AQ107=0,0,AV107/AQ107)</f>
        <v>0</v>
      </c>
      <c r="AX107" s="235">
        <f t="shared" ref="AX107:AX111" si="100">IF(AR107=0,0,AV107/AR107)</f>
        <v>0</v>
      </c>
      <c r="AY107" s="100"/>
      <c r="AZ107" s="95">
        <f t="shared" ref="AZ107:AZ111" si="101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81"/>
        <v>1</v>
      </c>
      <c r="F108" s="94">
        <v>0</v>
      </c>
      <c r="G108" s="94">
        <v>0</v>
      </c>
      <c r="H108" s="94">
        <v>0</v>
      </c>
      <c r="I108" s="94">
        <v>0</v>
      </c>
      <c r="J108" s="94">
        <v>1</v>
      </c>
      <c r="K108" s="94">
        <v>579.17999999999995</v>
      </c>
      <c r="L108" s="93">
        <f t="shared" ref="L108:L111" si="102">E108*K108</f>
        <v>579.17999999999995</v>
      </c>
      <c r="M108" s="90">
        <v>999</v>
      </c>
      <c r="N108" s="90">
        <v>0</v>
      </c>
      <c r="O108" s="90">
        <v>0</v>
      </c>
      <c r="P108" s="90">
        <v>0</v>
      </c>
      <c r="Q108" s="234">
        <f t="shared" ref="Q108:Q111" si="103">N108/7</f>
        <v>0</v>
      </c>
      <c r="R108" s="93">
        <f t="shared" ref="R108:R111" si="104">U108/7</f>
        <v>0</v>
      </c>
      <c r="S108" s="94">
        <v>0</v>
      </c>
      <c r="T108" s="94">
        <v>0</v>
      </c>
      <c r="U108" s="93">
        <f t="shared" ref="U108:U111" si="105">S108+T108</f>
        <v>0</v>
      </c>
      <c r="V108" s="94">
        <v>0</v>
      </c>
      <c r="W108" s="94">
        <v>0</v>
      </c>
      <c r="X108" s="93">
        <f t="shared" ref="X108:X111" si="106">V108+W108</f>
        <v>0</v>
      </c>
      <c r="Y108" s="94">
        <v>0</v>
      </c>
      <c r="Z108" s="94">
        <v>0</v>
      </c>
      <c r="AA108" s="93">
        <f t="shared" ref="AA108:AA111" si="107">Y108+Z108</f>
        <v>0</v>
      </c>
      <c r="AB108" s="93">
        <f t="shared" ref="AB108:AB111" si="108">N108*O108*P108/100</f>
        <v>0</v>
      </c>
      <c r="AC108" s="235">
        <f t="shared" ref="AC108:AC111" si="109">AA108/$AA$126</f>
        <v>0</v>
      </c>
      <c r="AD108" s="93">
        <f t="shared" ref="AD108:AD111" si="110">U108*K108</f>
        <v>0</v>
      </c>
      <c r="AE108" s="94">
        <v>0</v>
      </c>
      <c r="AF108" s="235">
        <f t="shared" ref="AF108:AF111" si="111">IF(AA108=0,0,AE108/AA108)</f>
        <v>0</v>
      </c>
      <c r="AG108" s="94">
        <v>0</v>
      </c>
      <c r="AH108" s="94"/>
      <c r="AI108" s="94"/>
      <c r="AJ108" s="94"/>
      <c r="AK108" s="94"/>
      <c r="AL108" s="123">
        <f t="shared" si="91"/>
        <v>0</v>
      </c>
      <c r="AM108" s="94">
        <v>0</v>
      </c>
      <c r="AN108" s="95">
        <f t="shared" si="92"/>
        <v>0</v>
      </c>
      <c r="AO108" s="96">
        <f t="shared" si="93"/>
        <v>0</v>
      </c>
      <c r="AP108" s="97"/>
      <c r="AQ108" s="98">
        <f t="shared" si="94"/>
        <v>0</v>
      </c>
      <c r="AR108" s="99">
        <f t="shared" si="95"/>
        <v>579.17999999999995</v>
      </c>
      <c r="AS108" s="99">
        <f t="shared" si="96"/>
        <v>0</v>
      </c>
      <c r="AT108" s="99">
        <f t="shared" si="97"/>
        <v>0</v>
      </c>
      <c r="AU108" s="99">
        <f t="shared" si="98"/>
        <v>0</v>
      </c>
      <c r="AV108" s="99">
        <f t="array" ref="AV108">_xlfn.IFS(U108=0,AO108,U108&lt;0,AO108/-U108,U108&gt;0,AO108/U108)</f>
        <v>0</v>
      </c>
      <c r="AW108" s="235">
        <f t="shared" si="99"/>
        <v>0</v>
      </c>
      <c r="AX108" s="235">
        <f t="shared" si="100"/>
        <v>0</v>
      </c>
      <c r="AY108" s="100"/>
      <c r="AZ108" s="95">
        <f t="shared" si="101"/>
        <v>0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81"/>
        <v>2</v>
      </c>
      <c r="F109" s="94">
        <v>0</v>
      </c>
      <c r="G109" s="94">
        <v>0</v>
      </c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102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103"/>
        <v>0</v>
      </c>
      <c r="R109" s="93">
        <f t="shared" si="104"/>
        <v>0</v>
      </c>
      <c r="S109" s="94">
        <v>0</v>
      </c>
      <c r="T109" s="94">
        <v>0</v>
      </c>
      <c r="U109" s="93">
        <f t="shared" si="105"/>
        <v>0</v>
      </c>
      <c r="V109" s="94">
        <v>0</v>
      </c>
      <c r="W109" s="94">
        <v>0</v>
      </c>
      <c r="X109" s="93">
        <f t="shared" si="106"/>
        <v>0</v>
      </c>
      <c r="Y109" s="94">
        <v>0</v>
      </c>
      <c r="Z109" s="94">
        <v>0</v>
      </c>
      <c r="AA109" s="93">
        <f t="shared" si="107"/>
        <v>0</v>
      </c>
      <c r="AB109" s="93">
        <f t="shared" si="108"/>
        <v>0</v>
      </c>
      <c r="AC109" s="235">
        <f t="shared" si="109"/>
        <v>0</v>
      </c>
      <c r="AD109" s="93">
        <f t="shared" si="110"/>
        <v>0</v>
      </c>
      <c r="AE109" s="94">
        <v>0</v>
      </c>
      <c r="AF109" s="235">
        <f t="shared" si="111"/>
        <v>0</v>
      </c>
      <c r="AG109" s="94">
        <v>0</v>
      </c>
      <c r="AH109" s="94"/>
      <c r="AI109" s="94"/>
      <c r="AJ109" s="94"/>
      <c r="AK109" s="94"/>
      <c r="AL109" s="123">
        <f t="shared" si="91"/>
        <v>0</v>
      </c>
      <c r="AM109" s="94">
        <v>0</v>
      </c>
      <c r="AN109" s="95">
        <f t="shared" si="92"/>
        <v>0</v>
      </c>
      <c r="AO109" s="96">
        <f t="shared" si="93"/>
        <v>0</v>
      </c>
      <c r="AP109" s="97"/>
      <c r="AQ109" s="98">
        <f t="shared" si="94"/>
        <v>0</v>
      </c>
      <c r="AR109" s="99">
        <f t="shared" si="95"/>
        <v>541.67999999999995</v>
      </c>
      <c r="AS109" s="99">
        <f t="shared" si="96"/>
        <v>0</v>
      </c>
      <c r="AT109" s="99">
        <f t="shared" si="97"/>
        <v>0</v>
      </c>
      <c r="AU109" s="99">
        <f t="shared" si="98"/>
        <v>0</v>
      </c>
      <c r="AV109" s="99">
        <f t="array" ref="AV109">_xlfn.IFS(U109=0,AO109,U109&lt;0,AO109/-U109,U109&gt;0,AO109/U109)</f>
        <v>0</v>
      </c>
      <c r="AW109" s="235">
        <f t="shared" si="99"/>
        <v>0</v>
      </c>
      <c r="AX109" s="235">
        <f t="shared" si="100"/>
        <v>0</v>
      </c>
      <c r="AY109" s="100"/>
      <c r="AZ109" s="95">
        <f t="shared" si="101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81"/>
        <v>1</v>
      </c>
      <c r="F110" s="94">
        <v>0</v>
      </c>
      <c r="G110" s="94">
        <v>0</v>
      </c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102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103"/>
        <v>0</v>
      </c>
      <c r="R110" s="93">
        <f t="shared" si="104"/>
        <v>0</v>
      </c>
      <c r="S110" s="94">
        <v>0</v>
      </c>
      <c r="T110" s="94">
        <v>0</v>
      </c>
      <c r="U110" s="93">
        <f t="shared" si="105"/>
        <v>0</v>
      </c>
      <c r="V110" s="94">
        <v>0</v>
      </c>
      <c r="W110" s="94">
        <v>0</v>
      </c>
      <c r="X110" s="93">
        <f t="shared" si="106"/>
        <v>0</v>
      </c>
      <c r="Y110" s="94">
        <v>0</v>
      </c>
      <c r="Z110" s="94">
        <v>0</v>
      </c>
      <c r="AA110" s="93">
        <f t="shared" si="107"/>
        <v>0</v>
      </c>
      <c r="AB110" s="93">
        <f t="shared" si="108"/>
        <v>0</v>
      </c>
      <c r="AC110" s="235">
        <f t="shared" si="109"/>
        <v>0</v>
      </c>
      <c r="AD110" s="93">
        <f t="shared" si="110"/>
        <v>0</v>
      </c>
      <c r="AE110" s="94">
        <v>0</v>
      </c>
      <c r="AF110" s="235">
        <f t="shared" si="111"/>
        <v>0</v>
      </c>
      <c r="AG110" s="94">
        <v>0</v>
      </c>
      <c r="AH110" s="94"/>
      <c r="AI110" s="94"/>
      <c r="AJ110" s="94"/>
      <c r="AK110" s="94"/>
      <c r="AL110" s="123">
        <f t="shared" si="91"/>
        <v>0</v>
      </c>
      <c r="AM110" s="94">
        <v>0</v>
      </c>
      <c r="AN110" s="95">
        <f t="shared" si="92"/>
        <v>0</v>
      </c>
      <c r="AO110" s="96">
        <f t="shared" si="93"/>
        <v>0</v>
      </c>
      <c r="AP110" s="97"/>
      <c r="AQ110" s="98">
        <f t="shared" si="94"/>
        <v>0</v>
      </c>
      <c r="AR110" s="99">
        <f t="shared" si="95"/>
        <v>541.67999999999995</v>
      </c>
      <c r="AS110" s="99">
        <f t="shared" si="96"/>
        <v>0</v>
      </c>
      <c r="AT110" s="99">
        <f t="shared" si="97"/>
        <v>0</v>
      </c>
      <c r="AU110" s="99">
        <f t="shared" si="98"/>
        <v>0</v>
      </c>
      <c r="AV110" s="99">
        <f t="array" ref="AV110">_xlfn.IFS(U110=0,AO110,U110&lt;0,AO110/-U110,U110&gt;0,AO110/U110)</f>
        <v>0</v>
      </c>
      <c r="AW110" s="235">
        <f t="shared" si="99"/>
        <v>0</v>
      </c>
      <c r="AX110" s="235">
        <f t="shared" si="100"/>
        <v>0</v>
      </c>
      <c r="AY110" s="100"/>
      <c r="AZ110" s="95">
        <f t="shared" si="101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81"/>
        <v>1</v>
      </c>
      <c r="F111" s="94">
        <v>0</v>
      </c>
      <c r="G111" s="94">
        <v>0</v>
      </c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102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103"/>
        <v>0</v>
      </c>
      <c r="R111" s="93">
        <f t="shared" si="104"/>
        <v>0</v>
      </c>
      <c r="S111" s="94">
        <v>0</v>
      </c>
      <c r="T111" s="94">
        <v>0</v>
      </c>
      <c r="U111" s="93">
        <f t="shared" si="105"/>
        <v>0</v>
      </c>
      <c r="V111" s="94">
        <v>0</v>
      </c>
      <c r="W111" s="94">
        <v>0</v>
      </c>
      <c r="X111" s="93">
        <f t="shared" si="106"/>
        <v>0</v>
      </c>
      <c r="Y111" s="94">
        <v>0</v>
      </c>
      <c r="Z111" s="94">
        <v>0</v>
      </c>
      <c r="AA111" s="93">
        <f t="shared" si="107"/>
        <v>0</v>
      </c>
      <c r="AB111" s="93">
        <f t="shared" si="108"/>
        <v>0</v>
      </c>
      <c r="AC111" s="235">
        <f t="shared" si="109"/>
        <v>0</v>
      </c>
      <c r="AD111" s="93">
        <f t="shared" si="110"/>
        <v>0</v>
      </c>
      <c r="AE111" s="94">
        <v>0</v>
      </c>
      <c r="AF111" s="235">
        <f t="shared" si="111"/>
        <v>0</v>
      </c>
      <c r="AG111" s="94">
        <v>0</v>
      </c>
      <c r="AH111" s="94"/>
      <c r="AI111" s="94"/>
      <c r="AJ111" s="94"/>
      <c r="AK111" s="94"/>
      <c r="AL111" s="123">
        <f t="shared" si="91"/>
        <v>0</v>
      </c>
      <c r="AM111" s="94">
        <v>0</v>
      </c>
      <c r="AN111" s="95">
        <f t="shared" si="92"/>
        <v>0</v>
      </c>
      <c r="AO111" s="96">
        <f t="shared" si="93"/>
        <v>0</v>
      </c>
      <c r="AP111" s="97"/>
      <c r="AQ111" s="98">
        <f t="shared" si="94"/>
        <v>0</v>
      </c>
      <c r="AR111" s="99">
        <f t="shared" si="95"/>
        <v>541.67999999999995</v>
      </c>
      <c r="AS111" s="99">
        <f t="shared" si="96"/>
        <v>0</v>
      </c>
      <c r="AT111" s="99">
        <f t="shared" si="97"/>
        <v>0</v>
      </c>
      <c r="AU111" s="99">
        <f t="shared" si="98"/>
        <v>0</v>
      </c>
      <c r="AV111" s="99">
        <f t="array" ref="AV111">_xlfn.IFS(U111=0,AO111,U111&lt;0,AO111/-U111,U111&gt;0,AO111/U111)</f>
        <v>0</v>
      </c>
      <c r="AW111" s="235">
        <f t="shared" si="99"/>
        <v>0</v>
      </c>
      <c r="AX111" s="235">
        <f t="shared" si="100"/>
        <v>0</v>
      </c>
      <c r="AY111" s="100"/>
      <c r="AZ111" s="95">
        <f t="shared" si="101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20"/>
      <c r="AI112" s="220"/>
      <c r="AJ112" s="220"/>
      <c r="AK112" s="220"/>
      <c r="AL112" s="123"/>
      <c r="AM112" s="94"/>
      <c r="AN112" s="124"/>
      <c r="AO112" s="125"/>
      <c r="AP112" s="97"/>
      <c r="AQ112" s="246">
        <f>AVERAGE(AQ107:AQ111)</f>
        <v>0</v>
      </c>
      <c r="AR112" s="246">
        <f>AVERAGE(AR107:AR111)</f>
        <v>556.67999999999995</v>
      </c>
      <c r="AS112" s="246">
        <f t="shared" ref="AS112:AX112" si="112">AVERAGE(AS107:AS111)</f>
        <v>0</v>
      </c>
      <c r="AT112" s="246">
        <f t="shared" si="112"/>
        <v>0</v>
      </c>
      <c r="AU112" s="246">
        <f t="shared" si="112"/>
        <v>0</v>
      </c>
      <c r="AV112" s="246">
        <f t="shared" si="112"/>
        <v>0</v>
      </c>
      <c r="AW112" s="247">
        <f t="shared" si="112"/>
        <v>0</v>
      </c>
      <c r="AX112" s="247">
        <f t="shared" si="112"/>
        <v>0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13">SUM(E107:E111)</f>
        <v>6</v>
      </c>
      <c r="F113" s="250">
        <f t="shared" si="113"/>
        <v>0</v>
      </c>
      <c r="G113" s="250">
        <f t="shared" si="113"/>
        <v>0</v>
      </c>
      <c r="H113" s="250">
        <f t="shared" si="113"/>
        <v>0</v>
      </c>
      <c r="I113" s="250">
        <f t="shared" si="113"/>
        <v>0</v>
      </c>
      <c r="J113" s="250">
        <f t="shared" si="113"/>
        <v>6</v>
      </c>
      <c r="K113" s="250"/>
      <c r="L113" s="250">
        <f>SUM(L107:L111)</f>
        <v>3325.0799999999995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114">SUM(S107:S111)</f>
        <v>0</v>
      </c>
      <c r="T113" s="250">
        <f t="shared" si="114"/>
        <v>0</v>
      </c>
      <c r="U113" s="250">
        <f t="shared" si="114"/>
        <v>0</v>
      </c>
      <c r="V113" s="250">
        <f t="shared" si="114"/>
        <v>0</v>
      </c>
      <c r="W113" s="250">
        <f t="shared" si="114"/>
        <v>0</v>
      </c>
      <c r="X113" s="250">
        <f t="shared" si="114"/>
        <v>0</v>
      </c>
      <c r="Y113" s="250">
        <f t="shared" si="114"/>
        <v>0</v>
      </c>
      <c r="Z113" s="250">
        <f t="shared" si="114"/>
        <v>0</v>
      </c>
      <c r="AA113" s="250">
        <f t="shared" si="114"/>
        <v>0</v>
      </c>
      <c r="AB113" s="250">
        <f t="shared" si="114"/>
        <v>0</v>
      </c>
      <c r="AC113" s="253">
        <f t="shared" si="114"/>
        <v>0</v>
      </c>
      <c r="AD113" s="254">
        <f t="shared" si="114"/>
        <v>0</v>
      </c>
      <c r="AE113" s="250">
        <f t="shared" si="114"/>
        <v>0</v>
      </c>
      <c r="AF113" s="253" t="e">
        <f>AE113/AA113</f>
        <v>#DIV/0!</v>
      </c>
      <c r="AG113" s="250">
        <f t="shared" ref="AG113:AO113" si="115">SUM(AG107:AG111)</f>
        <v>0</v>
      </c>
      <c r="AH113" s="254">
        <f t="shared" si="115"/>
        <v>0</v>
      </c>
      <c r="AI113" s="254">
        <f t="shared" si="115"/>
        <v>0</v>
      </c>
      <c r="AJ113" s="254">
        <f t="shared" si="115"/>
        <v>0</v>
      </c>
      <c r="AK113" s="254">
        <f t="shared" si="115"/>
        <v>0</v>
      </c>
      <c r="AL113" s="254">
        <f t="shared" si="115"/>
        <v>0</v>
      </c>
      <c r="AM113" s="250">
        <f t="shared" si="115"/>
        <v>0</v>
      </c>
      <c r="AN113" s="254">
        <f t="shared" si="115"/>
        <v>0</v>
      </c>
      <c r="AO113" s="254">
        <f t="shared" si="115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264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>
        <v>0</v>
      </c>
      <c r="G115" s="94">
        <v>0</v>
      </c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16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" si="117">N115/7</f>
        <v>0</v>
      </c>
      <c r="R115" s="93">
        <f t="shared" ref="R115" si="118">U115/7</f>
        <v>0</v>
      </c>
      <c r="S115" s="94">
        <v>0</v>
      </c>
      <c r="T115" s="94">
        <v>0</v>
      </c>
      <c r="U115" s="93">
        <f t="shared" ref="U115" si="119">S115+T115</f>
        <v>0</v>
      </c>
      <c r="V115" s="94">
        <v>0</v>
      </c>
      <c r="W115" s="94">
        <v>0</v>
      </c>
      <c r="X115" s="93">
        <f t="shared" ref="X115" si="120">V115+W115</f>
        <v>0</v>
      </c>
      <c r="Y115" s="94">
        <v>0</v>
      </c>
      <c r="Z115" s="94">
        <v>0</v>
      </c>
      <c r="AA115" s="93">
        <f t="shared" ref="AA115" si="121">Y115+Z115</f>
        <v>0</v>
      </c>
      <c r="AB115" s="93">
        <f t="shared" ref="AB115" si="122">N115*O115*P115/100</f>
        <v>0</v>
      </c>
      <c r="AC115" s="235">
        <f t="shared" ref="AC115" si="123">AA115/$AA$126</f>
        <v>0</v>
      </c>
      <c r="AD115" s="93">
        <f t="shared" ref="AD115" si="124">U115*K115</f>
        <v>0</v>
      </c>
      <c r="AE115" s="94">
        <v>0</v>
      </c>
      <c r="AF115" s="235">
        <f t="shared" ref="AF115" si="125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:AL122" si="126">IFERROR($AL$126*H115/$H$126,0)</f>
        <v>0</v>
      </c>
      <c r="AM115" s="94">
        <v>0</v>
      </c>
      <c r="AN115" s="95">
        <f t="shared" ref="AN115:AN122" si="127">X115*5.71%</f>
        <v>0</v>
      </c>
      <c r="AO115" s="96">
        <f t="shared" ref="AO115:AO122" si="128">AA115-AD115-AE115-AG115-AH115-AI115-AK115-AL115-AN115-AM115</f>
        <v>0</v>
      </c>
      <c r="AP115" s="97"/>
      <c r="AQ115" s="98">
        <f t="shared" ref="AQ115:AQ122" si="129">IF(U115=0,0,AA115/U115)</f>
        <v>0</v>
      </c>
      <c r="AR115" s="99">
        <f t="shared" ref="AR115:AR122" si="130">K115</f>
        <v>140</v>
      </c>
      <c r="AS115" s="99">
        <f t="shared" ref="AS115:AS122" si="131">IF(U115=0,0,AE115/U115)</f>
        <v>0</v>
      </c>
      <c r="AT115" s="99">
        <f t="shared" ref="AT115:AT122" si="132">IF(S115=0,AG115/1,AG115/S115)</f>
        <v>0</v>
      </c>
      <c r="AU115" s="99">
        <f t="shared" ref="AU115:AU122" si="133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34">IF(AQ115=0,0,AV115/AQ115)</f>
        <v>0</v>
      </c>
      <c r="AX115" s="235">
        <f t="shared" ref="AX115:AX122" si="135">IF(AR115=0,0,AV115/AR115)</f>
        <v>0</v>
      </c>
      <c r="AY115" s="100"/>
      <c r="AZ115" s="95">
        <f t="shared" ref="AZ115:AZ122" si="136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37">SUM(F116:J116)</f>
        <v>1</v>
      </c>
      <c r="F116" s="94">
        <v>0</v>
      </c>
      <c r="G116" s="94">
        <v>0</v>
      </c>
      <c r="H116" s="94">
        <v>0</v>
      </c>
      <c r="I116" s="94">
        <v>1</v>
      </c>
      <c r="J116" s="94"/>
      <c r="K116" s="93">
        <v>154</v>
      </c>
      <c r="L116" s="93">
        <f t="shared" si="116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ref="Q116:Q122" si="138">N116/7</f>
        <v>0</v>
      </c>
      <c r="R116" s="93">
        <f t="shared" ref="R116:R122" si="139">U116/7</f>
        <v>0</v>
      </c>
      <c r="S116" s="94">
        <v>0</v>
      </c>
      <c r="T116" s="94">
        <v>0</v>
      </c>
      <c r="U116" s="93">
        <f t="shared" ref="U116:U122" si="140">S116+T116</f>
        <v>0</v>
      </c>
      <c r="V116" s="94">
        <v>0</v>
      </c>
      <c r="W116" s="94">
        <v>0</v>
      </c>
      <c r="X116" s="93">
        <f t="shared" ref="X116:X122" si="141">V116+W116</f>
        <v>0</v>
      </c>
      <c r="Y116" s="94">
        <v>0</v>
      </c>
      <c r="Z116" s="94">
        <v>0</v>
      </c>
      <c r="AA116" s="93">
        <f t="shared" ref="AA116:AA122" si="142">Y116+Z116</f>
        <v>0</v>
      </c>
      <c r="AB116" s="93">
        <f t="shared" ref="AB116:AB122" si="143">N116*O116*P116/100</f>
        <v>0</v>
      </c>
      <c r="AC116" s="235">
        <f t="shared" ref="AC116:AC122" si="144">AA116/$AA$126</f>
        <v>0</v>
      </c>
      <c r="AD116" s="93">
        <f t="shared" ref="AD116:AD122" si="145">U116*K116</f>
        <v>0</v>
      </c>
      <c r="AE116" s="94">
        <v>0</v>
      </c>
      <c r="AF116" s="235">
        <f t="shared" ref="AF116:AF122" si="146">IF(AA116=0,0,AE116/AA116)</f>
        <v>0</v>
      </c>
      <c r="AG116" s="94">
        <v>0</v>
      </c>
      <c r="AH116" s="94"/>
      <c r="AI116" s="94"/>
      <c r="AJ116" s="94"/>
      <c r="AK116" s="94"/>
      <c r="AL116" s="123">
        <f t="shared" si="126"/>
        <v>0</v>
      </c>
      <c r="AM116" s="94">
        <v>0</v>
      </c>
      <c r="AN116" s="95">
        <f t="shared" si="127"/>
        <v>0</v>
      </c>
      <c r="AO116" s="96">
        <f t="shared" si="128"/>
        <v>0</v>
      </c>
      <c r="AP116" s="97"/>
      <c r="AQ116" s="98">
        <f t="shared" si="129"/>
        <v>0</v>
      </c>
      <c r="AR116" s="99">
        <f t="shared" si="130"/>
        <v>154</v>
      </c>
      <c r="AS116" s="99">
        <f t="shared" si="131"/>
        <v>0</v>
      </c>
      <c r="AT116" s="99">
        <f t="shared" si="132"/>
        <v>0</v>
      </c>
      <c r="AU116" s="99">
        <f t="shared" si="133"/>
        <v>0</v>
      </c>
      <c r="AV116" s="99">
        <f t="array" ref="AV116">_xlfn.IFS(U116=0,AO116,U116&lt;0,AO116/-U116,U116&gt;0,AO116/U116)</f>
        <v>0</v>
      </c>
      <c r="AW116" s="235">
        <f t="shared" si="134"/>
        <v>0</v>
      </c>
      <c r="AX116" s="235">
        <f t="shared" si="135"/>
        <v>0</v>
      </c>
      <c r="AY116" s="100"/>
      <c r="AZ116" s="95">
        <f t="shared" si="136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37"/>
        <v>1</v>
      </c>
      <c r="F117" s="94">
        <v>0</v>
      </c>
      <c r="G117" s="94">
        <v>0</v>
      </c>
      <c r="H117" s="94">
        <v>0</v>
      </c>
      <c r="I117" s="94">
        <v>1</v>
      </c>
      <c r="J117" s="94"/>
      <c r="K117" s="93">
        <v>220</v>
      </c>
      <c r="L117" s="93">
        <f t="shared" si="116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38"/>
        <v>0</v>
      </c>
      <c r="R117" s="93">
        <f t="shared" si="139"/>
        <v>0</v>
      </c>
      <c r="S117" s="94">
        <v>0</v>
      </c>
      <c r="T117" s="94">
        <v>0</v>
      </c>
      <c r="U117" s="93">
        <f t="shared" si="140"/>
        <v>0</v>
      </c>
      <c r="V117" s="94">
        <v>0</v>
      </c>
      <c r="W117" s="94">
        <v>0</v>
      </c>
      <c r="X117" s="93">
        <f t="shared" si="141"/>
        <v>0</v>
      </c>
      <c r="Y117" s="94">
        <v>0</v>
      </c>
      <c r="Z117" s="94">
        <v>0</v>
      </c>
      <c r="AA117" s="93">
        <f t="shared" si="142"/>
        <v>0</v>
      </c>
      <c r="AB117" s="93">
        <f t="shared" si="143"/>
        <v>0</v>
      </c>
      <c r="AC117" s="235">
        <f t="shared" si="144"/>
        <v>0</v>
      </c>
      <c r="AD117" s="93">
        <f t="shared" si="145"/>
        <v>0</v>
      </c>
      <c r="AE117" s="94">
        <v>0</v>
      </c>
      <c r="AF117" s="235">
        <f t="shared" si="146"/>
        <v>0</v>
      </c>
      <c r="AG117" s="94">
        <v>0</v>
      </c>
      <c r="AH117" s="94"/>
      <c r="AI117" s="94"/>
      <c r="AJ117" s="94"/>
      <c r="AK117" s="94"/>
      <c r="AL117" s="123">
        <f t="shared" si="126"/>
        <v>0</v>
      </c>
      <c r="AM117" s="94">
        <v>0</v>
      </c>
      <c r="AN117" s="95">
        <f t="shared" si="127"/>
        <v>0</v>
      </c>
      <c r="AO117" s="96">
        <f t="shared" si="128"/>
        <v>0</v>
      </c>
      <c r="AP117" s="97"/>
      <c r="AQ117" s="98">
        <f t="shared" si="129"/>
        <v>0</v>
      </c>
      <c r="AR117" s="99">
        <f t="shared" si="130"/>
        <v>220</v>
      </c>
      <c r="AS117" s="99">
        <f t="shared" si="131"/>
        <v>0</v>
      </c>
      <c r="AT117" s="99">
        <f t="shared" si="132"/>
        <v>0</v>
      </c>
      <c r="AU117" s="99">
        <f t="shared" si="133"/>
        <v>0</v>
      </c>
      <c r="AV117" s="99">
        <f t="array" ref="AV117">_xlfn.IFS(U117=0,AO117,U117&lt;0,AO117/-U117,U117&gt;0,AO117/U117)</f>
        <v>0</v>
      </c>
      <c r="AW117" s="235">
        <f t="shared" si="134"/>
        <v>0</v>
      </c>
      <c r="AX117" s="235">
        <f t="shared" si="135"/>
        <v>0</v>
      </c>
      <c r="AY117" s="100"/>
      <c r="AZ117" s="95">
        <f t="shared" si="136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37"/>
        <v>1</v>
      </c>
      <c r="F118" s="94">
        <v>0</v>
      </c>
      <c r="G118" s="94">
        <v>0</v>
      </c>
      <c r="H118" s="94">
        <v>0</v>
      </c>
      <c r="I118" s="94">
        <v>1</v>
      </c>
      <c r="J118" s="94"/>
      <c r="K118" s="93">
        <v>220</v>
      </c>
      <c r="L118" s="93">
        <f t="shared" si="116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38"/>
        <v>0</v>
      </c>
      <c r="R118" s="93">
        <f t="shared" si="139"/>
        <v>0</v>
      </c>
      <c r="S118" s="94">
        <v>0</v>
      </c>
      <c r="T118" s="94">
        <v>0</v>
      </c>
      <c r="U118" s="93">
        <f t="shared" si="140"/>
        <v>0</v>
      </c>
      <c r="V118" s="94">
        <v>0</v>
      </c>
      <c r="W118" s="94">
        <v>0</v>
      </c>
      <c r="X118" s="93">
        <f t="shared" si="141"/>
        <v>0</v>
      </c>
      <c r="Y118" s="94">
        <v>0</v>
      </c>
      <c r="Z118" s="94">
        <v>0</v>
      </c>
      <c r="AA118" s="93">
        <f t="shared" si="142"/>
        <v>0</v>
      </c>
      <c r="AB118" s="93">
        <f t="shared" si="143"/>
        <v>0</v>
      </c>
      <c r="AC118" s="235">
        <f t="shared" si="144"/>
        <v>0</v>
      </c>
      <c r="AD118" s="93">
        <f t="shared" si="145"/>
        <v>0</v>
      </c>
      <c r="AE118" s="94">
        <v>0</v>
      </c>
      <c r="AF118" s="235">
        <f t="shared" si="146"/>
        <v>0</v>
      </c>
      <c r="AG118" s="94">
        <v>0</v>
      </c>
      <c r="AH118" s="94"/>
      <c r="AI118" s="94"/>
      <c r="AJ118" s="94"/>
      <c r="AK118" s="94"/>
      <c r="AL118" s="123">
        <f t="shared" si="126"/>
        <v>0</v>
      </c>
      <c r="AM118" s="94">
        <v>0</v>
      </c>
      <c r="AN118" s="95">
        <f t="shared" si="127"/>
        <v>0</v>
      </c>
      <c r="AO118" s="96">
        <f t="shared" si="128"/>
        <v>0</v>
      </c>
      <c r="AP118" s="97"/>
      <c r="AQ118" s="98">
        <f t="shared" si="129"/>
        <v>0</v>
      </c>
      <c r="AR118" s="99">
        <f t="shared" si="130"/>
        <v>220</v>
      </c>
      <c r="AS118" s="99">
        <f t="shared" si="131"/>
        <v>0</v>
      </c>
      <c r="AT118" s="99">
        <f t="shared" si="132"/>
        <v>0</v>
      </c>
      <c r="AU118" s="99">
        <f t="shared" si="133"/>
        <v>0</v>
      </c>
      <c r="AV118" s="99">
        <f t="array" ref="AV118">_xlfn.IFS(U118=0,AO118,U118&lt;0,AO118/-U118,U118&gt;0,AO118/U118)</f>
        <v>0</v>
      </c>
      <c r="AW118" s="235">
        <f t="shared" si="134"/>
        <v>0</v>
      </c>
      <c r="AX118" s="235">
        <f t="shared" si="135"/>
        <v>0</v>
      </c>
      <c r="AY118" s="100"/>
      <c r="AZ118" s="95">
        <f t="shared" si="136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37"/>
        <v>6</v>
      </c>
      <c r="F119" s="94">
        <v>0</v>
      </c>
      <c r="G119" s="94">
        <v>0</v>
      </c>
      <c r="H119" s="94">
        <v>0</v>
      </c>
      <c r="I119" s="94">
        <v>1</v>
      </c>
      <c r="J119" s="94">
        <v>5</v>
      </c>
      <c r="K119" s="93">
        <v>220</v>
      </c>
      <c r="L119" s="93">
        <f t="shared" si="116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38"/>
        <v>0</v>
      </c>
      <c r="R119" s="93">
        <f t="shared" si="139"/>
        <v>0</v>
      </c>
      <c r="S119" s="94">
        <v>0</v>
      </c>
      <c r="T119" s="94">
        <v>0</v>
      </c>
      <c r="U119" s="93">
        <f t="shared" si="140"/>
        <v>0</v>
      </c>
      <c r="V119" s="94">
        <v>0</v>
      </c>
      <c r="W119" s="94">
        <v>0</v>
      </c>
      <c r="X119" s="93">
        <f t="shared" si="141"/>
        <v>0</v>
      </c>
      <c r="Y119" s="94">
        <v>0</v>
      </c>
      <c r="Z119" s="94">
        <v>0</v>
      </c>
      <c r="AA119" s="93">
        <f t="shared" si="142"/>
        <v>0</v>
      </c>
      <c r="AB119" s="93">
        <f t="shared" si="143"/>
        <v>0</v>
      </c>
      <c r="AC119" s="235">
        <f t="shared" si="144"/>
        <v>0</v>
      </c>
      <c r="AD119" s="93">
        <f t="shared" si="145"/>
        <v>0</v>
      </c>
      <c r="AE119" s="94">
        <v>0</v>
      </c>
      <c r="AF119" s="235">
        <f t="shared" si="146"/>
        <v>0</v>
      </c>
      <c r="AG119" s="94">
        <v>0</v>
      </c>
      <c r="AH119" s="94"/>
      <c r="AI119" s="94"/>
      <c r="AJ119" s="94"/>
      <c r="AK119" s="94"/>
      <c r="AL119" s="123">
        <f t="shared" si="126"/>
        <v>0</v>
      </c>
      <c r="AM119" s="94">
        <v>0</v>
      </c>
      <c r="AN119" s="95">
        <f t="shared" si="127"/>
        <v>0</v>
      </c>
      <c r="AO119" s="96">
        <f t="shared" si="128"/>
        <v>0</v>
      </c>
      <c r="AP119" s="97"/>
      <c r="AQ119" s="98">
        <f t="shared" si="129"/>
        <v>0</v>
      </c>
      <c r="AR119" s="99">
        <f t="shared" si="130"/>
        <v>220</v>
      </c>
      <c r="AS119" s="99">
        <f t="shared" si="131"/>
        <v>0</v>
      </c>
      <c r="AT119" s="99">
        <f t="shared" si="132"/>
        <v>0</v>
      </c>
      <c r="AU119" s="99">
        <f t="shared" si="133"/>
        <v>0</v>
      </c>
      <c r="AV119" s="99">
        <f t="array" ref="AV119">_xlfn.IFS(U119=0,AO119,U119&lt;0,AO119/-U119,U119&gt;0,AO119/U119)</f>
        <v>0</v>
      </c>
      <c r="AW119" s="235">
        <f t="shared" si="134"/>
        <v>0</v>
      </c>
      <c r="AX119" s="235">
        <f t="shared" si="135"/>
        <v>0</v>
      </c>
      <c r="AY119" s="100"/>
      <c r="AZ119" s="95">
        <f t="shared" si="136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37"/>
        <v>1</v>
      </c>
      <c r="F120" s="94">
        <v>0</v>
      </c>
      <c r="G120" s="94">
        <v>0</v>
      </c>
      <c r="H120" s="94">
        <v>0</v>
      </c>
      <c r="I120" s="94">
        <v>1</v>
      </c>
      <c r="J120" s="94"/>
      <c r="K120" s="93">
        <v>205</v>
      </c>
      <c r="L120" s="93">
        <f t="shared" si="116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38"/>
        <v>0</v>
      </c>
      <c r="R120" s="93">
        <f t="shared" si="139"/>
        <v>0</v>
      </c>
      <c r="S120" s="94">
        <v>0</v>
      </c>
      <c r="T120" s="94">
        <v>0</v>
      </c>
      <c r="U120" s="93">
        <f t="shared" si="140"/>
        <v>0</v>
      </c>
      <c r="V120" s="94">
        <v>0</v>
      </c>
      <c r="W120" s="94">
        <v>0</v>
      </c>
      <c r="X120" s="93">
        <f t="shared" si="141"/>
        <v>0</v>
      </c>
      <c r="Y120" s="94">
        <v>0</v>
      </c>
      <c r="Z120" s="94">
        <v>0</v>
      </c>
      <c r="AA120" s="93">
        <f t="shared" si="142"/>
        <v>0</v>
      </c>
      <c r="AB120" s="93">
        <f t="shared" si="143"/>
        <v>0</v>
      </c>
      <c r="AC120" s="235">
        <f t="shared" si="144"/>
        <v>0</v>
      </c>
      <c r="AD120" s="93">
        <f t="shared" si="145"/>
        <v>0</v>
      </c>
      <c r="AE120" s="94">
        <v>0</v>
      </c>
      <c r="AF120" s="235">
        <f t="shared" si="146"/>
        <v>0</v>
      </c>
      <c r="AG120" s="94">
        <v>0</v>
      </c>
      <c r="AH120" s="94"/>
      <c r="AI120" s="94"/>
      <c r="AJ120" s="94"/>
      <c r="AK120" s="94"/>
      <c r="AL120" s="123">
        <f t="shared" si="126"/>
        <v>0</v>
      </c>
      <c r="AM120" s="94">
        <v>0</v>
      </c>
      <c r="AN120" s="95">
        <f t="shared" si="127"/>
        <v>0</v>
      </c>
      <c r="AO120" s="96">
        <f t="shared" si="128"/>
        <v>0</v>
      </c>
      <c r="AP120" s="97"/>
      <c r="AQ120" s="98">
        <f t="shared" si="129"/>
        <v>0</v>
      </c>
      <c r="AR120" s="99">
        <f t="shared" si="130"/>
        <v>205</v>
      </c>
      <c r="AS120" s="99">
        <f t="shared" si="131"/>
        <v>0</v>
      </c>
      <c r="AT120" s="99">
        <f t="shared" si="132"/>
        <v>0</v>
      </c>
      <c r="AU120" s="99">
        <f t="shared" si="133"/>
        <v>0</v>
      </c>
      <c r="AV120" s="99">
        <f t="array" ref="AV120">_xlfn.IFS(U120=0,AO120,U120&lt;0,AO120/-U120,U120&gt;0,AO120/U120)</f>
        <v>0</v>
      </c>
      <c r="AW120" s="235">
        <f t="shared" si="134"/>
        <v>0</v>
      </c>
      <c r="AX120" s="235">
        <f t="shared" si="135"/>
        <v>0</v>
      </c>
      <c r="AY120" s="100"/>
      <c r="AZ120" s="95">
        <f t="shared" si="136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37"/>
        <v>1</v>
      </c>
      <c r="F121" s="94">
        <v>0</v>
      </c>
      <c r="G121" s="94">
        <v>0</v>
      </c>
      <c r="H121" s="94">
        <v>0</v>
      </c>
      <c r="I121" s="94">
        <v>1</v>
      </c>
      <c r="J121" s="94"/>
      <c r="K121" s="93">
        <v>205</v>
      </c>
      <c r="L121" s="93">
        <f t="shared" si="116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38"/>
        <v>0</v>
      </c>
      <c r="R121" s="93">
        <f t="shared" si="139"/>
        <v>0</v>
      </c>
      <c r="S121" s="94">
        <v>0</v>
      </c>
      <c r="T121" s="94">
        <v>0</v>
      </c>
      <c r="U121" s="93">
        <f t="shared" si="140"/>
        <v>0</v>
      </c>
      <c r="V121" s="94">
        <v>0</v>
      </c>
      <c r="W121" s="94">
        <v>0</v>
      </c>
      <c r="X121" s="93">
        <f t="shared" si="141"/>
        <v>0</v>
      </c>
      <c r="Y121" s="94">
        <v>0</v>
      </c>
      <c r="Z121" s="94">
        <v>0</v>
      </c>
      <c r="AA121" s="93">
        <f t="shared" si="142"/>
        <v>0</v>
      </c>
      <c r="AB121" s="93">
        <f t="shared" si="143"/>
        <v>0</v>
      </c>
      <c r="AC121" s="235">
        <f t="shared" si="144"/>
        <v>0</v>
      </c>
      <c r="AD121" s="93">
        <f t="shared" si="145"/>
        <v>0</v>
      </c>
      <c r="AE121" s="94">
        <v>0</v>
      </c>
      <c r="AF121" s="235">
        <f t="shared" si="146"/>
        <v>0</v>
      </c>
      <c r="AG121" s="94">
        <v>0</v>
      </c>
      <c r="AH121" s="94"/>
      <c r="AI121" s="94"/>
      <c r="AJ121" s="94"/>
      <c r="AK121" s="94"/>
      <c r="AL121" s="123">
        <f t="shared" si="126"/>
        <v>0</v>
      </c>
      <c r="AM121" s="94">
        <v>0</v>
      </c>
      <c r="AN121" s="95">
        <f t="shared" si="127"/>
        <v>0</v>
      </c>
      <c r="AO121" s="96">
        <f t="shared" si="128"/>
        <v>0</v>
      </c>
      <c r="AP121" s="97"/>
      <c r="AQ121" s="98">
        <f t="shared" si="129"/>
        <v>0</v>
      </c>
      <c r="AR121" s="99">
        <f t="shared" si="130"/>
        <v>205</v>
      </c>
      <c r="AS121" s="99">
        <f t="shared" si="131"/>
        <v>0</v>
      </c>
      <c r="AT121" s="99">
        <f t="shared" si="132"/>
        <v>0</v>
      </c>
      <c r="AU121" s="99">
        <f t="shared" si="133"/>
        <v>0</v>
      </c>
      <c r="AV121" s="99">
        <f t="array" ref="AV121">_xlfn.IFS(U121=0,AO121,U121&lt;0,AO121/-U121,U121&gt;0,AO121/U121)</f>
        <v>0</v>
      </c>
      <c r="AW121" s="235">
        <f t="shared" si="134"/>
        <v>0</v>
      </c>
      <c r="AX121" s="235">
        <f t="shared" si="135"/>
        <v>0</v>
      </c>
      <c r="AY121" s="100"/>
      <c r="AZ121" s="95">
        <f t="shared" si="136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37"/>
        <v>1</v>
      </c>
      <c r="F122" s="94">
        <v>0</v>
      </c>
      <c r="G122" s="94">
        <v>0</v>
      </c>
      <c r="H122" s="94">
        <v>0</v>
      </c>
      <c r="I122" s="94">
        <v>1</v>
      </c>
      <c r="J122" s="94"/>
      <c r="K122" s="93">
        <v>453</v>
      </c>
      <c r="L122" s="93">
        <f t="shared" si="116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38"/>
        <v>0</v>
      </c>
      <c r="R122" s="93">
        <f t="shared" si="139"/>
        <v>0</v>
      </c>
      <c r="S122" s="94">
        <v>0</v>
      </c>
      <c r="T122" s="94">
        <v>0</v>
      </c>
      <c r="U122" s="93">
        <f t="shared" si="140"/>
        <v>0</v>
      </c>
      <c r="V122" s="94">
        <v>0</v>
      </c>
      <c r="W122" s="94">
        <v>0</v>
      </c>
      <c r="X122" s="93">
        <f t="shared" si="141"/>
        <v>0</v>
      </c>
      <c r="Y122" s="94">
        <v>0</v>
      </c>
      <c r="Z122" s="94">
        <v>0</v>
      </c>
      <c r="AA122" s="93">
        <f t="shared" si="142"/>
        <v>0</v>
      </c>
      <c r="AB122" s="93">
        <f t="shared" si="143"/>
        <v>0</v>
      </c>
      <c r="AC122" s="235">
        <f t="shared" si="144"/>
        <v>0</v>
      </c>
      <c r="AD122" s="93">
        <f t="shared" si="145"/>
        <v>0</v>
      </c>
      <c r="AE122" s="94">
        <v>0</v>
      </c>
      <c r="AF122" s="235">
        <f t="shared" si="146"/>
        <v>0</v>
      </c>
      <c r="AG122" s="94">
        <v>0</v>
      </c>
      <c r="AH122" s="94"/>
      <c r="AI122" s="94"/>
      <c r="AJ122" s="94"/>
      <c r="AK122" s="94"/>
      <c r="AL122" s="123">
        <f t="shared" si="126"/>
        <v>0</v>
      </c>
      <c r="AM122" s="94">
        <v>0</v>
      </c>
      <c r="AN122" s="95">
        <f t="shared" si="127"/>
        <v>0</v>
      </c>
      <c r="AO122" s="96">
        <f t="shared" si="128"/>
        <v>0</v>
      </c>
      <c r="AP122" s="97"/>
      <c r="AQ122" s="98">
        <f t="shared" si="129"/>
        <v>0</v>
      </c>
      <c r="AR122" s="99">
        <f t="shared" si="130"/>
        <v>453</v>
      </c>
      <c r="AS122" s="99">
        <f t="shared" si="131"/>
        <v>0</v>
      </c>
      <c r="AT122" s="99">
        <f t="shared" si="132"/>
        <v>0</v>
      </c>
      <c r="AU122" s="99">
        <f t="shared" si="133"/>
        <v>0</v>
      </c>
      <c r="AV122" s="99">
        <f t="array" ref="AV122">_xlfn.IFS(U122=0,AO122,U122&lt;0,AO122/-U122,U122&gt;0,AO122/U122)</f>
        <v>0</v>
      </c>
      <c r="AW122" s="235">
        <f t="shared" si="134"/>
        <v>0</v>
      </c>
      <c r="AX122" s="235">
        <f t="shared" si="135"/>
        <v>0</v>
      </c>
      <c r="AY122" s="100"/>
      <c r="AZ122" s="95">
        <f t="shared" si="136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47">AVERAGE(AQ115:AQ122)</f>
        <v>0</v>
      </c>
      <c r="AR123" s="131">
        <f t="shared" si="147"/>
        <v>227.125</v>
      </c>
      <c r="AS123" s="131">
        <f t="shared" si="147"/>
        <v>0</v>
      </c>
      <c r="AT123" s="131">
        <f t="shared" si="147"/>
        <v>0</v>
      </c>
      <c r="AU123" s="131">
        <f t="shared" si="147"/>
        <v>0</v>
      </c>
      <c r="AV123" s="131">
        <f t="shared" si="147"/>
        <v>0</v>
      </c>
      <c r="AW123" s="132">
        <f t="shared" si="147"/>
        <v>0</v>
      </c>
      <c r="AX123" s="132">
        <f t="shared" si="147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48">SUM(E115:E122)</f>
        <v>14</v>
      </c>
      <c r="F124" s="135">
        <f t="shared" si="148"/>
        <v>0</v>
      </c>
      <c r="G124" s="135">
        <f t="shared" si="148"/>
        <v>0</v>
      </c>
      <c r="H124" s="135">
        <f t="shared" si="148"/>
        <v>0</v>
      </c>
      <c r="I124" s="135">
        <f t="shared" si="148"/>
        <v>8</v>
      </c>
      <c r="J124" s="135">
        <f t="shared" si="148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49">SUM(S115:S122)</f>
        <v>0</v>
      </c>
      <c r="T124" s="135">
        <f t="shared" si="149"/>
        <v>0</v>
      </c>
      <c r="U124" s="135">
        <f t="shared" si="149"/>
        <v>0</v>
      </c>
      <c r="V124" s="135">
        <f t="shared" si="149"/>
        <v>0</v>
      </c>
      <c r="W124" s="135">
        <f t="shared" si="149"/>
        <v>0</v>
      </c>
      <c r="X124" s="135">
        <f t="shared" si="149"/>
        <v>0</v>
      </c>
      <c r="Y124" s="135">
        <f t="shared" si="149"/>
        <v>0</v>
      </c>
      <c r="Z124" s="135">
        <f t="shared" si="149"/>
        <v>0</v>
      </c>
      <c r="AA124" s="135">
        <f t="shared" si="149"/>
        <v>0</v>
      </c>
      <c r="AB124" s="135">
        <f t="shared" si="149"/>
        <v>0</v>
      </c>
      <c r="AC124" s="266">
        <f t="shared" si="149"/>
        <v>0</v>
      </c>
      <c r="AD124" s="136">
        <f t="shared" si="149"/>
        <v>0</v>
      </c>
      <c r="AE124" s="135">
        <f t="shared" si="149"/>
        <v>0</v>
      </c>
      <c r="AF124" s="266" t="e">
        <f>AE124/AA124</f>
        <v>#DIV/0!</v>
      </c>
      <c r="AG124" s="135">
        <f t="shared" ref="AG124:AO124" si="150">SUM(AG115:AG122)</f>
        <v>0</v>
      </c>
      <c r="AH124" s="135">
        <f t="shared" si="150"/>
        <v>0</v>
      </c>
      <c r="AI124" s="135">
        <f t="shared" si="150"/>
        <v>0</v>
      </c>
      <c r="AJ124" s="135">
        <f t="shared" si="150"/>
        <v>0</v>
      </c>
      <c r="AK124" s="135">
        <f t="shared" si="150"/>
        <v>0</v>
      </c>
      <c r="AL124" s="137">
        <f t="shared" si="150"/>
        <v>0</v>
      </c>
      <c r="AM124" s="135">
        <f t="shared" si="150"/>
        <v>0</v>
      </c>
      <c r="AN124" s="135">
        <f t="shared" si="150"/>
        <v>0</v>
      </c>
      <c r="AO124" s="135">
        <f t="shared" si="150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1" t="s">
        <v>282</v>
      </c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>
        <v>170</v>
      </c>
      <c r="AH125" s="432"/>
      <c r="AI125" s="432"/>
      <c r="AJ125" s="221"/>
      <c r="AK125" s="221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51">E105+E113+E124</f>
        <v>77026</v>
      </c>
      <c r="F126" s="268">
        <f t="shared" si="151"/>
        <v>2656</v>
      </c>
      <c r="G126" s="268">
        <f t="shared" si="151"/>
        <v>716</v>
      </c>
      <c r="H126" s="268">
        <f t="shared" si="151"/>
        <v>12695</v>
      </c>
      <c r="I126" s="268">
        <f t="shared" si="151"/>
        <v>1569</v>
      </c>
      <c r="J126" s="268">
        <f t="shared" si="151"/>
        <v>59390</v>
      </c>
      <c r="K126" s="268">
        <f t="shared" si="151"/>
        <v>0</v>
      </c>
      <c r="L126" s="268">
        <f t="shared" si="151"/>
        <v>9530147.4200000055</v>
      </c>
      <c r="M126" s="268">
        <f t="shared" si="151"/>
        <v>0</v>
      </c>
      <c r="N126" s="268">
        <f t="shared" si="151"/>
        <v>3950</v>
      </c>
      <c r="O126" s="268">
        <f t="shared" si="151"/>
        <v>0</v>
      </c>
      <c r="P126" s="268">
        <f t="shared" si="151"/>
        <v>0</v>
      </c>
      <c r="Q126" s="216">
        <f t="shared" si="151"/>
        <v>0</v>
      </c>
      <c r="R126" s="268">
        <f t="shared" si="151"/>
        <v>0</v>
      </c>
      <c r="S126" s="268">
        <f t="shared" si="151"/>
        <v>2372</v>
      </c>
      <c r="T126" s="268">
        <f t="shared" si="151"/>
        <v>-63</v>
      </c>
      <c r="U126" s="268">
        <f t="shared" si="151"/>
        <v>2309</v>
      </c>
      <c r="V126" s="268">
        <f t="shared" si="151"/>
        <v>1818463.7599999995</v>
      </c>
      <c r="W126" s="268">
        <f t="shared" si="151"/>
        <v>-46702.770000000004</v>
      </c>
      <c r="X126" s="268">
        <f t="shared" si="151"/>
        <v>1771760.9899999995</v>
      </c>
      <c r="Y126" s="268">
        <f t="shared" si="151"/>
        <v>2879025.2499999995</v>
      </c>
      <c r="Z126" s="268">
        <f t="shared" si="151"/>
        <v>-73544.639999999999</v>
      </c>
      <c r="AA126" s="268">
        <f t="shared" si="151"/>
        <v>2805480.6099999989</v>
      </c>
      <c r="AB126" s="268">
        <f t="shared" si="151"/>
        <v>2873864.169999999</v>
      </c>
      <c r="AC126" s="268">
        <f t="shared" si="151"/>
        <v>1.0000000000000002</v>
      </c>
      <c r="AD126" s="268">
        <f t="shared" si="151"/>
        <v>288027.83999999997</v>
      </c>
      <c r="AE126" s="268">
        <f t="shared" si="151"/>
        <v>1051752.6800000004</v>
      </c>
      <c r="AF126" s="269">
        <f>AE126/AA126</f>
        <v>0.37489215796077124</v>
      </c>
      <c r="AG126" s="268">
        <f>AG105+AG113+AG124+AG125</f>
        <v>299585.5299999998</v>
      </c>
      <c r="AH126" s="268">
        <f>AH105+AH113+AH124</f>
        <v>233660</v>
      </c>
      <c r="AI126" s="268">
        <f>AI105+AI113+AI124</f>
        <v>78621</v>
      </c>
      <c r="AJ126" s="268">
        <f>AJ105+AJ113+AJ124</f>
        <v>26</v>
      </c>
      <c r="AK126" s="268">
        <f>AK105+AK113+AK124</f>
        <v>0</v>
      </c>
      <c r="AL126" s="157">
        <v>8471.4</v>
      </c>
      <c r="AM126" s="268">
        <f>AM105+AM113+AM124</f>
        <v>1392.11</v>
      </c>
      <c r="AN126" s="268">
        <f>AN105+AN113+AN124</f>
        <v>101167.55252900004</v>
      </c>
      <c r="AO126" s="268">
        <f>AO105+AO113+AO124</f>
        <v>742972.49747099949</v>
      </c>
      <c r="AP126" s="156"/>
      <c r="AQ126" s="156"/>
      <c r="AR126" s="156"/>
      <c r="AS126" s="156"/>
      <c r="AT126" s="156"/>
      <c r="AU126" s="156">
        <f>(AH126+AI126)/S126</f>
        <v>131.65303541315345</v>
      </c>
      <c r="AV126" s="156"/>
      <c r="AW126" s="156"/>
      <c r="AX126" s="156"/>
      <c r="AY126" s="158"/>
      <c r="AZ126" s="156">
        <f>AZ105+AZ124</f>
        <v>23228813.400800698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32">
        <f>AH106+AH114+AH125</f>
        <v>0</v>
      </c>
      <c r="AI127" s="432"/>
      <c r="AJ127" s="221"/>
      <c r="AK127" s="22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255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224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19"/>
      <c r="AL1" s="227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4341</v>
      </c>
      <c r="F3" s="94">
        <v>118</v>
      </c>
      <c r="G3" s="94">
        <v>35</v>
      </c>
      <c r="H3" s="94">
        <v>827</v>
      </c>
      <c r="I3" s="94">
        <v>1</v>
      </c>
      <c r="J3" s="94">
        <v>3360</v>
      </c>
      <c r="K3" s="93">
        <v>142.97999999999999</v>
      </c>
      <c r="L3" s="93">
        <f t="shared" ref="L3" si="0">E3*K3</f>
        <v>620676.17999999993</v>
      </c>
      <c r="M3" s="90">
        <v>76</v>
      </c>
      <c r="N3" s="90">
        <v>162</v>
      </c>
      <c r="O3" s="90">
        <v>1410</v>
      </c>
      <c r="P3" s="90">
        <v>61</v>
      </c>
      <c r="Q3" s="234">
        <f>N3/7</f>
        <v>23.142857142857142</v>
      </c>
      <c r="R3" s="93">
        <f>U3/7</f>
        <v>10.571428571428571</v>
      </c>
      <c r="S3" s="94">
        <v>76</v>
      </c>
      <c r="T3" s="94">
        <v>-2</v>
      </c>
      <c r="U3" s="93">
        <f t="shared" ref="U3" si="1">S3+T3</f>
        <v>74</v>
      </c>
      <c r="V3" s="94">
        <v>65330.490000000013</v>
      </c>
      <c r="W3" s="94">
        <v>-1522</v>
      </c>
      <c r="X3" s="93">
        <f t="shared" ref="X3" si="2">V3+W3</f>
        <v>63808.490000000013</v>
      </c>
      <c r="Y3" s="94">
        <v>102856.37999999999</v>
      </c>
      <c r="Z3" s="94">
        <v>-2593</v>
      </c>
      <c r="AA3" s="93">
        <f t="shared" ref="AA3" si="3">Y3+Z3</f>
        <v>100263.37999999999</v>
      </c>
      <c r="AB3" s="93">
        <f>N3*O3*P3/100</f>
        <v>139336.20000000001</v>
      </c>
      <c r="AC3" s="235">
        <f>AA3/$AA$126</f>
        <v>4.0850271405171008E-2</v>
      </c>
      <c r="AD3" s="93">
        <f t="shared" ref="AD3" si="4">U3*K3</f>
        <v>10580.519999999999</v>
      </c>
      <c r="AE3" s="94">
        <v>37573.129999999983</v>
      </c>
      <c r="AF3" s="235">
        <f t="shared" ref="AF3" si="5">IF(AA3=0,0,AE3/AA3)</f>
        <v>0.37474429846669827</v>
      </c>
      <c r="AG3" s="94">
        <v>9341.3399999999947</v>
      </c>
      <c r="AH3" s="94">
        <v>8002</v>
      </c>
      <c r="AI3" s="94">
        <v>37195</v>
      </c>
      <c r="AJ3" s="94"/>
      <c r="AK3" s="94"/>
      <c r="AL3" s="123">
        <f>IFERROR($AL$126*H3/$H$126,0)</f>
        <v>717.21315133232781</v>
      </c>
      <c r="AM3" s="94">
        <v>0</v>
      </c>
      <c r="AN3" s="95">
        <f>X3*5.71%</f>
        <v>3643.4647790000004</v>
      </c>
      <c r="AO3" s="96">
        <f>AA3-AD3-AE3-AG3-AH3-AI3-AK3-AL3-AN3-AM3</f>
        <v>-6789.2879303323216</v>
      </c>
      <c r="AP3" s="97"/>
      <c r="AQ3" s="98">
        <f t="shared" ref="AQ3:AQ97" si="6">IF(U3=0,0,AA3/U3)</f>
        <v>1354.9105405405403</v>
      </c>
      <c r="AR3" s="99">
        <f t="shared" ref="AR3:AR19" si="7">K3</f>
        <v>142.97999999999999</v>
      </c>
      <c r="AS3" s="99">
        <f t="shared" ref="AS3:AS97" si="8">IF(U3=0,0,AE3/U3)</f>
        <v>507.74499999999978</v>
      </c>
      <c r="AT3" s="99">
        <f t="shared" ref="AT3:AT97" si="9">IF(S3=0,AG3/1,AG3/S3)</f>
        <v>122.91236842105256</v>
      </c>
      <c r="AU3" s="99">
        <f>IF(S3=0,0,(AH3+AI3+AJ3)/S3)</f>
        <v>594.6973684210526</v>
      </c>
      <c r="AV3" s="99">
        <f>_xlfn.IFS(U3=0,AO3,U3&lt;0,AO3/-U3,U3&gt;0,AO3/U3)</f>
        <v>-91.747134193680026</v>
      </c>
      <c r="AW3" s="235">
        <f t="shared" ref="AW3" si="10">IF(AQ3=0,0,AV3/AQ3)</f>
        <v>-6.7714532766921715E-2</v>
      </c>
      <c r="AX3" s="235">
        <f t="shared" ref="AX3" si="11">IF(AR3=0,0,AV3/AR3)</f>
        <v>-0.64167809619303418</v>
      </c>
      <c r="AY3" s="100"/>
      <c r="AZ3" s="95">
        <f t="shared" ref="AZ3:AZ97" si="12">AV3*E3</f>
        <v>-398274.30953476497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7753</v>
      </c>
      <c r="F4" s="94">
        <v>549</v>
      </c>
      <c r="G4" s="94">
        <v>90</v>
      </c>
      <c r="H4" s="94">
        <v>733</v>
      </c>
      <c r="I4" s="94">
        <v>0</v>
      </c>
      <c r="J4" s="94">
        <v>6381</v>
      </c>
      <c r="K4" s="93">
        <v>123.09</v>
      </c>
      <c r="L4" s="93">
        <f>E4*K4</f>
        <v>954316.77</v>
      </c>
      <c r="M4" s="90">
        <v>7</v>
      </c>
      <c r="N4" s="90">
        <v>916</v>
      </c>
      <c r="O4" s="90">
        <v>1030</v>
      </c>
      <c r="P4" s="90">
        <v>74</v>
      </c>
      <c r="Q4" s="234">
        <f t="shared" ref="Q4:Q67" si="13">N4/7</f>
        <v>130.85714285714286</v>
      </c>
      <c r="R4" s="93">
        <f t="shared" ref="R4:R67" si="14">U4/7</f>
        <v>79</v>
      </c>
      <c r="S4" s="94">
        <v>559</v>
      </c>
      <c r="T4" s="94">
        <v>-6</v>
      </c>
      <c r="U4" s="93">
        <f t="shared" ref="U4:U67" si="15">S4+T4</f>
        <v>553</v>
      </c>
      <c r="V4" s="94">
        <v>349412.4900000004</v>
      </c>
      <c r="W4" s="94">
        <v>-3386.63</v>
      </c>
      <c r="X4" s="93">
        <f t="shared" ref="X4:X67" si="16">V4+W4</f>
        <v>346025.86000000039</v>
      </c>
      <c r="Y4" s="94">
        <v>533455.7300000001</v>
      </c>
      <c r="Z4" s="94">
        <v>-5176.9799999999996</v>
      </c>
      <c r="AA4" s="93">
        <f t="shared" ref="AA4:AA67" si="17">Y4+Z4</f>
        <v>528278.75000000012</v>
      </c>
      <c r="AB4" s="93">
        <f t="shared" ref="AB4:AB67" si="18">N4*O4*P4/100</f>
        <v>698175.2</v>
      </c>
      <c r="AC4" s="235">
        <f t="shared" ref="AC4:AC67" si="19">AA4/$AA$126</f>
        <v>0.2152364134850081</v>
      </c>
      <c r="AD4" s="93">
        <f t="shared" ref="AD4:AD67" si="20">U4*K4</f>
        <v>68068.77</v>
      </c>
      <c r="AE4" s="94">
        <v>197906.79000000047</v>
      </c>
      <c r="AF4" s="235">
        <f t="shared" ref="AF4:AF67" si="21">IF(AA4=0,0,AE4/AA4)</f>
        <v>0.37462568766962601</v>
      </c>
      <c r="AG4" s="94">
        <v>50961.900000000176</v>
      </c>
      <c r="AH4" s="94">
        <v>2628</v>
      </c>
      <c r="AI4" s="94">
        <v>713</v>
      </c>
      <c r="AJ4" s="94"/>
      <c r="AK4" s="94"/>
      <c r="AL4" s="123">
        <f t="shared" ref="AL4:AL67" si="22">IFERROR($AL$126*H4/$H$126,0)</f>
        <v>635.69194670688785</v>
      </c>
      <c r="AM4" s="94">
        <v>20</v>
      </c>
      <c r="AN4" s="95">
        <f t="shared" ref="AN4:AN67" si="23">X4*5.71%</f>
        <v>19758.076606000021</v>
      </c>
      <c r="AO4" s="96">
        <f>AA4-AD4-AE4-AG4-AH4-AI4-AK4-AL4-AN4-AM4</f>
        <v>187586.52144729253</v>
      </c>
      <c r="AP4" s="97"/>
      <c r="AQ4" s="98">
        <f t="shared" si="6"/>
        <v>955.29611211573263</v>
      </c>
      <c r="AR4" s="99">
        <f t="shared" si="7"/>
        <v>123.09</v>
      </c>
      <c r="AS4" s="99">
        <f t="shared" si="8"/>
        <v>357.87846292947643</v>
      </c>
      <c r="AT4" s="99">
        <f t="shared" si="9"/>
        <v>91.166189624329476</v>
      </c>
      <c r="AU4" s="99">
        <f t="shared" ref="AU4:AU70" si="24">IF(S4=0,0,(AH4+AI4+AJ4)/S4)</f>
        <v>5.9767441860465116</v>
      </c>
      <c r="AV4" s="99">
        <f t="array" ref="AV4">_xlfn.IFS(U4=0,AO4,U4&lt;0,AO4/-U4,U4&gt;0,AO4/U4)</f>
        <v>339.21613281608052</v>
      </c>
      <c r="AW4" s="235">
        <f>IF(AQ4=0,0,AV4/AQ4)</f>
        <v>0.35509003806663142</v>
      </c>
      <c r="AX4" s="235">
        <f>IF(AR4=0,0,AV4/AR4)</f>
        <v>2.7558382713143268</v>
      </c>
      <c r="AY4" s="100"/>
      <c r="AZ4" s="95">
        <f t="shared" si="12"/>
        <v>2629942.6777230725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5573</v>
      </c>
      <c r="F5" s="94">
        <v>145</v>
      </c>
      <c r="G5" s="94">
        <v>29</v>
      </c>
      <c r="H5" s="94">
        <v>505</v>
      </c>
      <c r="I5" s="94">
        <v>0</v>
      </c>
      <c r="J5" s="94">
        <v>4894</v>
      </c>
      <c r="K5" s="93">
        <v>123.09</v>
      </c>
      <c r="L5" s="93">
        <f>E5*K5</f>
        <v>685980.57000000007</v>
      </c>
      <c r="M5" s="90">
        <v>38</v>
      </c>
      <c r="N5" s="90">
        <v>215</v>
      </c>
      <c r="O5" s="90">
        <v>1133</v>
      </c>
      <c r="P5" s="90">
        <v>70</v>
      </c>
      <c r="Q5" s="234">
        <f t="shared" si="13"/>
        <v>30.714285714285715</v>
      </c>
      <c r="R5" s="93">
        <f t="shared" si="14"/>
        <v>21.571428571428573</v>
      </c>
      <c r="S5" s="94">
        <v>151</v>
      </c>
      <c r="T5" s="94">
        <v>0</v>
      </c>
      <c r="U5" s="93">
        <f t="shared" si="15"/>
        <v>151</v>
      </c>
      <c r="V5" s="94">
        <v>102977.46</v>
      </c>
      <c r="W5" s="94">
        <v>0</v>
      </c>
      <c r="X5" s="93">
        <f t="shared" si="16"/>
        <v>102977.46</v>
      </c>
      <c r="Y5" s="94">
        <v>163663.61000000004</v>
      </c>
      <c r="Z5" s="94">
        <v>0</v>
      </c>
      <c r="AA5" s="93">
        <f t="shared" si="17"/>
        <v>163663.61000000004</v>
      </c>
      <c r="AB5" s="93">
        <f t="shared" si="18"/>
        <v>170516.5</v>
      </c>
      <c r="AC5" s="235">
        <f t="shared" si="19"/>
        <v>6.6681403396235614E-2</v>
      </c>
      <c r="AD5" s="93">
        <f t="shared" si="20"/>
        <v>18586.59</v>
      </c>
      <c r="AE5" s="94">
        <v>61148.340000000011</v>
      </c>
      <c r="AF5" s="235">
        <f t="shared" si="21"/>
        <v>0.37362208984636225</v>
      </c>
      <c r="AG5" s="94">
        <v>13912.50999999998</v>
      </c>
      <c r="AH5" s="94">
        <v>1962</v>
      </c>
      <c r="AI5" s="94">
        <v>20504</v>
      </c>
      <c r="AJ5" s="94"/>
      <c r="AK5" s="94"/>
      <c r="AL5" s="123">
        <f t="shared" si="22"/>
        <v>437.95966314731027</v>
      </c>
      <c r="AM5" s="94">
        <v>0</v>
      </c>
      <c r="AN5" s="95">
        <f t="shared" si="23"/>
        <v>5880.0129660000002</v>
      </c>
      <c r="AO5" s="96">
        <f t="shared" ref="AO5:AO67" si="25">AA5-AD5-AE5-AG5-AH5-AI5-AK5-AL5-AN5-AM5</f>
        <v>41232.197370852744</v>
      </c>
      <c r="AP5" s="97"/>
      <c r="AQ5" s="98">
        <f t="shared" si="6"/>
        <v>1083.8649668874175</v>
      </c>
      <c r="AR5" s="99">
        <f t="shared" si="7"/>
        <v>123.09</v>
      </c>
      <c r="AS5" s="99">
        <f t="shared" si="8"/>
        <v>404.9558940397352</v>
      </c>
      <c r="AT5" s="99">
        <f t="shared" si="9"/>
        <v>92.13582781456941</v>
      </c>
      <c r="AU5" s="99">
        <f t="shared" si="24"/>
        <v>148.78145695364239</v>
      </c>
      <c r="AV5" s="99">
        <f t="array" ref="AV5">_xlfn.IFS(U5=0,AO5,U5&lt;0,AO5/-U5,U5&gt;0,AO5/U5)</f>
        <v>273.06090974074664</v>
      </c>
      <c r="AW5" s="235">
        <f>IF(AQ5=0,0,AV5/AQ5)</f>
        <v>0.25193259131246543</v>
      </c>
      <c r="AX5" s="235">
        <f>IF(AR5=0,0,AV5/AR5)</f>
        <v>2.2183841883235571</v>
      </c>
      <c r="AY5" s="100"/>
      <c r="AZ5" s="95">
        <f t="shared" si="12"/>
        <v>1521768.449985181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589</v>
      </c>
      <c r="F6" s="94">
        <v>119</v>
      </c>
      <c r="G6" s="94">
        <v>25</v>
      </c>
      <c r="H6" s="94">
        <v>304</v>
      </c>
      <c r="I6" s="94">
        <v>0</v>
      </c>
      <c r="J6" s="94">
        <v>141</v>
      </c>
      <c r="K6" s="93">
        <v>123.09</v>
      </c>
      <c r="L6" s="93">
        <f t="shared" ref="L6" si="27">E6*K6</f>
        <v>72500.009999999995</v>
      </c>
      <c r="M6" s="90">
        <v>28</v>
      </c>
      <c r="N6" s="90">
        <v>173</v>
      </c>
      <c r="O6" s="90">
        <v>1041</v>
      </c>
      <c r="P6" s="90">
        <v>79</v>
      </c>
      <c r="Q6" s="234">
        <f t="shared" si="13"/>
        <v>24.714285714285715</v>
      </c>
      <c r="R6" s="93">
        <f t="shared" si="14"/>
        <v>18</v>
      </c>
      <c r="S6" s="94">
        <v>129</v>
      </c>
      <c r="T6" s="94">
        <v>-3</v>
      </c>
      <c r="U6" s="93">
        <f t="shared" si="15"/>
        <v>126</v>
      </c>
      <c r="V6" s="94">
        <v>83166.16</v>
      </c>
      <c r="W6" s="94">
        <v>-1926</v>
      </c>
      <c r="X6" s="93">
        <f t="shared" si="16"/>
        <v>81240.160000000003</v>
      </c>
      <c r="Y6" s="94">
        <v>128564.20999999998</v>
      </c>
      <c r="Z6" s="94">
        <v>-2998</v>
      </c>
      <c r="AA6" s="93">
        <f t="shared" si="17"/>
        <v>125566.20999999998</v>
      </c>
      <c r="AB6" s="93">
        <f t="shared" si="18"/>
        <v>142273.47</v>
      </c>
      <c r="AC6" s="235">
        <f t="shared" si="19"/>
        <v>5.115939396635838E-2</v>
      </c>
      <c r="AD6" s="93">
        <f t="shared" si="20"/>
        <v>15509.34</v>
      </c>
      <c r="AE6" s="94">
        <v>46929.659999999931</v>
      </c>
      <c r="AF6" s="235">
        <f t="shared" si="21"/>
        <v>0.37374433774818833</v>
      </c>
      <c r="AG6" s="94">
        <v>11100.729999999989</v>
      </c>
      <c r="AH6" s="94">
        <v>1985</v>
      </c>
      <c r="AI6" s="94">
        <v>9437</v>
      </c>
      <c r="AJ6" s="94"/>
      <c r="AK6" s="94"/>
      <c r="AL6" s="123">
        <f t="shared" si="22"/>
        <v>263.64304474610356</v>
      </c>
      <c r="AM6" s="94">
        <v>0</v>
      </c>
      <c r="AN6" s="95">
        <f t="shared" si="23"/>
        <v>4638.8131359999998</v>
      </c>
      <c r="AO6" s="96">
        <f t="shared" si="25"/>
        <v>35702.023819253962</v>
      </c>
      <c r="AP6" s="97"/>
      <c r="AQ6" s="98">
        <f t="shared" si="6"/>
        <v>996.55722222222209</v>
      </c>
      <c r="AR6" s="99">
        <f t="shared" si="7"/>
        <v>123.09</v>
      </c>
      <c r="AS6" s="99">
        <f t="shared" si="8"/>
        <v>372.45761904761849</v>
      </c>
      <c r="AT6" s="99">
        <f t="shared" si="9"/>
        <v>86.052170542635565</v>
      </c>
      <c r="AU6" s="99">
        <f t="shared" si="24"/>
        <v>88.542635658914733</v>
      </c>
      <c r="AV6" s="99">
        <f t="array" ref="AV6">_xlfn.IFS(U6=0,AO6,U6&lt;0,AO6/-U6,U6&gt;0,AO6/U6)</f>
        <v>283.34939539090448</v>
      </c>
      <c r="AW6" s="235">
        <f t="shared" ref="AW6" si="28">IF(AQ6=0,0,AV6/AQ6)</f>
        <v>0.28432827445579484</v>
      </c>
      <c r="AX6" s="235">
        <f t="shared" ref="AX6" si="29">IF(AR6=0,0,AV6/AR6)</f>
        <v>2.3019692533179339</v>
      </c>
      <c r="AY6" s="100"/>
      <c r="AZ6" s="95">
        <f t="shared" si="12"/>
        <v>166892.79388524275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5130</v>
      </c>
      <c r="F7" s="94">
        <v>201</v>
      </c>
      <c r="G7" s="94">
        <v>41</v>
      </c>
      <c r="H7" s="94">
        <v>268</v>
      </c>
      <c r="I7" s="94">
        <v>3</v>
      </c>
      <c r="J7" s="94">
        <v>4617</v>
      </c>
      <c r="K7" s="93">
        <v>117.24</v>
      </c>
      <c r="L7" s="93">
        <f>E7*K7</f>
        <v>601441.19999999995</v>
      </c>
      <c r="M7" s="90">
        <v>13</v>
      </c>
      <c r="N7" s="90">
        <v>337</v>
      </c>
      <c r="O7" s="90">
        <v>1206</v>
      </c>
      <c r="P7" s="90">
        <v>74</v>
      </c>
      <c r="Q7" s="234">
        <f t="shared" si="13"/>
        <v>48.142857142857146</v>
      </c>
      <c r="R7" s="93">
        <f t="shared" si="14"/>
        <v>29.428571428571427</v>
      </c>
      <c r="S7" s="94">
        <v>208</v>
      </c>
      <c r="T7" s="94">
        <v>-2</v>
      </c>
      <c r="U7" s="93">
        <f t="shared" si="15"/>
        <v>206</v>
      </c>
      <c r="V7" s="94">
        <v>145513.38</v>
      </c>
      <c r="W7" s="94">
        <v>-1222</v>
      </c>
      <c r="X7" s="93">
        <f t="shared" si="16"/>
        <v>144291.38</v>
      </c>
      <c r="Y7" s="94">
        <v>231388.07999999996</v>
      </c>
      <c r="Z7" s="94">
        <v>-2032.5900000000001</v>
      </c>
      <c r="AA7" s="93">
        <f t="shared" si="17"/>
        <v>229355.48999999996</v>
      </c>
      <c r="AB7" s="93">
        <f t="shared" si="18"/>
        <v>300752.28000000003</v>
      </c>
      <c r="AC7" s="235">
        <f t="shared" si="19"/>
        <v>9.3446221489500797E-2</v>
      </c>
      <c r="AD7" s="93">
        <f t="shared" si="20"/>
        <v>24151.439999999999</v>
      </c>
      <c r="AE7" s="94">
        <v>84938.300000000017</v>
      </c>
      <c r="AF7" s="235">
        <f t="shared" si="21"/>
        <v>0.37033471490043701</v>
      </c>
      <c r="AG7" s="94">
        <v>18514.779999999988</v>
      </c>
      <c r="AH7" s="94">
        <v>1931</v>
      </c>
      <c r="AI7" s="94">
        <v>24176</v>
      </c>
      <c r="AJ7" s="94"/>
      <c r="AK7" s="94"/>
      <c r="AL7" s="123">
        <f t="shared" si="22"/>
        <v>232.42215786827555</v>
      </c>
      <c r="AM7" s="94">
        <v>0</v>
      </c>
      <c r="AN7" s="95">
        <f t="shared" si="23"/>
        <v>8239.0377979999994</v>
      </c>
      <c r="AO7" s="96">
        <f t="shared" si="25"/>
        <v>67172.510044131675</v>
      </c>
      <c r="AP7" s="97"/>
      <c r="AQ7" s="98">
        <f t="shared" si="6"/>
        <v>1113.3761650485435</v>
      </c>
      <c r="AR7" s="99">
        <f t="shared" si="7"/>
        <v>117.24</v>
      </c>
      <c r="AS7" s="99">
        <f t="shared" si="8"/>
        <v>412.32184466019424</v>
      </c>
      <c r="AT7" s="99">
        <f t="shared" si="9"/>
        <v>89.013365384615327</v>
      </c>
      <c r="AU7" s="99">
        <f t="shared" si="24"/>
        <v>125.51442307692308</v>
      </c>
      <c r="AV7" s="99">
        <f t="array" ref="AV7">_xlfn.IFS(U7=0,AO7,U7&lt;0,AO7/-U7,U7&gt;0,AO7/U7)</f>
        <v>326.0801458452994</v>
      </c>
      <c r="AW7" s="235">
        <f>IF(AQ7=0,0,AV7/AQ7)</f>
        <v>0.29287509117018168</v>
      </c>
      <c r="AX7" s="235">
        <f>IF(AR7=0,0,AV7/AR7)</f>
        <v>2.7813045534399472</v>
      </c>
      <c r="AY7" s="100"/>
      <c r="AZ7" s="95">
        <f t="shared" si="12"/>
        <v>1672791.1481863859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470</v>
      </c>
      <c r="F8" s="94">
        <v>109</v>
      </c>
      <c r="G8" s="94">
        <v>32</v>
      </c>
      <c r="H8" s="94">
        <v>329</v>
      </c>
      <c r="I8" s="94">
        <v>0</v>
      </c>
      <c r="J8" s="94">
        <v>0</v>
      </c>
      <c r="K8" s="93">
        <v>169.89</v>
      </c>
      <c r="L8" s="93">
        <f>E8*K8</f>
        <v>79848.299999999988</v>
      </c>
      <c r="M8" s="90">
        <v>38</v>
      </c>
      <c r="N8" s="90">
        <v>140</v>
      </c>
      <c r="O8" s="90">
        <v>1371</v>
      </c>
      <c r="P8" s="90">
        <v>52</v>
      </c>
      <c r="Q8" s="234">
        <f t="shared" si="13"/>
        <v>20</v>
      </c>
      <c r="R8" s="93">
        <f t="shared" si="14"/>
        <v>9.7142857142857135</v>
      </c>
      <c r="S8" s="94">
        <v>69</v>
      </c>
      <c r="T8" s="94">
        <v>-1</v>
      </c>
      <c r="U8" s="93">
        <f t="shared" si="15"/>
        <v>68</v>
      </c>
      <c r="V8" s="94">
        <v>57136.180000000008</v>
      </c>
      <c r="W8" s="94">
        <v>-812</v>
      </c>
      <c r="X8" s="93">
        <f t="shared" si="16"/>
        <v>56324.180000000008</v>
      </c>
      <c r="Y8" s="94">
        <v>90536.1</v>
      </c>
      <c r="Z8" s="94">
        <v>-1325</v>
      </c>
      <c r="AA8" s="93">
        <f t="shared" si="17"/>
        <v>89211.1</v>
      </c>
      <c r="AB8" s="93">
        <f t="shared" si="18"/>
        <v>99808.8</v>
      </c>
      <c r="AC8" s="235">
        <f t="shared" si="19"/>
        <v>3.6347245099395728E-2</v>
      </c>
      <c r="AD8" s="93">
        <f t="shared" si="20"/>
        <v>11552.519999999999</v>
      </c>
      <c r="AE8" s="94">
        <v>33354.780000000021</v>
      </c>
      <c r="AF8" s="235">
        <f t="shared" si="21"/>
        <v>0.37388598503997844</v>
      </c>
      <c r="AG8" s="94">
        <v>9999.3399999999929</v>
      </c>
      <c r="AH8" s="94">
        <v>3721</v>
      </c>
      <c r="AI8" s="94">
        <v>11574</v>
      </c>
      <c r="AJ8" s="94"/>
      <c r="AK8" s="94"/>
      <c r="AL8" s="123">
        <f t="shared" si="22"/>
        <v>285.3242161890397</v>
      </c>
      <c r="AM8" s="94">
        <v>0</v>
      </c>
      <c r="AN8" s="95">
        <f t="shared" si="23"/>
        <v>3216.1106780000005</v>
      </c>
      <c r="AO8" s="96">
        <f t="shared" si="25"/>
        <v>15508.02510581095</v>
      </c>
      <c r="AP8" s="97"/>
      <c r="AQ8" s="98">
        <f t="shared" si="6"/>
        <v>1311.9279411764708</v>
      </c>
      <c r="AR8" s="99">
        <f t="shared" si="7"/>
        <v>169.89</v>
      </c>
      <c r="AS8" s="99">
        <f t="shared" si="8"/>
        <v>490.51147058823562</v>
      </c>
      <c r="AT8" s="99">
        <f t="shared" si="9"/>
        <v>144.91797101449265</v>
      </c>
      <c r="AU8" s="99">
        <f t="shared" si="24"/>
        <v>221.66666666666666</v>
      </c>
      <c r="AV8" s="99">
        <f t="array" ref="AV8">_xlfn.IFS(U8=0,AO8,U8&lt;0,AO8/-U8,U8&gt;0,AO8/U8)</f>
        <v>228.05919273251396</v>
      </c>
      <c r="AW8" s="235">
        <f>IF(AQ8=0,0,AV8/AQ8)</f>
        <v>0.17383515174469261</v>
      </c>
      <c r="AX8" s="235">
        <f>IF(AR8=0,0,AV8/AR8)</f>
        <v>1.3423932705427863</v>
      </c>
      <c r="AY8" s="100"/>
      <c r="AZ8" s="95">
        <f t="shared" si="12"/>
        <v>107187.82058428157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11403</v>
      </c>
      <c r="F9" s="94">
        <v>207</v>
      </c>
      <c r="G9" s="94">
        <v>60</v>
      </c>
      <c r="H9" s="94">
        <v>459</v>
      </c>
      <c r="I9" s="94">
        <v>0</v>
      </c>
      <c r="J9" s="94">
        <v>10677</v>
      </c>
      <c r="K9" s="93">
        <v>123.09</v>
      </c>
      <c r="L9" s="93">
        <f>E9*K9</f>
        <v>1403595.27</v>
      </c>
      <c r="M9" s="90">
        <v>23</v>
      </c>
      <c r="N9" s="90">
        <v>321</v>
      </c>
      <c r="O9" s="90">
        <v>1429</v>
      </c>
      <c r="P9" s="90">
        <v>56</v>
      </c>
      <c r="Q9" s="234">
        <f t="shared" si="13"/>
        <v>45.857142857142854</v>
      </c>
      <c r="R9" s="93">
        <f t="shared" si="14"/>
        <v>19.285714285714285</v>
      </c>
      <c r="S9" s="94">
        <v>137</v>
      </c>
      <c r="T9" s="94">
        <v>-2</v>
      </c>
      <c r="U9" s="93">
        <f t="shared" si="15"/>
        <v>135</v>
      </c>
      <c r="V9" s="94">
        <v>116367.83</v>
      </c>
      <c r="W9" s="94">
        <v>-1693</v>
      </c>
      <c r="X9" s="93">
        <f t="shared" si="16"/>
        <v>114674.83</v>
      </c>
      <c r="Y9" s="94">
        <v>186033.16</v>
      </c>
      <c r="Z9" s="94">
        <v>-2723</v>
      </c>
      <c r="AA9" s="93">
        <f t="shared" si="17"/>
        <v>183310.16</v>
      </c>
      <c r="AB9" s="93">
        <f t="shared" si="18"/>
        <v>256877.04</v>
      </c>
      <c r="AC9" s="235">
        <f t="shared" si="19"/>
        <v>7.468598991302032E-2</v>
      </c>
      <c r="AD9" s="93">
        <f t="shared" si="20"/>
        <v>16617.150000000001</v>
      </c>
      <c r="AE9" s="94">
        <v>68728.999999999971</v>
      </c>
      <c r="AF9" s="235">
        <f t="shared" si="21"/>
        <v>0.37493284605719601</v>
      </c>
      <c r="AG9" s="94">
        <v>19710.209999999977</v>
      </c>
      <c r="AH9" s="94">
        <v>5213</v>
      </c>
      <c r="AI9" s="94">
        <v>24000</v>
      </c>
      <c r="AJ9" s="94"/>
      <c r="AK9" s="94"/>
      <c r="AL9" s="123">
        <f t="shared" si="22"/>
        <v>398.0663076923077</v>
      </c>
      <c r="AM9" s="94">
        <v>10</v>
      </c>
      <c r="AN9" s="95">
        <f t="shared" si="23"/>
        <v>6547.9327929999999</v>
      </c>
      <c r="AO9" s="96">
        <f t="shared" si="25"/>
        <v>42084.800899307753</v>
      </c>
      <c r="AP9" s="97"/>
      <c r="AQ9" s="98">
        <f t="shared" si="6"/>
        <v>1357.853037037037</v>
      </c>
      <c r="AR9" s="99">
        <f t="shared" si="7"/>
        <v>123.09</v>
      </c>
      <c r="AS9" s="99">
        <f t="shared" si="8"/>
        <v>509.1037037037035</v>
      </c>
      <c r="AT9" s="99">
        <f t="shared" si="9"/>
        <v>143.87014598540131</v>
      </c>
      <c r="AU9" s="99">
        <f t="shared" si="24"/>
        <v>213.23357664233578</v>
      </c>
      <c r="AV9" s="99">
        <f t="array" ref="AV9">_xlfn.IFS(U9=0,AO9,U9&lt;0,AO9/-U9,U9&gt;0,AO9/U9)</f>
        <v>311.73926592079818</v>
      </c>
      <c r="AW9" s="235">
        <f>IF(AQ9=0,0,AV9/AQ9)</f>
        <v>0.22958247867607423</v>
      </c>
      <c r="AX9" s="235">
        <f>IF(AR9=0,0,AV9/AR9)</f>
        <v>2.5326124455341472</v>
      </c>
      <c r="AY9" s="100"/>
      <c r="AZ9" s="95">
        <f t="shared" si="12"/>
        <v>3554762.8492948618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10110</v>
      </c>
      <c r="F10" s="94">
        <v>155</v>
      </c>
      <c r="G10" s="94">
        <v>32</v>
      </c>
      <c r="H10" s="94">
        <v>426</v>
      </c>
      <c r="I10" s="94">
        <v>0</v>
      </c>
      <c r="J10" s="94">
        <v>9497</v>
      </c>
      <c r="K10" s="93">
        <v>123.09</v>
      </c>
      <c r="L10" s="93">
        <f>E10*K10</f>
        <v>1244439.9000000001</v>
      </c>
      <c r="M10" s="90">
        <v>18</v>
      </c>
      <c r="N10" s="90">
        <v>266</v>
      </c>
      <c r="O10" s="90">
        <v>1073</v>
      </c>
      <c r="P10" s="90">
        <v>77</v>
      </c>
      <c r="Q10" s="234">
        <f t="shared" si="13"/>
        <v>38</v>
      </c>
      <c r="R10" s="93">
        <f t="shared" si="14"/>
        <v>23.571428571428573</v>
      </c>
      <c r="S10" s="94">
        <v>167</v>
      </c>
      <c r="T10" s="94">
        <v>-2</v>
      </c>
      <c r="U10" s="93">
        <f t="shared" si="15"/>
        <v>165</v>
      </c>
      <c r="V10" s="94">
        <v>106430.20999999999</v>
      </c>
      <c r="W10" s="94">
        <v>-1175</v>
      </c>
      <c r="X10" s="93">
        <f t="shared" si="16"/>
        <v>105255.20999999999</v>
      </c>
      <c r="Y10" s="94">
        <v>166081.43000000005</v>
      </c>
      <c r="Z10" s="94">
        <v>-1930.3000000000002</v>
      </c>
      <c r="AA10" s="93">
        <f t="shared" si="17"/>
        <v>164151.13000000006</v>
      </c>
      <c r="AB10" s="93">
        <f t="shared" si="18"/>
        <v>219771.86</v>
      </c>
      <c r="AC10" s="235">
        <f t="shared" si="19"/>
        <v>6.6880033487455859E-2</v>
      </c>
      <c r="AD10" s="93">
        <f t="shared" si="20"/>
        <v>20309.850000000002</v>
      </c>
      <c r="AE10" s="94">
        <v>61590.900000000067</v>
      </c>
      <c r="AF10" s="235">
        <f t="shared" si="21"/>
        <v>0.3752085045043555</v>
      </c>
      <c r="AG10" s="94">
        <v>16452.939999999984</v>
      </c>
      <c r="AH10" s="94">
        <v>3974</v>
      </c>
      <c r="AI10" s="94">
        <v>19500</v>
      </c>
      <c r="AJ10" s="94"/>
      <c r="AK10" s="94"/>
      <c r="AL10" s="123">
        <f t="shared" si="22"/>
        <v>369.44716138763198</v>
      </c>
      <c r="AM10" s="94">
        <v>0</v>
      </c>
      <c r="AN10" s="95">
        <f t="shared" si="23"/>
        <v>6010.072490999999</v>
      </c>
      <c r="AO10" s="96">
        <f t="shared" si="25"/>
        <v>35943.920347612373</v>
      </c>
      <c r="AP10" s="97"/>
      <c r="AQ10" s="98">
        <f t="shared" si="6"/>
        <v>994.85533333333376</v>
      </c>
      <c r="AR10" s="99">
        <f t="shared" si="7"/>
        <v>123.09</v>
      </c>
      <c r="AS10" s="99">
        <f t="shared" si="8"/>
        <v>373.27818181818225</v>
      </c>
      <c r="AT10" s="99">
        <f t="shared" si="9"/>
        <v>98.520598802395114</v>
      </c>
      <c r="AU10" s="99">
        <f t="shared" si="24"/>
        <v>140.56287425149699</v>
      </c>
      <c r="AV10" s="99">
        <f t="array" ref="AV10">_xlfn.IFS(U10=0,AO10,U10&lt;0,AO10/-U10,U10&gt;0,AO10/U10)</f>
        <v>217.84194150068106</v>
      </c>
      <c r="AW10" s="235">
        <f>IF(AQ10=0,0,AV10/AQ10)</f>
        <v>0.21896846124429578</v>
      </c>
      <c r="AX10" s="235">
        <f>IF(AR10=0,0,AV10/AR10)</f>
        <v>1.769777735808604</v>
      </c>
      <c r="AY10" s="100"/>
      <c r="AZ10" s="95">
        <f t="shared" si="12"/>
        <v>2202382.0285718855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2909</v>
      </c>
      <c r="F11" s="94">
        <v>64</v>
      </c>
      <c r="G11" s="94">
        <v>15</v>
      </c>
      <c r="H11" s="94">
        <v>468</v>
      </c>
      <c r="I11" s="94">
        <v>0</v>
      </c>
      <c r="J11" s="94">
        <v>2362</v>
      </c>
      <c r="K11" s="93">
        <v>123.09</v>
      </c>
      <c r="L11" s="93">
        <f t="shared" ref="L11" si="31">E11*K11</f>
        <v>358068.81</v>
      </c>
      <c r="M11" s="90">
        <v>77</v>
      </c>
      <c r="N11" s="90">
        <v>99</v>
      </c>
      <c r="O11" s="90">
        <v>1217</v>
      </c>
      <c r="P11" s="90">
        <v>53</v>
      </c>
      <c r="Q11" s="234">
        <f t="shared" si="13"/>
        <v>14.142857142857142</v>
      </c>
      <c r="R11" s="93">
        <f t="shared" si="14"/>
        <v>6</v>
      </c>
      <c r="S11" s="94">
        <v>44</v>
      </c>
      <c r="T11" s="94">
        <v>-2</v>
      </c>
      <c r="U11" s="93">
        <f t="shared" si="15"/>
        <v>42</v>
      </c>
      <c r="V11" s="94">
        <v>33417.96</v>
      </c>
      <c r="W11" s="94">
        <v>-1461</v>
      </c>
      <c r="X11" s="93">
        <f t="shared" si="16"/>
        <v>31956.959999999999</v>
      </c>
      <c r="Y11" s="94">
        <v>53524.979999999996</v>
      </c>
      <c r="Z11" s="94">
        <v>-2410</v>
      </c>
      <c r="AA11" s="93">
        <f t="shared" si="17"/>
        <v>51114.979999999996</v>
      </c>
      <c r="AB11" s="93">
        <f t="shared" si="18"/>
        <v>63855.99</v>
      </c>
      <c r="AC11" s="235">
        <f t="shared" si="19"/>
        <v>2.0825757179439672E-2</v>
      </c>
      <c r="AD11" s="93">
        <f t="shared" si="20"/>
        <v>5169.78</v>
      </c>
      <c r="AE11" s="94">
        <v>19142.39</v>
      </c>
      <c r="AF11" s="235">
        <f t="shared" si="21"/>
        <v>0.37449667396915742</v>
      </c>
      <c r="AG11" s="94">
        <v>5596.8799999999992</v>
      </c>
      <c r="AH11" s="94">
        <v>2306</v>
      </c>
      <c r="AI11" s="94">
        <v>4593</v>
      </c>
      <c r="AJ11" s="94"/>
      <c r="AK11" s="94"/>
      <c r="AL11" s="123">
        <f t="shared" si="22"/>
        <v>405.87152941176475</v>
      </c>
      <c r="AM11" s="94">
        <v>0</v>
      </c>
      <c r="AN11" s="95">
        <f t="shared" si="23"/>
        <v>1824.7424159999998</v>
      </c>
      <c r="AO11" s="96">
        <f t="shared" si="25"/>
        <v>12076.316054588237</v>
      </c>
      <c r="AP11" s="97"/>
      <c r="AQ11" s="98">
        <f t="shared" si="6"/>
        <v>1217.0233333333333</v>
      </c>
      <c r="AR11" s="99">
        <f t="shared" si="7"/>
        <v>123.09</v>
      </c>
      <c r="AS11" s="99">
        <f t="shared" si="8"/>
        <v>455.77119047619044</v>
      </c>
      <c r="AT11" s="99">
        <f t="shared" si="9"/>
        <v>127.20181818181817</v>
      </c>
      <c r="AU11" s="99">
        <f t="shared" si="24"/>
        <v>156.79545454545453</v>
      </c>
      <c r="AV11" s="99">
        <f t="array" ref="AV11">_xlfn.IFS(U11=0,AO11,U11&lt;0,AO11/-U11,U11&gt;0,AO11/U11)</f>
        <v>287.53133463305323</v>
      </c>
      <c r="AW11" s="235">
        <f t="shared" ref="AW11:AW28" si="32">IF(AQ11=0,0,AV11/AQ11)</f>
        <v>0.23625786520093006</v>
      </c>
      <c r="AX11" s="235">
        <f t="shared" ref="AX11:AX28" si="33">IF(AR11=0,0,AV11/AR11)</f>
        <v>2.3359438998541981</v>
      </c>
      <c r="AY11" s="100"/>
      <c r="AZ11" s="95">
        <f t="shared" si="12"/>
        <v>836428.65244755184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3312</v>
      </c>
      <c r="F12" s="94">
        <v>117</v>
      </c>
      <c r="G12" s="94">
        <v>36</v>
      </c>
      <c r="H12" s="94">
        <v>472</v>
      </c>
      <c r="I12" s="94">
        <v>1</v>
      </c>
      <c r="J12" s="94">
        <v>2686</v>
      </c>
      <c r="K12" s="93">
        <v>117.24</v>
      </c>
      <c r="L12" s="93">
        <f>E12*K12</f>
        <v>388298.88</v>
      </c>
      <c r="M12" s="90">
        <v>55</v>
      </c>
      <c r="N12" s="90">
        <v>173</v>
      </c>
      <c r="O12" s="90">
        <v>1246</v>
      </c>
      <c r="P12" s="90">
        <v>53</v>
      </c>
      <c r="Q12" s="234">
        <f t="shared" si="13"/>
        <v>24.714285714285715</v>
      </c>
      <c r="R12" s="93">
        <f t="shared" si="14"/>
        <v>9.7142857142857135</v>
      </c>
      <c r="S12" s="94">
        <v>68</v>
      </c>
      <c r="T12" s="94">
        <v>0</v>
      </c>
      <c r="U12" s="93">
        <f t="shared" si="15"/>
        <v>68</v>
      </c>
      <c r="V12" s="94">
        <v>51141.799999999996</v>
      </c>
      <c r="W12" s="94">
        <v>0</v>
      </c>
      <c r="X12" s="93">
        <f t="shared" si="16"/>
        <v>51141.799999999996</v>
      </c>
      <c r="Y12" s="94">
        <v>81407.710000000006</v>
      </c>
      <c r="Z12" s="94">
        <v>0</v>
      </c>
      <c r="AA12" s="93">
        <f t="shared" si="17"/>
        <v>81407.710000000006</v>
      </c>
      <c r="AB12" s="93">
        <f t="shared" si="18"/>
        <v>114245.74</v>
      </c>
      <c r="AC12" s="235">
        <f t="shared" si="19"/>
        <v>3.3167912830920465E-2</v>
      </c>
      <c r="AD12" s="93">
        <f t="shared" si="20"/>
        <v>7972.32</v>
      </c>
      <c r="AE12" s="94">
        <v>30453.930000000008</v>
      </c>
      <c r="AF12" s="235">
        <f t="shared" si="21"/>
        <v>0.37409147118866265</v>
      </c>
      <c r="AG12" s="94">
        <v>9992.0599999999977</v>
      </c>
      <c r="AH12" s="94">
        <v>874</v>
      </c>
      <c r="AI12" s="94">
        <v>11863</v>
      </c>
      <c r="AJ12" s="94"/>
      <c r="AK12" s="94"/>
      <c r="AL12" s="123">
        <f t="shared" si="22"/>
        <v>409.34051684263454</v>
      </c>
      <c r="AM12" s="94">
        <v>0</v>
      </c>
      <c r="AN12" s="95">
        <f t="shared" si="23"/>
        <v>2920.1967799999998</v>
      </c>
      <c r="AO12" s="96">
        <f t="shared" si="25"/>
        <v>16922.862703157374</v>
      </c>
      <c r="AP12" s="97"/>
      <c r="AQ12" s="98">
        <f t="shared" si="6"/>
        <v>1197.172205882353</v>
      </c>
      <c r="AR12" s="99">
        <f t="shared" si="7"/>
        <v>117.24</v>
      </c>
      <c r="AS12" s="99">
        <f t="shared" si="8"/>
        <v>447.85191176470602</v>
      </c>
      <c r="AT12" s="99">
        <f t="shared" si="9"/>
        <v>146.94205882352938</v>
      </c>
      <c r="AU12" s="99">
        <f t="shared" si="24"/>
        <v>187.30882352941177</v>
      </c>
      <c r="AV12" s="99">
        <f t="array" ref="AV12">_xlfn.IFS(U12=0,AO12,U12&lt;0,AO12/-U12,U12&gt;0,AO12/U12)</f>
        <v>248.86562798760843</v>
      </c>
      <c r="AW12" s="235">
        <f t="shared" si="32"/>
        <v>0.20787788654363787</v>
      </c>
      <c r="AX12" s="235">
        <f t="shared" si="33"/>
        <v>2.1227023881576974</v>
      </c>
      <c r="AY12" s="100"/>
      <c r="AZ12" s="95">
        <f t="shared" si="12"/>
        <v>824242.95989495912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4261</v>
      </c>
      <c r="F13" s="94">
        <v>158</v>
      </c>
      <c r="G13" s="94">
        <v>34</v>
      </c>
      <c r="H13" s="94">
        <v>433</v>
      </c>
      <c r="I13" s="94">
        <v>1</v>
      </c>
      <c r="J13" s="94">
        <v>3635</v>
      </c>
      <c r="K13" s="93">
        <v>123.09</v>
      </c>
      <c r="L13" s="93">
        <f t="shared" ref="L13:L28" si="34">E13*K13</f>
        <v>524486.49</v>
      </c>
      <c r="M13" s="90">
        <v>53</v>
      </c>
      <c r="N13" s="90">
        <v>242</v>
      </c>
      <c r="O13" s="90">
        <v>1408</v>
      </c>
      <c r="P13" s="90">
        <v>55</v>
      </c>
      <c r="Q13" s="234">
        <f t="shared" si="13"/>
        <v>34.571428571428569</v>
      </c>
      <c r="R13" s="93">
        <f t="shared" si="14"/>
        <v>13.142857142857142</v>
      </c>
      <c r="S13" s="94">
        <v>94</v>
      </c>
      <c r="T13" s="94">
        <v>-2</v>
      </c>
      <c r="U13" s="93">
        <f t="shared" si="15"/>
        <v>92</v>
      </c>
      <c r="V13" s="94">
        <v>79996.490000000005</v>
      </c>
      <c r="W13" s="94">
        <v>-1679</v>
      </c>
      <c r="X13" s="93">
        <f t="shared" si="16"/>
        <v>78317.490000000005</v>
      </c>
      <c r="Y13" s="94">
        <v>127841.48000000003</v>
      </c>
      <c r="Z13" s="94">
        <v>-2714.31</v>
      </c>
      <c r="AA13" s="93">
        <f t="shared" si="17"/>
        <v>125127.17000000003</v>
      </c>
      <c r="AB13" s="93">
        <f t="shared" si="18"/>
        <v>187404.79999999999</v>
      </c>
      <c r="AC13" s="235">
        <f t="shared" si="19"/>
        <v>5.0980516063401947E-2</v>
      </c>
      <c r="AD13" s="93">
        <f t="shared" si="20"/>
        <v>11324.28</v>
      </c>
      <c r="AE13" s="94">
        <v>47004.430000000037</v>
      </c>
      <c r="AF13" s="235">
        <f t="shared" si="21"/>
        <v>0.37565326539391908</v>
      </c>
      <c r="AG13" s="94">
        <v>12428.019999999991</v>
      </c>
      <c r="AH13" s="94">
        <v>5000</v>
      </c>
      <c r="AI13" s="94">
        <v>22289</v>
      </c>
      <c r="AJ13" s="94"/>
      <c r="AK13" s="94"/>
      <c r="AL13" s="123">
        <f t="shared" si="22"/>
        <v>375.51788939165414</v>
      </c>
      <c r="AM13" s="94">
        <v>0</v>
      </c>
      <c r="AN13" s="95">
        <f t="shared" si="23"/>
        <v>4471.9286790000006</v>
      </c>
      <c r="AO13" s="96">
        <f t="shared" si="25"/>
        <v>22233.993431608349</v>
      </c>
      <c r="AP13" s="97"/>
      <c r="AQ13" s="98">
        <f t="shared" si="6"/>
        <v>1360.077934782609</v>
      </c>
      <c r="AR13" s="99">
        <f t="shared" si="7"/>
        <v>123.09</v>
      </c>
      <c r="AS13" s="99">
        <f t="shared" si="8"/>
        <v>510.91771739130473</v>
      </c>
      <c r="AT13" s="99">
        <f t="shared" si="9"/>
        <v>132.21297872340418</v>
      </c>
      <c r="AU13" s="99">
        <f t="shared" si="24"/>
        <v>290.30851063829789</v>
      </c>
      <c r="AV13" s="99">
        <f t="array" ref="AV13">_xlfn.IFS(U13=0,AO13,U13&lt;0,AO13/-U13,U13&gt;0,AO13/U13)</f>
        <v>241.67384164791684</v>
      </c>
      <c r="AW13" s="235">
        <f t="shared" si="32"/>
        <v>0.17769117156256586</v>
      </c>
      <c r="AX13" s="235">
        <f t="shared" si="33"/>
        <v>1.9633913530580618</v>
      </c>
      <c r="AY13" s="100"/>
      <c r="AZ13" s="95">
        <f t="shared" si="12"/>
        <v>1029772.2392617736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3029</v>
      </c>
      <c r="F14" s="94">
        <v>40</v>
      </c>
      <c r="G14" s="94">
        <v>12</v>
      </c>
      <c r="H14" s="94">
        <v>471</v>
      </c>
      <c r="I14" s="94">
        <v>2</v>
      </c>
      <c r="J14" s="94">
        <v>2504</v>
      </c>
      <c r="K14" s="93">
        <v>123.09</v>
      </c>
      <c r="L14" s="93">
        <f t="shared" si="34"/>
        <v>372839.61</v>
      </c>
      <c r="M14" s="90">
        <v>106</v>
      </c>
      <c r="N14" s="90">
        <v>69</v>
      </c>
      <c r="O14" s="90">
        <v>1075</v>
      </c>
      <c r="P14" s="90">
        <v>79</v>
      </c>
      <c r="Q14" s="234">
        <f t="shared" si="13"/>
        <v>9.8571428571428577</v>
      </c>
      <c r="R14" s="93">
        <f t="shared" si="14"/>
        <v>4.8571428571428568</v>
      </c>
      <c r="S14" s="94">
        <v>34</v>
      </c>
      <c r="T14" s="94">
        <v>0</v>
      </c>
      <c r="U14" s="93">
        <f t="shared" si="15"/>
        <v>34</v>
      </c>
      <c r="V14" s="94">
        <v>22521.780000000002</v>
      </c>
      <c r="W14" s="94">
        <v>0</v>
      </c>
      <c r="X14" s="93">
        <f t="shared" si="16"/>
        <v>22521.780000000002</v>
      </c>
      <c r="Y14" s="94">
        <v>35599.360000000001</v>
      </c>
      <c r="Z14" s="94">
        <v>0</v>
      </c>
      <c r="AA14" s="93">
        <f t="shared" si="17"/>
        <v>35599.360000000001</v>
      </c>
      <c r="AB14" s="93">
        <f t="shared" si="18"/>
        <v>58598.25</v>
      </c>
      <c r="AC14" s="235">
        <f t="shared" si="19"/>
        <v>1.4504233927186465E-2</v>
      </c>
      <c r="AD14" s="93">
        <f t="shared" si="20"/>
        <v>4185.0600000000004</v>
      </c>
      <c r="AE14" s="94">
        <v>13399.239999999998</v>
      </c>
      <c r="AF14" s="235">
        <f t="shared" si="21"/>
        <v>0.37638991262764265</v>
      </c>
      <c r="AG14" s="94">
        <v>3310.0899999999988</v>
      </c>
      <c r="AH14" s="94">
        <v>1236</v>
      </c>
      <c r="AI14" s="94">
        <v>2588</v>
      </c>
      <c r="AJ14" s="94"/>
      <c r="AK14" s="94"/>
      <c r="AL14" s="123">
        <f t="shared" si="22"/>
        <v>408.47326998491707</v>
      </c>
      <c r="AM14" s="94">
        <v>0</v>
      </c>
      <c r="AN14" s="95">
        <f t="shared" si="23"/>
        <v>1285.9936380000001</v>
      </c>
      <c r="AO14" s="96">
        <f t="shared" si="25"/>
        <v>9186.5030920150857</v>
      </c>
      <c r="AP14" s="97"/>
      <c r="AQ14" s="98">
        <f t="shared" si="6"/>
        <v>1047.04</v>
      </c>
      <c r="AR14" s="99">
        <f t="shared" si="7"/>
        <v>123.09</v>
      </c>
      <c r="AS14" s="99">
        <f t="shared" si="8"/>
        <v>394.09529411764697</v>
      </c>
      <c r="AT14" s="99">
        <f t="shared" si="9"/>
        <v>97.355588235294078</v>
      </c>
      <c r="AU14" s="99">
        <f t="shared" si="24"/>
        <v>112.47058823529412</v>
      </c>
      <c r="AV14" s="99">
        <f t="array" ref="AV14">_xlfn.IFS(U14=0,AO14,U14&lt;0,AO14/-U14,U14&gt;0,AO14/U14)</f>
        <v>270.19126741220839</v>
      </c>
      <c r="AW14" s="235">
        <f t="shared" si="32"/>
        <v>0.25805247880903154</v>
      </c>
      <c r="AX14" s="235">
        <f t="shared" si="33"/>
        <v>2.1950708214494141</v>
      </c>
      <c r="AY14" s="100"/>
      <c r="AZ14" s="95">
        <f t="shared" si="12"/>
        <v>818409.34899157926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1020</v>
      </c>
      <c r="F15" s="94">
        <v>20</v>
      </c>
      <c r="G15" s="94">
        <v>10</v>
      </c>
      <c r="H15" s="94">
        <v>571</v>
      </c>
      <c r="I15" s="94">
        <v>0</v>
      </c>
      <c r="J15" s="94">
        <v>419</v>
      </c>
      <c r="K15" s="93">
        <v>123.09</v>
      </c>
      <c r="L15" s="93">
        <f t="shared" si="34"/>
        <v>125551.8</v>
      </c>
      <c r="M15" s="90">
        <v>153</v>
      </c>
      <c r="N15" s="90">
        <v>44</v>
      </c>
      <c r="O15" s="90">
        <v>1041</v>
      </c>
      <c r="P15" s="90">
        <v>77</v>
      </c>
      <c r="Q15" s="234">
        <f t="shared" si="13"/>
        <v>6.2857142857142856</v>
      </c>
      <c r="R15" s="93">
        <f t="shared" si="14"/>
        <v>4.5714285714285712</v>
      </c>
      <c r="S15" s="94">
        <v>32</v>
      </c>
      <c r="T15" s="94">
        <v>0</v>
      </c>
      <c r="U15" s="93">
        <f t="shared" si="15"/>
        <v>32</v>
      </c>
      <c r="V15" s="94">
        <v>20722.46</v>
      </c>
      <c r="W15" s="94">
        <v>0</v>
      </c>
      <c r="X15" s="93">
        <f t="shared" si="16"/>
        <v>20722.46</v>
      </c>
      <c r="Y15" s="94">
        <v>32094.22</v>
      </c>
      <c r="Z15" s="94">
        <v>0</v>
      </c>
      <c r="AA15" s="93">
        <f t="shared" si="17"/>
        <v>32094.22</v>
      </c>
      <c r="AB15" s="93">
        <f t="shared" si="18"/>
        <v>35269.08</v>
      </c>
      <c r="AC15" s="235">
        <f t="shared" si="19"/>
        <v>1.3076136048248799E-2</v>
      </c>
      <c r="AD15" s="93">
        <f t="shared" si="20"/>
        <v>3938.88</v>
      </c>
      <c r="AE15" s="94">
        <v>12018.510000000002</v>
      </c>
      <c r="AF15" s="235">
        <f t="shared" si="21"/>
        <v>0.374475840198017</v>
      </c>
      <c r="AG15" s="94">
        <v>3792.1800000000007</v>
      </c>
      <c r="AH15" s="94">
        <v>933</v>
      </c>
      <c r="AI15" s="94">
        <v>2901</v>
      </c>
      <c r="AJ15" s="94"/>
      <c r="AK15" s="94"/>
      <c r="AL15" s="123">
        <f t="shared" si="22"/>
        <v>495.19795575666166</v>
      </c>
      <c r="AM15" s="94">
        <v>0</v>
      </c>
      <c r="AN15" s="95">
        <f t="shared" si="23"/>
        <v>1183.2524659999999</v>
      </c>
      <c r="AO15" s="96">
        <f t="shared" si="25"/>
        <v>6832.199578243336</v>
      </c>
      <c r="AP15" s="97"/>
      <c r="AQ15" s="98">
        <f t="shared" si="6"/>
        <v>1002.944375</v>
      </c>
      <c r="AR15" s="99">
        <f t="shared" si="7"/>
        <v>123.09</v>
      </c>
      <c r="AS15" s="99">
        <f t="shared" si="8"/>
        <v>375.57843750000006</v>
      </c>
      <c r="AT15" s="99">
        <f t="shared" si="9"/>
        <v>118.50562500000002</v>
      </c>
      <c r="AU15" s="99">
        <f t="shared" si="24"/>
        <v>119.8125</v>
      </c>
      <c r="AV15" s="99">
        <f t="array" ref="AV15">_xlfn.IFS(U15=0,AO15,U15&lt;0,AO15/-U15,U15&gt;0,AO15/U15)</f>
        <v>213.50623682010425</v>
      </c>
      <c r="AW15" s="235">
        <f t="shared" si="32"/>
        <v>0.21287943991919217</v>
      </c>
      <c r="AX15" s="235">
        <f t="shared" si="33"/>
        <v>1.7345538778138292</v>
      </c>
      <c r="AY15" s="100"/>
      <c r="AZ15" s="95">
        <f t="shared" si="12"/>
        <v>217776.36155650634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3570</v>
      </c>
      <c r="F16" s="94">
        <v>93</v>
      </c>
      <c r="G16" s="94">
        <v>21</v>
      </c>
      <c r="H16" s="94">
        <v>358</v>
      </c>
      <c r="I16" s="94">
        <v>2</v>
      </c>
      <c r="J16" s="94">
        <v>3096</v>
      </c>
      <c r="K16" s="93">
        <v>117.24</v>
      </c>
      <c r="L16" s="93">
        <f t="shared" si="34"/>
        <v>418546.8</v>
      </c>
      <c r="M16" s="90">
        <v>29</v>
      </c>
      <c r="N16" s="90">
        <v>149</v>
      </c>
      <c r="O16" s="90">
        <v>1015</v>
      </c>
      <c r="P16" s="90">
        <v>70</v>
      </c>
      <c r="Q16" s="234">
        <f t="shared" si="13"/>
        <v>21.285714285714285</v>
      </c>
      <c r="R16" s="93">
        <f t="shared" si="14"/>
        <v>12.142857142857142</v>
      </c>
      <c r="S16" s="94">
        <v>87</v>
      </c>
      <c r="T16" s="94">
        <v>-2</v>
      </c>
      <c r="U16" s="93">
        <f t="shared" si="15"/>
        <v>85</v>
      </c>
      <c r="V16" s="94">
        <v>54077.2</v>
      </c>
      <c r="W16" s="94">
        <v>-1147</v>
      </c>
      <c r="X16" s="93">
        <f t="shared" si="16"/>
        <v>52930.2</v>
      </c>
      <c r="Y16" s="94">
        <v>83880.409999999989</v>
      </c>
      <c r="Z16" s="94">
        <v>-1836</v>
      </c>
      <c r="AA16" s="93">
        <f t="shared" si="17"/>
        <v>82044.409999999989</v>
      </c>
      <c r="AB16" s="93">
        <f t="shared" si="18"/>
        <v>105864.5</v>
      </c>
      <c r="AC16" s="235">
        <f t="shared" si="19"/>
        <v>3.3427323273732906E-2</v>
      </c>
      <c r="AD16" s="93">
        <f t="shared" si="20"/>
        <v>9965.4</v>
      </c>
      <c r="AE16" s="94">
        <v>30661.180000000004</v>
      </c>
      <c r="AF16" s="235">
        <f t="shared" si="21"/>
        <v>0.37371443100145407</v>
      </c>
      <c r="AG16" s="94">
        <v>8552.7999999999956</v>
      </c>
      <c r="AH16" s="94">
        <v>1391</v>
      </c>
      <c r="AI16" s="94">
        <v>3500</v>
      </c>
      <c r="AJ16" s="94"/>
      <c r="AK16" s="94"/>
      <c r="AL16" s="123">
        <f t="shared" si="22"/>
        <v>310.47437506284564</v>
      </c>
      <c r="AM16" s="94">
        <v>0</v>
      </c>
      <c r="AN16" s="95">
        <f t="shared" si="23"/>
        <v>3022.3144199999997</v>
      </c>
      <c r="AO16" s="96">
        <f t="shared" si="25"/>
        <v>24641.241204937149</v>
      </c>
      <c r="AP16" s="97"/>
      <c r="AQ16" s="98">
        <f t="shared" si="6"/>
        <v>965.22835294117635</v>
      </c>
      <c r="AR16" s="99">
        <f t="shared" si="7"/>
        <v>117.24</v>
      </c>
      <c r="AS16" s="99">
        <f t="shared" si="8"/>
        <v>360.71976470588243</v>
      </c>
      <c r="AT16" s="99">
        <f t="shared" si="9"/>
        <v>98.308045977011446</v>
      </c>
      <c r="AU16" s="99">
        <f t="shared" si="24"/>
        <v>56.218390804597703</v>
      </c>
      <c r="AV16" s="99">
        <f t="array" ref="AV16">_xlfn.IFS(U16=0,AO16,U16&lt;0,AO16/-U16,U16&gt;0,AO16/U16)</f>
        <v>289.89695535220176</v>
      </c>
      <c r="AW16" s="235">
        <f t="shared" si="32"/>
        <v>0.30034028162232079</v>
      </c>
      <c r="AX16" s="235">
        <f t="shared" si="33"/>
        <v>2.4726795918816253</v>
      </c>
      <c r="AY16" s="100"/>
      <c r="AZ16" s="95">
        <f t="shared" si="12"/>
        <v>1034932.1306073603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2226</v>
      </c>
      <c r="F17" s="94">
        <v>37</v>
      </c>
      <c r="G17" s="94">
        <v>13</v>
      </c>
      <c r="H17" s="94">
        <v>38</v>
      </c>
      <c r="I17" s="94">
        <v>1</v>
      </c>
      <c r="J17" s="94">
        <v>2137</v>
      </c>
      <c r="K17" s="94">
        <v>123.09</v>
      </c>
      <c r="L17" s="93">
        <f t="shared" si="34"/>
        <v>273998.34000000003</v>
      </c>
      <c r="M17" s="90">
        <v>22</v>
      </c>
      <c r="N17" s="90">
        <v>52</v>
      </c>
      <c r="O17" s="90">
        <v>1354</v>
      </c>
      <c r="P17" s="90">
        <v>54</v>
      </c>
      <c r="Q17" s="234">
        <f t="shared" si="13"/>
        <v>7.4285714285714288</v>
      </c>
      <c r="R17" s="93">
        <f t="shared" si="14"/>
        <v>4.2857142857142856</v>
      </c>
      <c r="S17" s="94">
        <v>30</v>
      </c>
      <c r="T17" s="94">
        <v>0</v>
      </c>
      <c r="U17" s="93">
        <f t="shared" si="15"/>
        <v>30</v>
      </c>
      <c r="V17" s="94">
        <v>24506.68</v>
      </c>
      <c r="W17" s="94">
        <v>0</v>
      </c>
      <c r="X17" s="93">
        <f t="shared" si="16"/>
        <v>24506.68</v>
      </c>
      <c r="Y17" s="94">
        <v>38318.499999999993</v>
      </c>
      <c r="Z17" s="94">
        <v>0</v>
      </c>
      <c r="AA17" s="93">
        <f t="shared" si="17"/>
        <v>38318.499999999993</v>
      </c>
      <c r="AB17" s="93">
        <f t="shared" si="18"/>
        <v>38020.32</v>
      </c>
      <c r="AC17" s="235">
        <f t="shared" si="19"/>
        <v>1.5612092120164362E-2</v>
      </c>
      <c r="AD17" s="93">
        <f t="shared" si="20"/>
        <v>3692.7000000000003</v>
      </c>
      <c r="AE17" s="94">
        <v>14367.689999999988</v>
      </c>
      <c r="AF17" s="235">
        <f t="shared" si="21"/>
        <v>0.37495439539647923</v>
      </c>
      <c r="AG17" s="94">
        <v>4424.3099999999995</v>
      </c>
      <c r="AH17" s="94">
        <v>406</v>
      </c>
      <c r="AI17" s="94">
        <v>4694</v>
      </c>
      <c r="AJ17" s="94"/>
      <c r="AK17" s="94"/>
      <c r="AL17" s="123">
        <f t="shared" si="22"/>
        <v>32.955380593262944</v>
      </c>
      <c r="AM17" s="94">
        <v>0</v>
      </c>
      <c r="AN17" s="95">
        <f t="shared" si="23"/>
        <v>1399.331428</v>
      </c>
      <c r="AO17" s="96">
        <f t="shared" si="25"/>
        <v>9301.513191406746</v>
      </c>
      <c r="AP17" s="97"/>
      <c r="AQ17" s="98">
        <f t="shared" si="6"/>
        <v>1277.2833333333331</v>
      </c>
      <c r="AR17" s="99">
        <f t="shared" si="7"/>
        <v>123.09</v>
      </c>
      <c r="AS17" s="99">
        <f t="shared" si="8"/>
        <v>478.9229999999996</v>
      </c>
      <c r="AT17" s="99">
        <f t="shared" si="9"/>
        <v>147.47699999999998</v>
      </c>
      <c r="AU17" s="99">
        <f t="shared" si="24"/>
        <v>170</v>
      </c>
      <c r="AV17" s="99">
        <f t="array" ref="AV17">_xlfn.IFS(U17=0,AO17,U17&lt;0,AO17/-U17,U17&gt;0,AO17/U17)</f>
        <v>310.05043971355821</v>
      </c>
      <c r="AW17" s="235">
        <f t="shared" si="32"/>
        <v>0.24274210084963524</v>
      </c>
      <c r="AX17" s="235">
        <f t="shared" si="33"/>
        <v>2.5188921903774326</v>
      </c>
      <c r="AY17" s="100"/>
      <c r="AZ17" s="95">
        <f t="shared" si="12"/>
        <v>690172.27880238055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2151</v>
      </c>
      <c r="F18" s="94">
        <v>77</v>
      </c>
      <c r="G18" s="94">
        <v>22</v>
      </c>
      <c r="H18" s="94">
        <v>201</v>
      </c>
      <c r="I18" s="94">
        <v>2</v>
      </c>
      <c r="J18" s="94">
        <v>1849</v>
      </c>
      <c r="K18" s="94">
        <v>123.09</v>
      </c>
      <c r="L18" s="93">
        <f t="shared" si="34"/>
        <v>264766.59000000003</v>
      </c>
      <c r="M18" s="90">
        <v>49</v>
      </c>
      <c r="N18" s="90">
        <v>126</v>
      </c>
      <c r="O18" s="90">
        <v>1336</v>
      </c>
      <c r="P18" s="90">
        <v>47</v>
      </c>
      <c r="Q18" s="234">
        <f t="shared" si="13"/>
        <v>18</v>
      </c>
      <c r="R18" s="93">
        <f t="shared" si="14"/>
        <v>5.8571428571428568</v>
      </c>
      <c r="S18" s="94">
        <v>45</v>
      </c>
      <c r="T18" s="94">
        <v>-4</v>
      </c>
      <c r="U18" s="93">
        <f t="shared" si="15"/>
        <v>41</v>
      </c>
      <c r="V18" s="94">
        <v>35555.57</v>
      </c>
      <c r="W18" s="94">
        <v>-3157</v>
      </c>
      <c r="X18" s="93">
        <f t="shared" si="16"/>
        <v>32398.57</v>
      </c>
      <c r="Y18" s="94">
        <v>57216.55</v>
      </c>
      <c r="Z18" s="94">
        <v>-5162</v>
      </c>
      <c r="AA18" s="93">
        <f t="shared" si="17"/>
        <v>52054.55</v>
      </c>
      <c r="AB18" s="93">
        <f t="shared" si="18"/>
        <v>79117.919999999998</v>
      </c>
      <c r="AC18" s="235">
        <f t="shared" si="19"/>
        <v>2.1208565833049364E-2</v>
      </c>
      <c r="AD18" s="93">
        <f t="shared" si="20"/>
        <v>5046.6900000000005</v>
      </c>
      <c r="AE18" s="94">
        <v>19524.510000000006</v>
      </c>
      <c r="AF18" s="235">
        <f t="shared" si="21"/>
        <v>0.37507787503686046</v>
      </c>
      <c r="AG18" s="94">
        <v>6757.0799999999963</v>
      </c>
      <c r="AH18" s="94">
        <v>1382</v>
      </c>
      <c r="AI18" s="94">
        <v>9972</v>
      </c>
      <c r="AJ18" s="94"/>
      <c r="AK18" s="94"/>
      <c r="AL18" s="123">
        <f t="shared" si="22"/>
        <v>174.31661840120663</v>
      </c>
      <c r="AM18" s="94">
        <v>0</v>
      </c>
      <c r="AN18" s="95">
        <f t="shared" si="23"/>
        <v>1849.958347</v>
      </c>
      <c r="AO18" s="96">
        <f t="shared" si="25"/>
        <v>7347.9950345987909</v>
      </c>
      <c r="AP18" s="97"/>
      <c r="AQ18" s="98">
        <f t="shared" si="6"/>
        <v>1269.6231707317074</v>
      </c>
      <c r="AR18" s="99">
        <f t="shared" si="7"/>
        <v>123.09</v>
      </c>
      <c r="AS18" s="99">
        <f t="shared" si="8"/>
        <v>476.20756097560991</v>
      </c>
      <c r="AT18" s="99">
        <f t="shared" si="9"/>
        <v>150.15733333333324</v>
      </c>
      <c r="AU18" s="99">
        <f t="shared" si="24"/>
        <v>252.3111111111111</v>
      </c>
      <c r="AV18" s="99">
        <f t="array" ref="AV18">_xlfn.IFS(U18=0,AO18,U18&lt;0,AO18/-U18,U18&gt;0,AO18/U18)</f>
        <v>179.21939108777539</v>
      </c>
      <c r="AW18" s="235">
        <f t="shared" si="32"/>
        <v>0.14115951505869881</v>
      </c>
      <c r="AX18" s="235">
        <f t="shared" si="33"/>
        <v>1.4560028522851198</v>
      </c>
      <c r="AY18" s="100"/>
      <c r="AZ18" s="95">
        <f t="shared" si="12"/>
        <v>385500.91022980487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3"/>
        <v>0</v>
      </c>
      <c r="R19" s="93">
        <f t="shared" si="14"/>
        <v>0</v>
      </c>
      <c r="S19" s="94">
        <v>0</v>
      </c>
      <c r="T19" s="94">
        <v>0</v>
      </c>
      <c r="U19" s="93">
        <f t="shared" si="15"/>
        <v>0</v>
      </c>
      <c r="V19" s="94">
        <v>0</v>
      </c>
      <c r="W19" s="94">
        <v>0</v>
      </c>
      <c r="X19" s="93">
        <f t="shared" si="16"/>
        <v>0</v>
      </c>
      <c r="Y19" s="94">
        <v>0</v>
      </c>
      <c r="Z19" s="94">
        <v>0</v>
      </c>
      <c r="AA19" s="93">
        <f t="shared" si="17"/>
        <v>0</v>
      </c>
      <c r="AB19" s="93">
        <f t="shared" si="18"/>
        <v>0</v>
      </c>
      <c r="AC19" s="235">
        <f t="shared" si="19"/>
        <v>0</v>
      </c>
      <c r="AD19" s="93">
        <f t="shared" si="20"/>
        <v>0</v>
      </c>
      <c r="AE19" s="94">
        <v>0</v>
      </c>
      <c r="AF19" s="235">
        <f t="shared" si="21"/>
        <v>0</v>
      </c>
      <c r="AG19" s="94">
        <v>0</v>
      </c>
      <c r="AH19" s="94"/>
      <c r="AI19" s="94"/>
      <c r="AJ19" s="94"/>
      <c r="AK19" s="94"/>
      <c r="AL19" s="123">
        <f t="shared" si="22"/>
        <v>0</v>
      </c>
      <c r="AM19" s="94">
        <v>0</v>
      </c>
      <c r="AN19" s="95">
        <f t="shared" si="23"/>
        <v>0</v>
      </c>
      <c r="AO19" s="96">
        <f t="shared" si="25"/>
        <v>0</v>
      </c>
      <c r="AP19" s="97"/>
      <c r="AQ19" s="98">
        <f t="shared" si="6"/>
        <v>0</v>
      </c>
      <c r="AR19" s="99">
        <f t="shared" si="7"/>
        <v>123.09</v>
      </c>
      <c r="AS19" s="99">
        <f t="shared" si="8"/>
        <v>0</v>
      </c>
      <c r="AT19" s="99">
        <f t="shared" si="9"/>
        <v>0</v>
      </c>
      <c r="AU19" s="99">
        <f t="shared" si="24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2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3"/>
        <v>0</v>
      </c>
      <c r="R20" s="93">
        <f t="shared" si="14"/>
        <v>0</v>
      </c>
      <c r="S20" s="94">
        <v>0</v>
      </c>
      <c r="T20" s="94">
        <v>0</v>
      </c>
      <c r="U20" s="93">
        <f t="shared" si="15"/>
        <v>0</v>
      </c>
      <c r="V20" s="94">
        <v>0</v>
      </c>
      <c r="W20" s="94">
        <v>0</v>
      </c>
      <c r="X20" s="93">
        <f t="shared" si="16"/>
        <v>0</v>
      </c>
      <c r="Y20" s="94">
        <v>0</v>
      </c>
      <c r="Z20" s="94">
        <v>0</v>
      </c>
      <c r="AA20" s="93">
        <f t="shared" si="17"/>
        <v>0</v>
      </c>
      <c r="AB20" s="93">
        <f t="shared" si="18"/>
        <v>0</v>
      </c>
      <c r="AC20" s="235">
        <f t="shared" si="19"/>
        <v>0</v>
      </c>
      <c r="AD20" s="93">
        <f t="shared" si="20"/>
        <v>0</v>
      </c>
      <c r="AE20" s="94">
        <v>0</v>
      </c>
      <c r="AF20" s="235">
        <f t="shared" si="21"/>
        <v>0</v>
      </c>
      <c r="AG20" s="94">
        <v>0</v>
      </c>
      <c r="AH20" s="94"/>
      <c r="AI20" s="94"/>
      <c r="AJ20" s="94"/>
      <c r="AK20" s="94"/>
      <c r="AL20" s="123">
        <f t="shared" si="22"/>
        <v>0</v>
      </c>
      <c r="AM20" s="94">
        <v>0</v>
      </c>
      <c r="AN20" s="95">
        <f t="shared" si="23"/>
        <v>0</v>
      </c>
      <c r="AO20" s="96">
        <f t="shared" si="25"/>
        <v>0</v>
      </c>
      <c r="AP20" s="97"/>
      <c r="AQ20" s="98">
        <f t="shared" si="6"/>
        <v>0</v>
      </c>
      <c r="AR20" s="99">
        <f>K20</f>
        <v>117.24</v>
      </c>
      <c r="AS20" s="99">
        <f t="shared" si="8"/>
        <v>0</v>
      </c>
      <c r="AT20" s="99">
        <f t="shared" si="9"/>
        <v>0</v>
      </c>
      <c r="AU20" s="99">
        <f t="shared" si="24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2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 t="s">
        <v>100</v>
      </c>
      <c r="H21" s="94">
        <v>1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999</v>
      </c>
      <c r="N21" s="90">
        <v>0</v>
      </c>
      <c r="O21" s="90">
        <v>0</v>
      </c>
      <c r="P21" s="90">
        <v>0</v>
      </c>
      <c r="Q21" s="234">
        <f t="shared" si="13"/>
        <v>0</v>
      </c>
      <c r="R21" s="93">
        <f t="shared" si="14"/>
        <v>0</v>
      </c>
      <c r="S21" s="94">
        <v>0</v>
      </c>
      <c r="T21" s="94">
        <v>0</v>
      </c>
      <c r="U21" s="93">
        <f t="shared" si="15"/>
        <v>0</v>
      </c>
      <c r="V21" s="94">
        <v>0</v>
      </c>
      <c r="W21" s="94">
        <v>0</v>
      </c>
      <c r="X21" s="93">
        <f t="shared" si="16"/>
        <v>0</v>
      </c>
      <c r="Y21" s="94">
        <v>0</v>
      </c>
      <c r="Z21" s="94">
        <v>0</v>
      </c>
      <c r="AA21" s="93">
        <f t="shared" si="17"/>
        <v>0</v>
      </c>
      <c r="AB21" s="93">
        <f t="shared" si="18"/>
        <v>0</v>
      </c>
      <c r="AC21" s="235">
        <f t="shared" si="19"/>
        <v>0</v>
      </c>
      <c r="AD21" s="93">
        <f t="shared" si="20"/>
        <v>0</v>
      </c>
      <c r="AE21" s="94">
        <v>0</v>
      </c>
      <c r="AF21" s="235">
        <f t="shared" si="21"/>
        <v>0</v>
      </c>
      <c r="AG21" s="94">
        <v>0</v>
      </c>
      <c r="AH21" s="94"/>
      <c r="AI21" s="94"/>
      <c r="AJ21" s="94"/>
      <c r="AK21" s="94"/>
      <c r="AL21" s="123">
        <f t="shared" si="22"/>
        <v>0.86724685771744603</v>
      </c>
      <c r="AM21" s="94">
        <v>0</v>
      </c>
      <c r="AN21" s="95">
        <f t="shared" si="23"/>
        <v>0</v>
      </c>
      <c r="AO21" s="96">
        <f t="shared" si="25"/>
        <v>-0.86724685771744603</v>
      </c>
      <c r="AP21" s="97"/>
      <c r="AQ21" s="98">
        <f t="shared" si="6"/>
        <v>0</v>
      </c>
      <c r="AR21" s="99">
        <f t="shared" ref="AR21:AR98" si="35">K21</f>
        <v>117.24</v>
      </c>
      <c r="AS21" s="99">
        <f t="shared" si="8"/>
        <v>0</v>
      </c>
      <c r="AT21" s="99">
        <f t="shared" si="9"/>
        <v>0</v>
      </c>
      <c r="AU21" s="99">
        <f t="shared" si="24"/>
        <v>0</v>
      </c>
      <c r="AV21" s="99">
        <f t="array" ref="AV21">_xlfn.IFS(U21=0,AO21,U21&lt;0,AO21/-U21,U21&gt;0,AO21/U21)</f>
        <v>-0.86724685771744603</v>
      </c>
      <c r="AW21" s="235">
        <f t="shared" si="32"/>
        <v>0</v>
      </c>
      <c r="AX21" s="235">
        <f t="shared" si="33"/>
        <v>-7.397192576914415E-3</v>
      </c>
      <c r="AY21" s="100"/>
      <c r="AZ21" s="95">
        <f t="shared" si="12"/>
        <v>-279.2534881850176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322</v>
      </c>
      <c r="F22" s="94" t="s">
        <v>100</v>
      </c>
      <c r="G22" s="94" t="s">
        <v>100</v>
      </c>
      <c r="H22" s="94">
        <v>1</v>
      </c>
      <c r="I22" s="94">
        <v>1</v>
      </c>
      <c r="J22" s="94">
        <v>320</v>
      </c>
      <c r="K22" s="94">
        <v>117.24</v>
      </c>
      <c r="L22" s="93">
        <f t="shared" si="34"/>
        <v>37751.279999999999</v>
      </c>
      <c r="M22" s="90">
        <v>19</v>
      </c>
      <c r="N22" s="90">
        <v>0</v>
      </c>
      <c r="O22" s="90">
        <v>0</v>
      </c>
      <c r="P22" s="90">
        <v>0</v>
      </c>
      <c r="Q22" s="234">
        <f t="shared" si="13"/>
        <v>0</v>
      </c>
      <c r="R22" s="93">
        <f t="shared" si="14"/>
        <v>0.14285714285714285</v>
      </c>
      <c r="S22" s="94">
        <v>1</v>
      </c>
      <c r="T22" s="94">
        <v>0</v>
      </c>
      <c r="U22" s="93">
        <f t="shared" si="15"/>
        <v>1</v>
      </c>
      <c r="V22" s="94">
        <v>538</v>
      </c>
      <c r="W22" s="94">
        <v>0</v>
      </c>
      <c r="X22" s="93">
        <f t="shared" si="16"/>
        <v>538</v>
      </c>
      <c r="Y22" s="94">
        <v>838</v>
      </c>
      <c r="Z22" s="94">
        <v>0</v>
      </c>
      <c r="AA22" s="93">
        <f t="shared" si="17"/>
        <v>838</v>
      </c>
      <c r="AB22" s="93">
        <f t="shared" si="18"/>
        <v>0</v>
      </c>
      <c r="AC22" s="235">
        <f t="shared" si="19"/>
        <v>3.414260265067197E-4</v>
      </c>
      <c r="AD22" s="93">
        <f t="shared" si="20"/>
        <v>117.24</v>
      </c>
      <c r="AE22" s="94">
        <v>312.88</v>
      </c>
      <c r="AF22" s="235">
        <f t="shared" si="21"/>
        <v>0.37336515513126489</v>
      </c>
      <c r="AG22" s="94">
        <v>57.11</v>
      </c>
      <c r="AH22" s="94"/>
      <c r="AI22" s="94"/>
      <c r="AJ22" s="94"/>
      <c r="AK22" s="94"/>
      <c r="AL22" s="123">
        <f t="shared" si="22"/>
        <v>0.86724685771744603</v>
      </c>
      <c r="AM22" s="94">
        <v>0</v>
      </c>
      <c r="AN22" s="95">
        <f t="shared" si="23"/>
        <v>30.719799999999999</v>
      </c>
      <c r="AO22" s="96">
        <f t="shared" si="25"/>
        <v>319.18295314228254</v>
      </c>
      <c r="AP22" s="97"/>
      <c r="AQ22" s="98">
        <f t="shared" si="6"/>
        <v>838</v>
      </c>
      <c r="AR22" s="99">
        <f t="shared" si="35"/>
        <v>117.24</v>
      </c>
      <c r="AS22" s="99">
        <f t="shared" si="8"/>
        <v>312.88</v>
      </c>
      <c r="AT22" s="99">
        <f t="shared" si="9"/>
        <v>57.11</v>
      </c>
      <c r="AU22" s="99">
        <f t="shared" si="24"/>
        <v>0</v>
      </c>
      <c r="AV22" s="99">
        <f t="array" ref="AV22">_xlfn.IFS(U22=0,AO22,U22&lt;0,AO22/-U22,U22&gt;0,AO22/U22)</f>
        <v>319.18295314228254</v>
      </c>
      <c r="AW22" s="235">
        <f t="shared" si="32"/>
        <v>0.38088657892873812</v>
      </c>
      <c r="AX22" s="235">
        <f t="shared" si="33"/>
        <v>2.722474864741407</v>
      </c>
      <c r="AY22" s="100"/>
      <c r="AZ22" s="95">
        <f t="shared" si="12"/>
        <v>102776.91091181498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3"/>
        <v>0</v>
      </c>
      <c r="R23" s="93">
        <f t="shared" si="14"/>
        <v>0</v>
      </c>
      <c r="S23" s="94">
        <v>0</v>
      </c>
      <c r="T23" s="94">
        <v>0</v>
      </c>
      <c r="U23" s="93">
        <f t="shared" si="15"/>
        <v>0</v>
      </c>
      <c r="V23" s="94">
        <v>0</v>
      </c>
      <c r="W23" s="94">
        <v>0</v>
      </c>
      <c r="X23" s="93">
        <f t="shared" si="16"/>
        <v>0</v>
      </c>
      <c r="Y23" s="94">
        <v>0</v>
      </c>
      <c r="Z23" s="94">
        <v>0</v>
      </c>
      <c r="AA23" s="93">
        <f t="shared" si="17"/>
        <v>0</v>
      </c>
      <c r="AB23" s="93">
        <f t="shared" si="18"/>
        <v>0</v>
      </c>
      <c r="AC23" s="235">
        <f t="shared" si="19"/>
        <v>0</v>
      </c>
      <c r="AD23" s="93">
        <f t="shared" si="20"/>
        <v>0</v>
      </c>
      <c r="AE23" s="94">
        <v>0</v>
      </c>
      <c r="AF23" s="235">
        <f t="shared" si="21"/>
        <v>0</v>
      </c>
      <c r="AG23" s="94">
        <v>0</v>
      </c>
      <c r="AH23" s="94"/>
      <c r="AI23" s="94"/>
      <c r="AJ23" s="94"/>
      <c r="AK23" s="94"/>
      <c r="AL23" s="123">
        <f t="shared" si="22"/>
        <v>0</v>
      </c>
      <c r="AM23" s="94">
        <v>0</v>
      </c>
      <c r="AN23" s="95">
        <f t="shared" si="23"/>
        <v>0</v>
      </c>
      <c r="AO23" s="96">
        <f t="shared" si="25"/>
        <v>0</v>
      </c>
      <c r="AP23" s="97"/>
      <c r="AQ23" s="98">
        <f t="shared" si="6"/>
        <v>0</v>
      </c>
      <c r="AR23" s="99">
        <f t="shared" si="35"/>
        <v>117.24</v>
      </c>
      <c r="AS23" s="99">
        <f t="shared" si="8"/>
        <v>0</v>
      </c>
      <c r="AT23" s="99">
        <f t="shared" si="9"/>
        <v>0</v>
      </c>
      <c r="AU23" s="99">
        <f t="shared" si="24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2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3"/>
        <v>0</v>
      </c>
      <c r="R24" s="93">
        <f t="shared" si="14"/>
        <v>0</v>
      </c>
      <c r="S24" s="94">
        <v>0</v>
      </c>
      <c r="T24" s="94">
        <v>0</v>
      </c>
      <c r="U24" s="93">
        <f t="shared" si="15"/>
        <v>0</v>
      </c>
      <c r="V24" s="94">
        <v>0</v>
      </c>
      <c r="W24" s="94">
        <v>0</v>
      </c>
      <c r="X24" s="93">
        <f t="shared" si="16"/>
        <v>0</v>
      </c>
      <c r="Y24" s="94">
        <v>0</v>
      </c>
      <c r="Z24" s="94">
        <v>0</v>
      </c>
      <c r="AA24" s="93">
        <f t="shared" si="17"/>
        <v>0</v>
      </c>
      <c r="AB24" s="93">
        <f t="shared" si="18"/>
        <v>0</v>
      </c>
      <c r="AC24" s="235">
        <f t="shared" si="19"/>
        <v>0</v>
      </c>
      <c r="AD24" s="93">
        <f t="shared" si="20"/>
        <v>0</v>
      </c>
      <c r="AE24" s="94">
        <v>0</v>
      </c>
      <c r="AF24" s="235">
        <f t="shared" si="21"/>
        <v>0</v>
      </c>
      <c r="AG24" s="94">
        <v>0</v>
      </c>
      <c r="AH24" s="94"/>
      <c r="AI24" s="94"/>
      <c r="AJ24" s="94"/>
      <c r="AK24" s="94"/>
      <c r="AL24" s="123">
        <f t="shared" si="22"/>
        <v>0</v>
      </c>
      <c r="AM24" s="94">
        <v>0</v>
      </c>
      <c r="AN24" s="95">
        <f t="shared" si="23"/>
        <v>0</v>
      </c>
      <c r="AO24" s="96">
        <f t="shared" si="25"/>
        <v>0</v>
      </c>
      <c r="AP24" s="97"/>
      <c r="AQ24" s="98">
        <f t="shared" si="6"/>
        <v>0</v>
      </c>
      <c r="AR24" s="99">
        <f t="shared" si="35"/>
        <v>117.24</v>
      </c>
      <c r="AS24" s="99">
        <f t="shared" si="8"/>
        <v>0</v>
      </c>
      <c r="AT24" s="99">
        <f t="shared" si="9"/>
        <v>0</v>
      </c>
      <c r="AU24" s="99">
        <f t="shared" si="24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2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1</v>
      </c>
      <c r="F25" s="94">
        <v>0</v>
      </c>
      <c r="G25" s="94">
        <v>0</v>
      </c>
      <c r="H25" s="94">
        <v>0</v>
      </c>
      <c r="I25" s="94">
        <v>1</v>
      </c>
      <c r="J25" s="94">
        <v>0</v>
      </c>
      <c r="K25" s="94">
        <v>117.24</v>
      </c>
      <c r="L25" s="93">
        <f t="shared" si="34"/>
        <v>117.24</v>
      </c>
      <c r="M25" s="90">
        <v>9</v>
      </c>
      <c r="N25" s="90">
        <v>2</v>
      </c>
      <c r="O25" s="90">
        <v>918</v>
      </c>
      <c r="P25" s="90">
        <v>100</v>
      </c>
      <c r="Q25" s="234">
        <f t="shared" si="13"/>
        <v>0.2857142857142857</v>
      </c>
      <c r="R25" s="93">
        <f t="shared" si="14"/>
        <v>0.2857142857142857</v>
      </c>
      <c r="S25" s="94">
        <v>2</v>
      </c>
      <c r="T25" s="94">
        <v>0</v>
      </c>
      <c r="U25" s="93">
        <f t="shared" si="15"/>
        <v>2</v>
      </c>
      <c r="V25" s="94">
        <v>1239</v>
      </c>
      <c r="W25" s="94">
        <v>0</v>
      </c>
      <c r="X25" s="93">
        <f t="shared" si="16"/>
        <v>1239</v>
      </c>
      <c r="Y25" s="94">
        <v>1836</v>
      </c>
      <c r="Z25" s="94">
        <v>0</v>
      </c>
      <c r="AA25" s="93">
        <f t="shared" si="17"/>
        <v>1836</v>
      </c>
      <c r="AB25" s="93">
        <f t="shared" si="18"/>
        <v>1836</v>
      </c>
      <c r="AC25" s="235">
        <f t="shared" si="19"/>
        <v>7.4804079315792047E-4</v>
      </c>
      <c r="AD25" s="93">
        <f t="shared" si="20"/>
        <v>234.48</v>
      </c>
      <c r="AE25" s="94">
        <v>671.57000000000016</v>
      </c>
      <c r="AF25" s="235">
        <f t="shared" si="21"/>
        <v>0.3657788671023966</v>
      </c>
      <c r="AG25" s="94">
        <v>109.44</v>
      </c>
      <c r="AH25" s="94"/>
      <c r="AI25" s="94"/>
      <c r="AJ25" s="94"/>
      <c r="AK25" s="94"/>
      <c r="AL25" s="123">
        <f t="shared" si="22"/>
        <v>0</v>
      </c>
      <c r="AM25" s="94">
        <v>0</v>
      </c>
      <c r="AN25" s="95">
        <f t="shared" si="23"/>
        <v>70.746899999999997</v>
      </c>
      <c r="AO25" s="96">
        <f t="shared" si="25"/>
        <v>749.76309999999978</v>
      </c>
      <c r="AP25" s="97"/>
      <c r="AQ25" s="98">
        <f t="shared" si="6"/>
        <v>918</v>
      </c>
      <c r="AR25" s="99">
        <f t="shared" si="35"/>
        <v>117.24</v>
      </c>
      <c r="AS25" s="99">
        <f t="shared" si="8"/>
        <v>335.78500000000008</v>
      </c>
      <c r="AT25" s="99">
        <f t="shared" si="9"/>
        <v>54.72</v>
      </c>
      <c r="AU25" s="99">
        <f t="shared" si="24"/>
        <v>0</v>
      </c>
      <c r="AV25" s="99">
        <f t="array" ref="AV25">_xlfn.IFS(U25=0,AO25,U25&lt;0,AO25/-U25,U25&gt;0,AO25/U25)</f>
        <v>374.88154999999989</v>
      </c>
      <c r="AW25" s="235">
        <f t="shared" si="32"/>
        <v>0.40836770152505436</v>
      </c>
      <c r="AX25" s="235">
        <f t="shared" si="33"/>
        <v>3.1975567212555434</v>
      </c>
      <c r="AY25" s="100"/>
      <c r="AZ25" s="95">
        <f t="shared" si="12"/>
        <v>374.88154999999989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851</v>
      </c>
      <c r="F26" s="94">
        <v>86</v>
      </c>
      <c r="G26" s="94">
        <v>30</v>
      </c>
      <c r="H26" s="94">
        <v>209</v>
      </c>
      <c r="I26" s="94">
        <v>526</v>
      </c>
      <c r="J26" s="94">
        <v>0</v>
      </c>
      <c r="K26" s="94">
        <v>123.09</v>
      </c>
      <c r="L26" s="93">
        <f t="shared" si="34"/>
        <v>104749.59</v>
      </c>
      <c r="M26" s="90">
        <v>51</v>
      </c>
      <c r="N26" s="90">
        <v>102</v>
      </c>
      <c r="O26" s="90">
        <v>699</v>
      </c>
      <c r="P26" s="90">
        <v>26</v>
      </c>
      <c r="Q26" s="234">
        <f t="shared" si="13"/>
        <v>14.571428571428571</v>
      </c>
      <c r="R26" s="93">
        <f t="shared" si="14"/>
        <v>3.7142857142857144</v>
      </c>
      <c r="S26" s="94">
        <v>27</v>
      </c>
      <c r="T26" s="94">
        <v>-1</v>
      </c>
      <c r="U26" s="93">
        <f t="shared" si="15"/>
        <v>26</v>
      </c>
      <c r="V26" s="94">
        <v>12240.48</v>
      </c>
      <c r="W26" s="94">
        <v>-476</v>
      </c>
      <c r="X26" s="93">
        <f t="shared" si="16"/>
        <v>11764.48</v>
      </c>
      <c r="Y26" s="94">
        <v>18873.14</v>
      </c>
      <c r="Z26" s="94">
        <v>-699</v>
      </c>
      <c r="AA26" s="93">
        <f t="shared" si="17"/>
        <v>18174.14</v>
      </c>
      <c r="AB26" s="93">
        <f t="shared" si="18"/>
        <v>18537.48</v>
      </c>
      <c r="AC26" s="235">
        <f t="shared" si="19"/>
        <v>7.4046830613088716E-3</v>
      </c>
      <c r="AD26" s="93">
        <f t="shared" si="20"/>
        <v>3200.34</v>
      </c>
      <c r="AE26" s="94">
        <v>6802.3999999999987</v>
      </c>
      <c r="AF26" s="235">
        <f t="shared" si="21"/>
        <v>0.37429006269347542</v>
      </c>
      <c r="AG26" s="94">
        <v>8619.1699999999964</v>
      </c>
      <c r="AH26" s="94">
        <v>1175</v>
      </c>
      <c r="AI26" s="94">
        <v>5873</v>
      </c>
      <c r="AJ26" s="94"/>
      <c r="AK26" s="94"/>
      <c r="AL26" s="123">
        <f t="shared" si="22"/>
        <v>181.25459326294623</v>
      </c>
      <c r="AM26" s="94">
        <v>10</v>
      </c>
      <c r="AN26" s="95">
        <f t="shared" si="23"/>
        <v>671.75180799999998</v>
      </c>
      <c r="AO26" s="96">
        <f t="shared" si="25"/>
        <v>-8358.7764012629414</v>
      </c>
      <c r="AP26" s="97"/>
      <c r="AQ26" s="98">
        <f t="shared" si="6"/>
        <v>699.00538461538463</v>
      </c>
      <c r="AR26" s="99">
        <f t="shared" si="35"/>
        <v>123.09</v>
      </c>
      <c r="AS26" s="99">
        <f t="shared" si="8"/>
        <v>261.6307692307692</v>
      </c>
      <c r="AT26" s="99">
        <f t="shared" si="9"/>
        <v>319.2285185185184</v>
      </c>
      <c r="AU26" s="99">
        <f t="shared" si="24"/>
        <v>261.03703703703701</v>
      </c>
      <c r="AV26" s="99">
        <f t="array" ref="AV26">_xlfn.IFS(U26=0,AO26,U26&lt;0,AO26/-U26,U26&gt;0,AO26/U26)</f>
        <v>-321.49140004857469</v>
      </c>
      <c r="AW26" s="235">
        <f t="shared" si="32"/>
        <v>-0.45992692921166789</v>
      </c>
      <c r="AX26" s="235">
        <f t="shared" si="33"/>
        <v>-2.6118401173821972</v>
      </c>
      <c r="AY26" s="100"/>
      <c r="AZ26" s="95">
        <f t="shared" si="12"/>
        <v>-273589.18144133704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378</v>
      </c>
      <c r="F27" s="94">
        <v>6</v>
      </c>
      <c r="G27" s="94">
        <v>4</v>
      </c>
      <c r="H27" s="94">
        <v>48</v>
      </c>
      <c r="I27" s="94">
        <v>320</v>
      </c>
      <c r="J27" s="94">
        <v>0</v>
      </c>
      <c r="K27" s="94">
        <v>181.59</v>
      </c>
      <c r="L27" s="93">
        <f t="shared" si="34"/>
        <v>68641.02</v>
      </c>
      <c r="M27" s="90">
        <v>68</v>
      </c>
      <c r="N27" s="90">
        <v>11</v>
      </c>
      <c r="O27" s="90">
        <v>478</v>
      </c>
      <c r="P27" s="90">
        <v>67</v>
      </c>
      <c r="Q27" s="234">
        <f t="shared" si="13"/>
        <v>1.5714285714285714</v>
      </c>
      <c r="R27" s="93">
        <f t="shared" si="14"/>
        <v>0.8571428571428571</v>
      </c>
      <c r="S27" s="94">
        <v>6</v>
      </c>
      <c r="T27" s="94">
        <v>0</v>
      </c>
      <c r="U27" s="93">
        <f t="shared" si="15"/>
        <v>6</v>
      </c>
      <c r="V27" s="94">
        <v>1749.91</v>
      </c>
      <c r="W27" s="94">
        <v>0</v>
      </c>
      <c r="X27" s="93">
        <f t="shared" si="16"/>
        <v>1749.91</v>
      </c>
      <c r="Y27" s="94">
        <v>2868.52</v>
      </c>
      <c r="Z27" s="94">
        <v>0</v>
      </c>
      <c r="AA27" s="93">
        <f t="shared" si="17"/>
        <v>2868.52</v>
      </c>
      <c r="AB27" s="93">
        <f t="shared" si="18"/>
        <v>3522.86</v>
      </c>
      <c r="AC27" s="235">
        <f t="shared" si="19"/>
        <v>1.168720030495293E-3</v>
      </c>
      <c r="AD27" s="93">
        <f t="shared" si="20"/>
        <v>1089.54</v>
      </c>
      <c r="AE27" s="94">
        <v>1067.6200000000001</v>
      </c>
      <c r="AF27" s="235">
        <f t="shared" si="21"/>
        <v>0.37218495949130564</v>
      </c>
      <c r="AG27" s="94">
        <v>1049.0500000000002</v>
      </c>
      <c r="AH27" s="94"/>
      <c r="AI27" s="94"/>
      <c r="AJ27" s="94"/>
      <c r="AK27" s="94"/>
      <c r="AL27" s="123">
        <f t="shared" si="22"/>
        <v>41.627849170437408</v>
      </c>
      <c r="AM27" s="94">
        <v>0</v>
      </c>
      <c r="AN27" s="95">
        <f t="shared" si="23"/>
        <v>99.919860999999997</v>
      </c>
      <c r="AO27" s="96">
        <f t="shared" si="25"/>
        <v>-479.23771017043771</v>
      </c>
      <c r="AP27" s="97"/>
      <c r="AQ27" s="98">
        <f t="shared" si="6"/>
        <v>478.08666666666664</v>
      </c>
      <c r="AR27" s="99">
        <f t="shared" si="35"/>
        <v>181.59</v>
      </c>
      <c r="AS27" s="99">
        <f t="shared" si="8"/>
        <v>177.9366666666667</v>
      </c>
      <c r="AT27" s="99">
        <f t="shared" si="9"/>
        <v>174.8416666666667</v>
      </c>
      <c r="AU27" s="99">
        <f t="shared" si="24"/>
        <v>0</v>
      </c>
      <c r="AV27" s="99">
        <f t="array" ref="AV27">_xlfn.IFS(U27=0,AO27,U27&lt;0,AO27/-U27,U27&gt;0,AO27/U27)</f>
        <v>-79.872951695072956</v>
      </c>
      <c r="AW27" s="235">
        <f t="shared" si="32"/>
        <v>-0.16706793404628092</v>
      </c>
      <c r="AX27" s="235">
        <f t="shared" si="33"/>
        <v>-0.43985325015184179</v>
      </c>
      <c r="AY27" s="100"/>
      <c r="AZ27" s="95">
        <f t="shared" si="12"/>
        <v>-30191.975740737576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6">SUM(F28:J28)</f>
        <v>1384</v>
      </c>
      <c r="F28" s="94">
        <v>173</v>
      </c>
      <c r="G28" s="94">
        <v>64</v>
      </c>
      <c r="H28" s="94">
        <v>492</v>
      </c>
      <c r="I28" s="94">
        <v>0</v>
      </c>
      <c r="J28" s="94">
        <v>655</v>
      </c>
      <c r="K28" s="94">
        <v>133.62</v>
      </c>
      <c r="L28" s="93">
        <f t="shared" si="34"/>
        <v>184930.08000000002</v>
      </c>
      <c r="M28" s="90">
        <v>45</v>
      </c>
      <c r="N28" s="90">
        <v>236</v>
      </c>
      <c r="O28" s="90">
        <v>1196</v>
      </c>
      <c r="P28" s="90">
        <v>44</v>
      </c>
      <c r="Q28" s="234">
        <f t="shared" si="13"/>
        <v>33.714285714285715</v>
      </c>
      <c r="R28" s="93">
        <f t="shared" si="14"/>
        <v>13.714285714285714</v>
      </c>
      <c r="S28" s="94">
        <v>101</v>
      </c>
      <c r="T28" s="94">
        <v>-5</v>
      </c>
      <c r="U28" s="93">
        <f t="shared" si="15"/>
        <v>96</v>
      </c>
      <c r="V28" s="94">
        <v>71392.75</v>
      </c>
      <c r="W28" s="94">
        <v>-3481</v>
      </c>
      <c r="X28" s="93">
        <f t="shared" si="16"/>
        <v>67911.75</v>
      </c>
      <c r="Y28" s="94">
        <v>114776.56</v>
      </c>
      <c r="Z28" s="94">
        <v>-5681</v>
      </c>
      <c r="AA28" s="93">
        <f t="shared" si="17"/>
        <v>109095.56</v>
      </c>
      <c r="AB28" s="93">
        <f t="shared" si="18"/>
        <v>124192.64</v>
      </c>
      <c r="AC28" s="235">
        <f t="shared" si="19"/>
        <v>4.4448763198479027E-2</v>
      </c>
      <c r="AD28" s="93">
        <f t="shared" si="20"/>
        <v>12827.52</v>
      </c>
      <c r="AE28" s="94">
        <v>40744.490000000034</v>
      </c>
      <c r="AF28" s="235">
        <f t="shared" si="21"/>
        <v>0.37347523583911241</v>
      </c>
      <c r="AG28" s="94">
        <v>16137.569999999983</v>
      </c>
      <c r="AH28" s="94">
        <v>1802</v>
      </c>
      <c r="AI28" s="94">
        <v>12000</v>
      </c>
      <c r="AJ28" s="94"/>
      <c r="AK28" s="94"/>
      <c r="AL28" s="123">
        <f t="shared" si="22"/>
        <v>426.68545399698337</v>
      </c>
      <c r="AM28" s="94">
        <v>50</v>
      </c>
      <c r="AN28" s="95">
        <f t="shared" si="23"/>
        <v>3877.760925</v>
      </c>
      <c r="AO28" s="96">
        <f t="shared" si="25"/>
        <v>21229.533621002993</v>
      </c>
      <c r="AP28" s="97"/>
      <c r="AQ28" s="98">
        <f t="shared" si="6"/>
        <v>1136.4120833333334</v>
      </c>
      <c r="AR28" s="99">
        <f t="shared" si="35"/>
        <v>133.62</v>
      </c>
      <c r="AS28" s="99">
        <f t="shared" si="8"/>
        <v>424.42177083333371</v>
      </c>
      <c r="AT28" s="99">
        <f t="shared" si="9"/>
        <v>159.77792079207904</v>
      </c>
      <c r="AU28" s="99">
        <f t="shared" si="24"/>
        <v>136.65346534653466</v>
      </c>
      <c r="AV28" s="99">
        <f>_xlfn.IFS(U28=0,AO28,U28&lt;0,AO28/-U28,U28&gt;0,AO28/U28)</f>
        <v>221.14097521878116</v>
      </c>
      <c r="AW28" s="235">
        <f t="shared" si="32"/>
        <v>0.19459576192654396</v>
      </c>
      <c r="AX28" s="235">
        <f t="shared" si="33"/>
        <v>1.6549990661486391</v>
      </c>
      <c r="AY28" s="100"/>
      <c r="AZ28" s="95">
        <f t="shared" si="12"/>
        <v>306059.10970279312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640</v>
      </c>
      <c r="F29" s="94">
        <v>0</v>
      </c>
      <c r="G29" s="94">
        <v>0</v>
      </c>
      <c r="H29" s="94">
        <v>0</v>
      </c>
      <c r="I29" s="94">
        <v>640</v>
      </c>
      <c r="J29" s="94">
        <v>0</v>
      </c>
      <c r="K29" s="94">
        <v>111.39</v>
      </c>
      <c r="L29" s="93">
        <f>E29*K29</f>
        <v>71289.600000000006</v>
      </c>
      <c r="M29" s="90">
        <v>3</v>
      </c>
      <c r="N29" s="90">
        <v>1</v>
      </c>
      <c r="O29" s="90">
        <v>478</v>
      </c>
      <c r="P29" s="90">
        <v>100</v>
      </c>
      <c r="Q29" s="234">
        <f t="shared" si="13"/>
        <v>0.14285714285714285</v>
      </c>
      <c r="R29" s="93">
        <f t="shared" si="14"/>
        <v>0.14285714285714285</v>
      </c>
      <c r="S29" s="94">
        <v>1</v>
      </c>
      <c r="T29" s="94">
        <v>0</v>
      </c>
      <c r="U29" s="93">
        <f t="shared" si="15"/>
        <v>1</v>
      </c>
      <c r="V29" s="94">
        <v>287</v>
      </c>
      <c r="W29" s="94">
        <v>0</v>
      </c>
      <c r="X29" s="93">
        <f t="shared" si="16"/>
        <v>287</v>
      </c>
      <c r="Y29" s="94">
        <v>478</v>
      </c>
      <c r="Z29" s="94">
        <v>0</v>
      </c>
      <c r="AA29" s="93">
        <f t="shared" si="17"/>
        <v>478</v>
      </c>
      <c r="AB29" s="93">
        <f t="shared" si="18"/>
        <v>478</v>
      </c>
      <c r="AC29" s="235">
        <f t="shared" si="19"/>
        <v>1.9475136118163726E-4</v>
      </c>
      <c r="AD29" s="93">
        <f t="shared" si="20"/>
        <v>111.39</v>
      </c>
      <c r="AE29" s="94">
        <v>179.98000000000002</v>
      </c>
      <c r="AF29" s="235">
        <f t="shared" si="21"/>
        <v>0.37652719665271972</v>
      </c>
      <c r="AG29" s="94">
        <v>47.32</v>
      </c>
      <c r="AH29" s="94"/>
      <c r="AI29" s="94"/>
      <c r="AJ29" s="94"/>
      <c r="AK29" s="94"/>
      <c r="AL29" s="123">
        <f t="shared" si="22"/>
        <v>0</v>
      </c>
      <c r="AM29" s="94">
        <v>0</v>
      </c>
      <c r="AN29" s="95">
        <f t="shared" si="23"/>
        <v>16.387699999999999</v>
      </c>
      <c r="AO29" s="96">
        <f t="shared" si="25"/>
        <v>122.92230000000001</v>
      </c>
      <c r="AP29" s="97"/>
      <c r="AQ29" s="98">
        <f t="shared" si="6"/>
        <v>478</v>
      </c>
      <c r="AR29" s="99">
        <f t="shared" si="35"/>
        <v>111.39</v>
      </c>
      <c r="AS29" s="99">
        <f t="shared" si="8"/>
        <v>179.98000000000002</v>
      </c>
      <c r="AT29" s="99">
        <f t="shared" si="9"/>
        <v>47.32</v>
      </c>
      <c r="AU29" s="99">
        <f t="shared" si="24"/>
        <v>0</v>
      </c>
      <c r="AV29" s="99">
        <f t="array" ref="AV29">_xlfn.IFS(U29=0,AO29,U29&lt;0,AO29/-U29,U29&gt;0,AO29/U29)</f>
        <v>122.92230000000001</v>
      </c>
      <c r="AW29" s="235">
        <f>IF(AQ29=0,0,AV29/AQ29)</f>
        <v>0.25715962343096238</v>
      </c>
      <c r="AX29" s="235">
        <f>IF(AR29=0,0,AV29/AR29)</f>
        <v>1.10353083759763</v>
      </c>
      <c r="AY29" s="100"/>
      <c r="AZ29" s="95">
        <f t="shared" si="12"/>
        <v>78670.271999999997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1</v>
      </c>
      <c r="F30" s="94" t="s">
        <v>100</v>
      </c>
      <c r="G30" s="94">
        <v>1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111.39</v>
      </c>
      <c r="M30" s="90">
        <v>999</v>
      </c>
      <c r="N30" s="90">
        <v>1</v>
      </c>
      <c r="O30" s="90">
        <v>558</v>
      </c>
      <c r="P30" s="90">
        <v>0</v>
      </c>
      <c r="Q30" s="234">
        <f t="shared" si="13"/>
        <v>0.14285714285714285</v>
      </c>
      <c r="R30" s="93">
        <f t="shared" si="14"/>
        <v>0.14285714285714285</v>
      </c>
      <c r="S30" s="94">
        <v>1</v>
      </c>
      <c r="T30" s="94">
        <v>0</v>
      </c>
      <c r="U30" s="93">
        <f t="shared" si="15"/>
        <v>1</v>
      </c>
      <c r="V30" s="94">
        <v>384</v>
      </c>
      <c r="W30" s="94">
        <v>0</v>
      </c>
      <c r="X30" s="93">
        <f t="shared" si="16"/>
        <v>384</v>
      </c>
      <c r="Y30" s="94">
        <v>558</v>
      </c>
      <c r="Z30" s="94">
        <v>0</v>
      </c>
      <c r="AA30" s="93">
        <f t="shared" si="17"/>
        <v>558</v>
      </c>
      <c r="AB30" s="93">
        <f t="shared" si="18"/>
        <v>0</v>
      </c>
      <c r="AC30" s="235">
        <f t="shared" si="19"/>
        <v>2.2734573125387779E-4</v>
      </c>
      <c r="AD30" s="93">
        <f t="shared" si="20"/>
        <v>111.39</v>
      </c>
      <c r="AE30" s="94">
        <v>211.93</v>
      </c>
      <c r="AF30" s="235">
        <f t="shared" si="21"/>
        <v>0.37980286738351254</v>
      </c>
      <c r="AG30" s="94">
        <v>139.88999999999999</v>
      </c>
      <c r="AH30" s="94"/>
      <c r="AI30" s="94"/>
      <c r="AJ30" s="94"/>
      <c r="AK30" s="94"/>
      <c r="AL30" s="123">
        <f t="shared" si="22"/>
        <v>0</v>
      </c>
      <c r="AM30" s="94">
        <v>0</v>
      </c>
      <c r="AN30" s="95">
        <f t="shared" si="23"/>
        <v>21.926400000000001</v>
      </c>
      <c r="AO30" s="96">
        <f t="shared" si="25"/>
        <v>72.863600000000019</v>
      </c>
      <c r="AP30" s="97"/>
      <c r="AQ30" s="98">
        <f t="shared" si="6"/>
        <v>558</v>
      </c>
      <c r="AR30" s="99">
        <f t="shared" si="35"/>
        <v>111.39</v>
      </c>
      <c r="AS30" s="99">
        <f t="shared" si="8"/>
        <v>211.93</v>
      </c>
      <c r="AT30" s="99">
        <f t="shared" si="9"/>
        <v>139.88999999999999</v>
      </c>
      <c r="AU30" s="99">
        <f t="shared" si="24"/>
        <v>0</v>
      </c>
      <c r="AV30" s="99">
        <f t="array" ref="AV30">_xlfn.IFS(U30=0,AO30,U30&lt;0,AO30/-U30,U30&gt;0,AO30/U30)</f>
        <v>72.863600000000019</v>
      </c>
      <c r="AW30" s="235">
        <f>IF(AQ30=0,0,AV30/AQ30)</f>
        <v>0.13057992831541221</v>
      </c>
      <c r="AX30" s="235">
        <f>IF(AR30=0,0,AV30/AR30)</f>
        <v>0.65413053236376717</v>
      </c>
      <c r="AY30" s="100"/>
      <c r="AZ30" s="95">
        <f t="shared" si="12"/>
        <v>72.863600000000019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105.54</v>
      </c>
      <c r="L31" s="93">
        <f>E31*K31</f>
        <v>0</v>
      </c>
      <c r="M31" s="90">
        <v>999</v>
      </c>
      <c r="N31" s="90">
        <v>1</v>
      </c>
      <c r="O31" s="90">
        <v>499</v>
      </c>
      <c r="P31" s="90">
        <v>100</v>
      </c>
      <c r="Q31" s="234">
        <f t="shared" si="13"/>
        <v>0.14285714285714285</v>
      </c>
      <c r="R31" s="93">
        <f t="shared" si="14"/>
        <v>0.2857142857142857</v>
      </c>
      <c r="S31" s="94">
        <v>2</v>
      </c>
      <c r="T31" s="94">
        <v>0</v>
      </c>
      <c r="U31" s="93">
        <f t="shared" si="15"/>
        <v>2</v>
      </c>
      <c r="V31" s="94">
        <v>593</v>
      </c>
      <c r="W31" s="94">
        <v>0</v>
      </c>
      <c r="X31" s="93">
        <f t="shared" si="16"/>
        <v>593</v>
      </c>
      <c r="Y31" s="94">
        <v>998</v>
      </c>
      <c r="Z31" s="94">
        <v>0</v>
      </c>
      <c r="AA31" s="93">
        <f t="shared" si="17"/>
        <v>998</v>
      </c>
      <c r="AB31" s="93">
        <f t="shared" si="18"/>
        <v>499</v>
      </c>
      <c r="AC31" s="235">
        <f t="shared" si="19"/>
        <v>4.0661476665120077E-4</v>
      </c>
      <c r="AD31" s="93">
        <f t="shared" si="20"/>
        <v>211.08</v>
      </c>
      <c r="AE31" s="94">
        <v>375.40000000000009</v>
      </c>
      <c r="AF31" s="235">
        <f t="shared" si="21"/>
        <v>0.3761523046092185</v>
      </c>
      <c r="AG31" s="94">
        <v>94.18</v>
      </c>
      <c r="AH31" s="94"/>
      <c r="AI31" s="94">
        <v>20</v>
      </c>
      <c r="AJ31" s="94"/>
      <c r="AK31" s="94"/>
      <c r="AL31" s="123">
        <f t="shared" si="22"/>
        <v>0</v>
      </c>
      <c r="AM31" s="94">
        <v>0</v>
      </c>
      <c r="AN31" s="95">
        <f t="shared" si="23"/>
        <v>33.860300000000002</v>
      </c>
      <c r="AO31" s="96">
        <f t="shared" si="25"/>
        <v>263.47969999999987</v>
      </c>
      <c r="AP31" s="97"/>
      <c r="AQ31" s="98">
        <f t="shared" si="6"/>
        <v>499</v>
      </c>
      <c r="AR31" s="99">
        <f t="shared" si="35"/>
        <v>105.54</v>
      </c>
      <c r="AS31" s="99">
        <f t="shared" si="8"/>
        <v>187.70000000000005</v>
      </c>
      <c r="AT31" s="99">
        <f t="shared" si="9"/>
        <v>47.09</v>
      </c>
      <c r="AU31" s="99">
        <f t="shared" si="24"/>
        <v>10</v>
      </c>
      <c r="AV31" s="99">
        <f t="array" ref="AV31">_xlfn.IFS(U31=0,AO31,U31&lt;0,AO31/-U31,U31&gt;0,AO31/U31)</f>
        <v>131.73984999999993</v>
      </c>
      <c r="AW31" s="235">
        <f>IF(AQ31=0,0,AV31/AQ31)</f>
        <v>0.2640077154308616</v>
      </c>
      <c r="AX31" s="235">
        <f>IF(AR31=0,0,AV31/AR31)</f>
        <v>1.2482456888383544</v>
      </c>
      <c r="AY31" s="100"/>
      <c r="AZ31" s="95">
        <f t="shared" si="12"/>
        <v>0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7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8">E32*K32</f>
        <v>11813.759999999998</v>
      </c>
      <c r="M32" s="90">
        <v>999</v>
      </c>
      <c r="N32" s="90">
        <v>0</v>
      </c>
      <c r="O32" s="90">
        <v>0</v>
      </c>
      <c r="P32" s="90">
        <v>0</v>
      </c>
      <c r="Q32" s="234">
        <f t="shared" si="13"/>
        <v>0</v>
      </c>
      <c r="R32" s="93">
        <f t="shared" si="14"/>
        <v>0</v>
      </c>
      <c r="S32" s="94">
        <v>0</v>
      </c>
      <c r="T32" s="94">
        <v>0</v>
      </c>
      <c r="U32" s="93">
        <f t="shared" si="15"/>
        <v>0</v>
      </c>
      <c r="V32" s="94">
        <v>0</v>
      </c>
      <c r="W32" s="94">
        <v>0</v>
      </c>
      <c r="X32" s="93">
        <f t="shared" si="16"/>
        <v>0</v>
      </c>
      <c r="Y32" s="94">
        <v>0</v>
      </c>
      <c r="Z32" s="94">
        <v>0</v>
      </c>
      <c r="AA32" s="93">
        <f t="shared" si="17"/>
        <v>0</v>
      </c>
      <c r="AB32" s="93">
        <f t="shared" si="18"/>
        <v>0</v>
      </c>
      <c r="AC32" s="235">
        <f t="shared" si="19"/>
        <v>0</v>
      </c>
      <c r="AD32" s="93">
        <f t="shared" si="20"/>
        <v>0</v>
      </c>
      <c r="AE32" s="94">
        <v>0</v>
      </c>
      <c r="AF32" s="235">
        <f t="shared" si="21"/>
        <v>0</v>
      </c>
      <c r="AG32" s="94">
        <v>0</v>
      </c>
      <c r="AH32" s="94"/>
      <c r="AI32" s="94"/>
      <c r="AJ32" s="94"/>
      <c r="AK32" s="94"/>
      <c r="AL32" s="123">
        <f t="shared" si="22"/>
        <v>0</v>
      </c>
      <c r="AM32" s="94">
        <v>0</v>
      </c>
      <c r="AN32" s="95">
        <f t="shared" si="23"/>
        <v>0</v>
      </c>
      <c r="AO32" s="96">
        <f t="shared" si="25"/>
        <v>0</v>
      </c>
      <c r="AP32" s="97"/>
      <c r="AQ32" s="98">
        <f t="shared" si="6"/>
        <v>0</v>
      </c>
      <c r="AR32" s="99">
        <f t="shared" si="35"/>
        <v>140.63999999999999</v>
      </c>
      <c r="AS32" s="99">
        <f t="shared" si="8"/>
        <v>0</v>
      </c>
      <c r="AT32" s="99">
        <f t="shared" si="9"/>
        <v>0</v>
      </c>
      <c r="AU32" s="99">
        <f t="shared" si="24"/>
        <v>0</v>
      </c>
      <c r="AV32" s="99">
        <f t="array" ref="AV32">_xlfn.IFS(U32=0,AO32,U32&lt;0,AO32/-U32,U32&gt;0,AO32/U32)</f>
        <v>0</v>
      </c>
      <c r="AW32" s="235">
        <f t="shared" ref="AW32" si="39">IF(AQ32=0,0,AV32/AQ32)</f>
        <v>0</v>
      </c>
      <c r="AX32" s="235">
        <f t="shared" ref="AX32" si="40">IF(AR32=0,0,AV32/AR32)</f>
        <v>0</v>
      </c>
      <c r="AY32" s="100"/>
      <c r="AZ32" s="95">
        <f t="shared" si="12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162</v>
      </c>
      <c r="F33" s="94">
        <v>3</v>
      </c>
      <c r="G33" s="94">
        <v>1</v>
      </c>
      <c r="H33" s="94">
        <v>138</v>
      </c>
      <c r="I33" s="94">
        <v>20</v>
      </c>
      <c r="J33" s="94">
        <v>0</v>
      </c>
      <c r="K33" s="94">
        <v>123.09</v>
      </c>
      <c r="L33" s="93">
        <f>E33*K33</f>
        <v>19940.580000000002</v>
      </c>
      <c r="M33" s="90">
        <v>235</v>
      </c>
      <c r="N33" s="90">
        <v>6</v>
      </c>
      <c r="O33" s="90">
        <v>1388</v>
      </c>
      <c r="P33" s="90">
        <v>100</v>
      </c>
      <c r="Q33" s="234">
        <f t="shared" si="13"/>
        <v>0.8571428571428571</v>
      </c>
      <c r="R33" s="93">
        <f t="shared" si="14"/>
        <v>1.1428571428571428</v>
      </c>
      <c r="S33" s="94">
        <v>8</v>
      </c>
      <c r="T33" s="94">
        <v>0</v>
      </c>
      <c r="U33" s="93">
        <f t="shared" si="15"/>
        <v>8</v>
      </c>
      <c r="V33" s="94">
        <v>2032.63</v>
      </c>
      <c r="W33" s="94">
        <v>0</v>
      </c>
      <c r="X33" s="93">
        <f t="shared" si="16"/>
        <v>2032.63</v>
      </c>
      <c r="Y33" s="94">
        <v>3335.83</v>
      </c>
      <c r="Z33" s="94">
        <v>0</v>
      </c>
      <c r="AA33" s="93">
        <f t="shared" si="17"/>
        <v>3335.83</v>
      </c>
      <c r="AB33" s="93">
        <f t="shared" si="18"/>
        <v>8328</v>
      </c>
      <c r="AC33" s="235">
        <f t="shared" si="19"/>
        <v>1.3591159689760272E-3</v>
      </c>
      <c r="AD33" s="93">
        <f t="shared" si="20"/>
        <v>984.72</v>
      </c>
      <c r="AE33" s="94">
        <v>1244.1599999999999</v>
      </c>
      <c r="AF33" s="235">
        <f t="shared" si="21"/>
        <v>0.37296864648378358</v>
      </c>
      <c r="AG33" s="94">
        <v>434.42</v>
      </c>
      <c r="AH33" s="94"/>
      <c r="AI33" s="94"/>
      <c r="AJ33" s="94"/>
      <c r="AK33" s="94"/>
      <c r="AL33" s="123">
        <f t="shared" si="22"/>
        <v>119.68006636500755</v>
      </c>
      <c r="AM33" s="94">
        <v>0</v>
      </c>
      <c r="AN33" s="95">
        <f t="shared" si="23"/>
        <v>116.06317300000001</v>
      </c>
      <c r="AO33" s="96">
        <f t="shared" si="25"/>
        <v>436.78676063499222</v>
      </c>
      <c r="AP33" s="97"/>
      <c r="AQ33" s="98">
        <f t="shared" si="6"/>
        <v>416.97874999999999</v>
      </c>
      <c r="AR33" s="99">
        <f t="shared" si="35"/>
        <v>123.09</v>
      </c>
      <c r="AS33" s="99">
        <f t="shared" si="8"/>
        <v>155.51999999999998</v>
      </c>
      <c r="AT33" s="99">
        <f t="shared" si="9"/>
        <v>54.302500000000002</v>
      </c>
      <c r="AU33" s="99">
        <f t="shared" si="24"/>
        <v>0</v>
      </c>
      <c r="AV33" s="99">
        <f t="array" ref="AV33">_xlfn.IFS(U33=0,AO33,U33&lt;0,AO33/-U33,U33&gt;0,AO33/U33)</f>
        <v>54.598345079374027</v>
      </c>
      <c r="AW33" s="235">
        <f>IF(AQ33=0,0,AV33/AQ33)</f>
        <v>0.13093795566170705</v>
      </c>
      <c r="AX33" s="235">
        <f>IF(AR33=0,0,AV33/AR33)</f>
        <v>0.44356442504975241</v>
      </c>
      <c r="AY33" s="100"/>
      <c r="AZ33" s="95">
        <f t="shared" si="12"/>
        <v>8844.9319028585924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5</v>
      </c>
      <c r="F34" s="94">
        <v>4</v>
      </c>
      <c r="G34" s="94" t="s">
        <v>100</v>
      </c>
      <c r="H34" s="94" t="s">
        <v>100</v>
      </c>
      <c r="I34" s="94">
        <v>1</v>
      </c>
      <c r="J34" s="94">
        <v>0</v>
      </c>
      <c r="K34" s="94">
        <v>117.24</v>
      </c>
      <c r="L34" s="93">
        <f>E34*K34</f>
        <v>586.19999999999993</v>
      </c>
      <c r="M34" s="90">
        <v>16</v>
      </c>
      <c r="N34" s="90">
        <v>3</v>
      </c>
      <c r="O34" s="90">
        <v>439</v>
      </c>
      <c r="P34" s="90">
        <v>0</v>
      </c>
      <c r="Q34" s="234">
        <f t="shared" si="13"/>
        <v>0.42857142857142855</v>
      </c>
      <c r="R34" s="93">
        <f t="shared" si="14"/>
        <v>0.7142857142857143</v>
      </c>
      <c r="S34" s="94">
        <v>5</v>
      </c>
      <c r="T34" s="94">
        <v>0</v>
      </c>
      <c r="U34" s="93">
        <f t="shared" si="15"/>
        <v>5</v>
      </c>
      <c r="V34" s="94">
        <v>1344.55</v>
      </c>
      <c r="W34" s="94">
        <v>0</v>
      </c>
      <c r="X34" s="93">
        <f t="shared" si="16"/>
        <v>1344.55</v>
      </c>
      <c r="Y34" s="94">
        <v>2194.52</v>
      </c>
      <c r="Z34" s="94">
        <v>0</v>
      </c>
      <c r="AA34" s="93">
        <f t="shared" si="17"/>
        <v>2194.52</v>
      </c>
      <c r="AB34" s="93">
        <f t="shared" si="18"/>
        <v>0</v>
      </c>
      <c r="AC34" s="235">
        <f t="shared" si="19"/>
        <v>8.9411246263666646E-4</v>
      </c>
      <c r="AD34" s="93">
        <f t="shared" si="20"/>
        <v>586.19999999999993</v>
      </c>
      <c r="AE34" s="94">
        <v>815.8599999999999</v>
      </c>
      <c r="AF34" s="235">
        <f t="shared" si="21"/>
        <v>0.37177150356342159</v>
      </c>
      <c r="AG34" s="94">
        <v>345.38</v>
      </c>
      <c r="AH34" s="94"/>
      <c r="AI34" s="94"/>
      <c r="AJ34" s="94"/>
      <c r="AK34" s="94"/>
      <c r="AL34" s="123">
        <f t="shared" si="22"/>
        <v>0</v>
      </c>
      <c r="AM34" s="94">
        <v>0</v>
      </c>
      <c r="AN34" s="95">
        <f t="shared" si="23"/>
        <v>76.773804999999996</v>
      </c>
      <c r="AO34" s="96">
        <f t="shared" si="25"/>
        <v>370.30619500000029</v>
      </c>
      <c r="AP34" s="97"/>
      <c r="AQ34" s="98">
        <f t="shared" si="6"/>
        <v>438.904</v>
      </c>
      <c r="AR34" s="99">
        <f t="shared" si="35"/>
        <v>117.24</v>
      </c>
      <c r="AS34" s="99">
        <f t="shared" si="8"/>
        <v>163.17199999999997</v>
      </c>
      <c r="AT34" s="99">
        <f t="shared" si="9"/>
        <v>69.075999999999993</v>
      </c>
      <c r="AU34" s="99">
        <f t="shared" si="24"/>
        <v>0</v>
      </c>
      <c r="AV34" s="99">
        <f t="array" ref="AV34">_xlfn.IFS(U34=0,AO34,U34&lt;0,AO34/-U34,U34&gt;0,AO34/U34)</f>
        <v>74.061239000000057</v>
      </c>
      <c r="AW34" s="235">
        <f>IF(AQ34=0,0,AV34/AQ34)</f>
        <v>0.16874131700781961</v>
      </c>
      <c r="AX34" s="235">
        <f>IF(AR34=0,0,AV34/AR34)</f>
        <v>0.63170623507335433</v>
      </c>
      <c r="AY34" s="100"/>
      <c r="AZ34" s="95">
        <f t="shared" si="12"/>
        <v>370.30619500000029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1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9" si="42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3"/>
        <v>0</v>
      </c>
      <c r="R35" s="93">
        <f t="shared" si="14"/>
        <v>0</v>
      </c>
      <c r="S35" s="94">
        <v>0</v>
      </c>
      <c r="T35" s="94">
        <v>0</v>
      </c>
      <c r="U35" s="93">
        <f t="shared" si="15"/>
        <v>0</v>
      </c>
      <c r="V35" s="94">
        <v>0</v>
      </c>
      <c r="W35" s="94">
        <v>0</v>
      </c>
      <c r="X35" s="93">
        <f t="shared" si="16"/>
        <v>0</v>
      </c>
      <c r="Y35" s="94">
        <v>0</v>
      </c>
      <c r="Z35" s="94">
        <v>0</v>
      </c>
      <c r="AA35" s="93">
        <f t="shared" si="17"/>
        <v>0</v>
      </c>
      <c r="AB35" s="93">
        <f t="shared" si="18"/>
        <v>0</v>
      </c>
      <c r="AC35" s="235">
        <f t="shared" si="19"/>
        <v>0</v>
      </c>
      <c r="AD35" s="93">
        <f t="shared" si="20"/>
        <v>0</v>
      </c>
      <c r="AE35" s="94">
        <v>0</v>
      </c>
      <c r="AF35" s="235">
        <f t="shared" si="21"/>
        <v>0</v>
      </c>
      <c r="AG35" s="94">
        <v>0</v>
      </c>
      <c r="AH35" s="94"/>
      <c r="AI35" s="94"/>
      <c r="AJ35" s="94"/>
      <c r="AK35" s="94"/>
      <c r="AL35" s="123">
        <f t="shared" si="22"/>
        <v>0</v>
      </c>
      <c r="AM35" s="94">
        <v>0</v>
      </c>
      <c r="AN35" s="95">
        <f t="shared" si="23"/>
        <v>0</v>
      </c>
      <c r="AO35" s="96">
        <f t="shared" si="25"/>
        <v>0</v>
      </c>
      <c r="AP35" s="97"/>
      <c r="AQ35" s="98">
        <f t="shared" si="6"/>
        <v>0</v>
      </c>
      <c r="AR35" s="99">
        <f t="shared" si="35"/>
        <v>128.94</v>
      </c>
      <c r="AS35" s="99">
        <f t="shared" si="8"/>
        <v>0</v>
      </c>
      <c r="AT35" s="99">
        <f t="shared" si="9"/>
        <v>0</v>
      </c>
      <c r="AU35" s="99">
        <f t="shared" si="24"/>
        <v>0</v>
      </c>
      <c r="AV35" s="99">
        <f t="array" ref="AV35">_xlfn.IFS(U35=0,AO35,U35&lt;0,AO35/-U35,U35&gt;0,AO35/U35)</f>
        <v>0</v>
      </c>
      <c r="AW35" s="235">
        <f t="shared" ref="AW35:AW98" si="43">IF(AQ35=0,0,AV35/AQ35)</f>
        <v>0</v>
      </c>
      <c r="AX35" s="235">
        <f t="shared" ref="AX35:AX98" si="44">IF(AR35=0,0,AV35/AR35)</f>
        <v>0</v>
      </c>
      <c r="AY35" s="100"/>
      <c r="AZ35" s="95">
        <f t="shared" si="12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1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2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3"/>
        <v>0</v>
      </c>
      <c r="R36" s="93">
        <f t="shared" si="14"/>
        <v>0</v>
      </c>
      <c r="S36" s="94">
        <v>0</v>
      </c>
      <c r="T36" s="94">
        <v>0</v>
      </c>
      <c r="U36" s="93">
        <f t="shared" si="15"/>
        <v>0</v>
      </c>
      <c r="V36" s="94">
        <v>0</v>
      </c>
      <c r="W36" s="94">
        <v>0</v>
      </c>
      <c r="X36" s="93">
        <f t="shared" si="16"/>
        <v>0</v>
      </c>
      <c r="Y36" s="94">
        <v>0</v>
      </c>
      <c r="Z36" s="94">
        <v>0</v>
      </c>
      <c r="AA36" s="93">
        <f t="shared" si="17"/>
        <v>0</v>
      </c>
      <c r="AB36" s="93">
        <f t="shared" si="18"/>
        <v>0</v>
      </c>
      <c r="AC36" s="235">
        <f t="shared" si="19"/>
        <v>0</v>
      </c>
      <c r="AD36" s="93">
        <f t="shared" si="20"/>
        <v>0</v>
      </c>
      <c r="AE36" s="94">
        <v>0</v>
      </c>
      <c r="AF36" s="235">
        <f t="shared" si="21"/>
        <v>0</v>
      </c>
      <c r="AG36" s="94">
        <v>0</v>
      </c>
      <c r="AH36" s="94"/>
      <c r="AI36" s="94"/>
      <c r="AJ36" s="94"/>
      <c r="AK36" s="94"/>
      <c r="AL36" s="123">
        <f t="shared" si="22"/>
        <v>0</v>
      </c>
      <c r="AM36" s="94">
        <v>0</v>
      </c>
      <c r="AN36" s="95">
        <f t="shared" si="23"/>
        <v>0</v>
      </c>
      <c r="AO36" s="96">
        <f t="shared" si="25"/>
        <v>0</v>
      </c>
      <c r="AP36" s="97"/>
      <c r="AQ36" s="98">
        <f t="shared" si="6"/>
        <v>0</v>
      </c>
      <c r="AR36" s="99">
        <f t="shared" si="35"/>
        <v>169.89</v>
      </c>
      <c r="AS36" s="99">
        <f t="shared" si="8"/>
        <v>0</v>
      </c>
      <c r="AT36" s="99">
        <f t="shared" si="9"/>
        <v>0</v>
      </c>
      <c r="AU36" s="99">
        <f t="shared" si="24"/>
        <v>0</v>
      </c>
      <c r="AV36" s="99">
        <f t="array" ref="AV36">_xlfn.IFS(U36=0,AO36,U36&lt;0,AO36/-U36,U36&gt;0,AO36/U36)</f>
        <v>0</v>
      </c>
      <c r="AW36" s="235">
        <f t="shared" si="43"/>
        <v>0</v>
      </c>
      <c r="AX36" s="235">
        <f t="shared" si="44"/>
        <v>0</v>
      </c>
      <c r="AY36" s="100"/>
      <c r="AZ36" s="95">
        <f t="shared" si="12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1"/>
        <v>12</v>
      </c>
      <c r="F37" s="94">
        <v>4</v>
      </c>
      <c r="G37" s="94">
        <v>2</v>
      </c>
      <c r="H37" s="94">
        <v>5</v>
      </c>
      <c r="I37" s="94">
        <v>0</v>
      </c>
      <c r="J37" s="94">
        <v>1</v>
      </c>
      <c r="K37" s="94">
        <v>169.89</v>
      </c>
      <c r="L37" s="93">
        <f t="shared" si="42"/>
        <v>2038.6799999999998</v>
      </c>
      <c r="M37" s="90">
        <v>28</v>
      </c>
      <c r="N37" s="90">
        <v>5</v>
      </c>
      <c r="O37" s="90">
        <v>998</v>
      </c>
      <c r="P37" s="90">
        <v>0</v>
      </c>
      <c r="Q37" s="234">
        <f t="shared" si="13"/>
        <v>0.7142857142857143</v>
      </c>
      <c r="R37" s="93">
        <f t="shared" si="14"/>
        <v>0.14285714285714285</v>
      </c>
      <c r="S37" s="94">
        <v>1</v>
      </c>
      <c r="T37" s="94">
        <v>0</v>
      </c>
      <c r="U37" s="93">
        <f t="shared" si="15"/>
        <v>1</v>
      </c>
      <c r="V37" s="94">
        <v>655</v>
      </c>
      <c r="W37" s="94">
        <v>0</v>
      </c>
      <c r="X37" s="93">
        <f t="shared" si="16"/>
        <v>655</v>
      </c>
      <c r="Y37" s="94">
        <v>998</v>
      </c>
      <c r="Z37" s="94">
        <v>0</v>
      </c>
      <c r="AA37" s="93">
        <f t="shared" si="17"/>
        <v>998</v>
      </c>
      <c r="AB37" s="93">
        <f t="shared" si="18"/>
        <v>0</v>
      </c>
      <c r="AC37" s="235">
        <f t="shared" si="19"/>
        <v>4.0661476665120077E-4</v>
      </c>
      <c r="AD37" s="93">
        <f t="shared" si="20"/>
        <v>169.89</v>
      </c>
      <c r="AE37" s="94">
        <v>373.09000000000003</v>
      </c>
      <c r="AF37" s="235">
        <f t="shared" si="21"/>
        <v>0.37383767535070145</v>
      </c>
      <c r="AG37" s="94">
        <v>325.73</v>
      </c>
      <c r="AH37" s="94"/>
      <c r="AI37" s="94"/>
      <c r="AJ37" s="94"/>
      <c r="AK37" s="94"/>
      <c r="AL37" s="123">
        <f t="shared" si="22"/>
        <v>4.3362342885872307</v>
      </c>
      <c r="AM37" s="94">
        <v>0</v>
      </c>
      <c r="AN37" s="95">
        <f t="shared" si="23"/>
        <v>37.400500000000001</v>
      </c>
      <c r="AO37" s="96">
        <f t="shared" si="25"/>
        <v>87.553265711412735</v>
      </c>
      <c r="AP37" s="97"/>
      <c r="AQ37" s="98">
        <f t="shared" si="6"/>
        <v>998</v>
      </c>
      <c r="AR37" s="99">
        <f t="shared" si="35"/>
        <v>169.89</v>
      </c>
      <c r="AS37" s="99">
        <f t="shared" si="8"/>
        <v>373.09000000000003</v>
      </c>
      <c r="AT37" s="99">
        <f t="shared" si="9"/>
        <v>325.73</v>
      </c>
      <c r="AU37" s="99">
        <f t="shared" si="24"/>
        <v>0</v>
      </c>
      <c r="AV37" s="99">
        <f t="array" ref="AV37">_xlfn.IFS(U37=0,AO37,U37&lt;0,AO37/-U37,U37&gt;0,AO37/U37)</f>
        <v>87.553265711412735</v>
      </c>
      <c r="AW37" s="235">
        <f t="shared" si="43"/>
        <v>8.7728723157728186E-2</v>
      </c>
      <c r="AX37" s="235">
        <f t="shared" si="44"/>
        <v>0.51535267356179137</v>
      </c>
      <c r="AY37" s="100"/>
      <c r="AZ37" s="95">
        <f t="shared" si="12"/>
        <v>1050.6391885369528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1"/>
        <v>48</v>
      </c>
      <c r="F38" s="94" t="s">
        <v>100</v>
      </c>
      <c r="G38" s="94">
        <v>1</v>
      </c>
      <c r="H38" s="94">
        <v>46</v>
      </c>
      <c r="I38" s="94">
        <v>0</v>
      </c>
      <c r="J38" s="94">
        <v>1</v>
      </c>
      <c r="K38" s="93">
        <v>105.54</v>
      </c>
      <c r="L38" s="93">
        <f t="shared" si="42"/>
        <v>5065.92</v>
      </c>
      <c r="M38" s="90">
        <v>459</v>
      </c>
      <c r="N38" s="90">
        <v>2</v>
      </c>
      <c r="O38" s="90">
        <v>1197</v>
      </c>
      <c r="P38" s="90">
        <v>0</v>
      </c>
      <c r="Q38" s="234">
        <f t="shared" si="13"/>
        <v>0.2857142857142857</v>
      </c>
      <c r="R38" s="93">
        <f t="shared" si="14"/>
        <v>0</v>
      </c>
      <c r="S38" s="94">
        <v>0</v>
      </c>
      <c r="T38" s="94">
        <v>0</v>
      </c>
      <c r="U38" s="93">
        <f t="shared" si="15"/>
        <v>0</v>
      </c>
      <c r="V38" s="94">
        <v>0</v>
      </c>
      <c r="W38" s="94">
        <v>0</v>
      </c>
      <c r="X38" s="93">
        <f t="shared" si="16"/>
        <v>0</v>
      </c>
      <c r="Y38" s="94">
        <v>0</v>
      </c>
      <c r="Z38" s="94">
        <v>0</v>
      </c>
      <c r="AA38" s="93">
        <f t="shared" si="17"/>
        <v>0</v>
      </c>
      <c r="AB38" s="93">
        <f t="shared" si="18"/>
        <v>0</v>
      </c>
      <c r="AC38" s="235">
        <f t="shared" si="19"/>
        <v>0</v>
      </c>
      <c r="AD38" s="93">
        <f t="shared" si="20"/>
        <v>0</v>
      </c>
      <c r="AE38" s="94">
        <v>0</v>
      </c>
      <c r="AF38" s="235">
        <f t="shared" si="21"/>
        <v>0</v>
      </c>
      <c r="AG38" s="94">
        <v>320.63</v>
      </c>
      <c r="AH38" s="94"/>
      <c r="AI38" s="94"/>
      <c r="AJ38" s="94"/>
      <c r="AK38" s="94"/>
      <c r="AL38" s="123">
        <f t="shared" si="22"/>
        <v>39.893355455002521</v>
      </c>
      <c r="AM38" s="94">
        <v>0</v>
      </c>
      <c r="AN38" s="95">
        <f t="shared" si="23"/>
        <v>0</v>
      </c>
      <c r="AO38" s="96">
        <f t="shared" si="25"/>
        <v>-360.5233554550025</v>
      </c>
      <c r="AP38" s="97"/>
      <c r="AQ38" s="98">
        <f t="shared" si="6"/>
        <v>0</v>
      </c>
      <c r="AR38" s="99">
        <f t="shared" si="35"/>
        <v>105.54</v>
      </c>
      <c r="AS38" s="99">
        <f t="shared" si="8"/>
        <v>0</v>
      </c>
      <c r="AT38" s="99">
        <f t="shared" si="9"/>
        <v>320.63</v>
      </c>
      <c r="AU38" s="99">
        <f t="shared" si="24"/>
        <v>0</v>
      </c>
      <c r="AV38" s="99">
        <f t="array" ref="AV38">_xlfn.IFS(U38=0,AO38,U38&lt;0,AO38/-U38,U38&gt;0,AO38/U38)</f>
        <v>-360.5233554550025</v>
      </c>
      <c r="AW38" s="235">
        <f t="shared" si="43"/>
        <v>0</v>
      </c>
      <c r="AX38" s="235">
        <f t="shared" si="44"/>
        <v>-3.4159878288326935</v>
      </c>
      <c r="AY38" s="100"/>
      <c r="AZ38" s="95">
        <f t="shared" si="12"/>
        <v>-17305.12106184012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1"/>
        <v>40</v>
      </c>
      <c r="F39" s="94">
        <v>7</v>
      </c>
      <c r="G39" s="94">
        <v>1</v>
      </c>
      <c r="H39" s="94">
        <v>31</v>
      </c>
      <c r="I39" s="94">
        <v>0</v>
      </c>
      <c r="J39" s="94">
        <v>1</v>
      </c>
      <c r="K39" s="93">
        <v>105.54</v>
      </c>
      <c r="L39" s="93">
        <f t="shared" si="42"/>
        <v>4221.6000000000004</v>
      </c>
      <c r="M39" s="90">
        <v>69</v>
      </c>
      <c r="N39" s="90">
        <v>6</v>
      </c>
      <c r="O39" s="90">
        <v>1077</v>
      </c>
      <c r="P39" s="90">
        <v>0</v>
      </c>
      <c r="Q39" s="234">
        <f t="shared" si="13"/>
        <v>0.8571428571428571</v>
      </c>
      <c r="R39" s="93">
        <f t="shared" si="14"/>
        <v>0.2857142857142857</v>
      </c>
      <c r="S39" s="94">
        <v>2</v>
      </c>
      <c r="T39" s="94">
        <v>0</v>
      </c>
      <c r="U39" s="93">
        <f t="shared" si="15"/>
        <v>2</v>
      </c>
      <c r="V39" s="94">
        <v>1500.8400000000001</v>
      </c>
      <c r="W39" s="94">
        <v>0</v>
      </c>
      <c r="X39" s="93">
        <f t="shared" si="16"/>
        <v>1500.8400000000001</v>
      </c>
      <c r="Y39" s="94">
        <v>2154.2399999999998</v>
      </c>
      <c r="Z39" s="94">
        <v>0</v>
      </c>
      <c r="AA39" s="93">
        <f t="shared" si="17"/>
        <v>2154.2399999999998</v>
      </c>
      <c r="AB39" s="93">
        <f t="shared" si="18"/>
        <v>0</v>
      </c>
      <c r="AC39" s="235">
        <f t="shared" si="19"/>
        <v>8.7770119730529324E-4</v>
      </c>
      <c r="AD39" s="93">
        <f t="shared" si="20"/>
        <v>211.08</v>
      </c>
      <c r="AE39" s="94">
        <v>800.02</v>
      </c>
      <c r="AF39" s="235">
        <f t="shared" si="21"/>
        <v>0.3713699494949495</v>
      </c>
      <c r="AG39" s="94">
        <v>523.36999999999989</v>
      </c>
      <c r="AH39" s="94">
        <v>1</v>
      </c>
      <c r="AI39" s="94"/>
      <c r="AJ39" s="94"/>
      <c r="AK39" s="94"/>
      <c r="AL39" s="123">
        <f t="shared" si="22"/>
        <v>26.884652589240822</v>
      </c>
      <c r="AM39" s="94">
        <v>0</v>
      </c>
      <c r="AN39" s="95">
        <f t="shared" si="23"/>
        <v>85.697963999999999</v>
      </c>
      <c r="AO39" s="96">
        <f t="shared" si="25"/>
        <v>506.1873834107592</v>
      </c>
      <c r="AP39" s="97"/>
      <c r="AQ39" s="98">
        <f t="shared" si="6"/>
        <v>1077.1199999999999</v>
      </c>
      <c r="AR39" s="99">
        <f t="shared" si="35"/>
        <v>105.54</v>
      </c>
      <c r="AS39" s="99">
        <f t="shared" si="8"/>
        <v>400.01</v>
      </c>
      <c r="AT39" s="99">
        <f t="shared" si="9"/>
        <v>261.68499999999995</v>
      </c>
      <c r="AU39" s="99">
        <f t="shared" si="24"/>
        <v>0.5</v>
      </c>
      <c r="AV39" s="99">
        <f t="array" ref="AV39">_xlfn.IFS(U39=0,AO39,U39&lt;0,AO39/-U39,U39&gt;0,AO39/U39)</f>
        <v>253.0936917053796</v>
      </c>
      <c r="AW39" s="235">
        <f t="shared" si="43"/>
        <v>0.23497260445018162</v>
      </c>
      <c r="AX39" s="235">
        <f t="shared" si="44"/>
        <v>2.3980831126149287</v>
      </c>
      <c r="AY39" s="100"/>
      <c r="AZ39" s="95">
        <f t="shared" si="12"/>
        <v>10123.747668215185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1"/>
        <v>47</v>
      </c>
      <c r="F40" s="94">
        <v>2</v>
      </c>
      <c r="G40" s="94">
        <v>3</v>
      </c>
      <c r="H40" s="94">
        <v>41</v>
      </c>
      <c r="I40" s="94">
        <v>0</v>
      </c>
      <c r="J40" s="94">
        <v>1</v>
      </c>
      <c r="K40" s="93">
        <v>105.54</v>
      </c>
      <c r="L40" s="93">
        <f t="shared" si="42"/>
        <v>4960.38</v>
      </c>
      <c r="M40" s="90">
        <v>259</v>
      </c>
      <c r="N40" s="90">
        <v>2</v>
      </c>
      <c r="O40" s="90">
        <v>1197</v>
      </c>
      <c r="P40" s="90">
        <v>0</v>
      </c>
      <c r="Q40" s="234">
        <f t="shared" si="13"/>
        <v>0.2857142857142857</v>
      </c>
      <c r="R40" s="93">
        <f t="shared" si="14"/>
        <v>0</v>
      </c>
      <c r="S40" s="94">
        <v>0</v>
      </c>
      <c r="T40" s="94">
        <v>0</v>
      </c>
      <c r="U40" s="93">
        <f t="shared" si="15"/>
        <v>0</v>
      </c>
      <c r="V40" s="94">
        <v>0</v>
      </c>
      <c r="W40" s="94">
        <v>0</v>
      </c>
      <c r="X40" s="93">
        <f t="shared" si="16"/>
        <v>0</v>
      </c>
      <c r="Y40" s="94">
        <v>0</v>
      </c>
      <c r="Z40" s="94">
        <v>0</v>
      </c>
      <c r="AA40" s="93">
        <f t="shared" si="17"/>
        <v>0</v>
      </c>
      <c r="AB40" s="93">
        <f t="shared" si="18"/>
        <v>0</v>
      </c>
      <c r="AC40" s="235">
        <f t="shared" si="19"/>
        <v>0</v>
      </c>
      <c r="AD40" s="93">
        <f t="shared" si="20"/>
        <v>0</v>
      </c>
      <c r="AE40" s="94">
        <v>0</v>
      </c>
      <c r="AF40" s="235">
        <f t="shared" si="21"/>
        <v>0</v>
      </c>
      <c r="AG40" s="94">
        <v>432.27</v>
      </c>
      <c r="AH40" s="94"/>
      <c r="AI40" s="94"/>
      <c r="AJ40" s="94"/>
      <c r="AK40" s="94"/>
      <c r="AL40" s="123">
        <f t="shared" si="22"/>
        <v>35.557121166415286</v>
      </c>
      <c r="AM40" s="94">
        <v>0</v>
      </c>
      <c r="AN40" s="95">
        <f t="shared" si="23"/>
        <v>0</v>
      </c>
      <c r="AO40" s="96">
        <f t="shared" si="25"/>
        <v>-467.82712116641528</v>
      </c>
      <c r="AP40" s="97"/>
      <c r="AQ40" s="98">
        <f t="shared" si="6"/>
        <v>0</v>
      </c>
      <c r="AR40" s="99">
        <f t="shared" si="35"/>
        <v>105.54</v>
      </c>
      <c r="AS40" s="99">
        <f t="shared" si="8"/>
        <v>0</v>
      </c>
      <c r="AT40" s="99">
        <f t="shared" si="9"/>
        <v>432.27</v>
      </c>
      <c r="AU40" s="99">
        <f t="shared" si="24"/>
        <v>0</v>
      </c>
      <c r="AV40" s="99">
        <f t="array" ref="AV40">_xlfn.IFS(U40=0,AO40,U40&lt;0,AO40/-U40,U40&gt;0,AO40/U40)</f>
        <v>-467.82712116641528</v>
      </c>
      <c r="AW40" s="235">
        <f t="shared" si="43"/>
        <v>0</v>
      </c>
      <c r="AX40" s="235">
        <f t="shared" si="44"/>
        <v>-4.4326996509988179</v>
      </c>
      <c r="AY40" s="100"/>
      <c r="AZ40" s="95">
        <f t="shared" si="12"/>
        <v>-21987.874694821519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1"/>
        <v>47</v>
      </c>
      <c r="F41" s="94" t="s">
        <v>100</v>
      </c>
      <c r="G41" s="94" t="s">
        <v>100</v>
      </c>
      <c r="H41" s="94">
        <v>46</v>
      </c>
      <c r="I41" s="94">
        <v>0</v>
      </c>
      <c r="J41" s="94">
        <v>1</v>
      </c>
      <c r="K41" s="93">
        <v>123.09</v>
      </c>
      <c r="L41" s="93">
        <f t="shared" si="42"/>
        <v>5785.2300000000005</v>
      </c>
      <c r="M41" s="90">
        <v>999</v>
      </c>
      <c r="N41" s="90">
        <v>0</v>
      </c>
      <c r="O41" s="90">
        <v>0</v>
      </c>
      <c r="P41" s="90">
        <v>0</v>
      </c>
      <c r="Q41" s="234">
        <f t="shared" si="13"/>
        <v>0</v>
      </c>
      <c r="R41" s="93">
        <f t="shared" si="14"/>
        <v>0</v>
      </c>
      <c r="S41" s="94">
        <v>0</v>
      </c>
      <c r="T41" s="94">
        <v>0</v>
      </c>
      <c r="U41" s="93">
        <f t="shared" si="15"/>
        <v>0</v>
      </c>
      <c r="V41" s="94">
        <v>0</v>
      </c>
      <c r="W41" s="94">
        <v>0</v>
      </c>
      <c r="X41" s="93">
        <f t="shared" si="16"/>
        <v>0</v>
      </c>
      <c r="Y41" s="94">
        <v>0</v>
      </c>
      <c r="Z41" s="94">
        <v>0</v>
      </c>
      <c r="AA41" s="93">
        <f t="shared" si="17"/>
        <v>0</v>
      </c>
      <c r="AB41" s="93">
        <f t="shared" si="18"/>
        <v>0</v>
      </c>
      <c r="AC41" s="235">
        <f t="shared" si="19"/>
        <v>0</v>
      </c>
      <c r="AD41" s="93">
        <f t="shared" si="20"/>
        <v>0</v>
      </c>
      <c r="AE41" s="94">
        <v>0</v>
      </c>
      <c r="AF41" s="235">
        <f t="shared" si="21"/>
        <v>0</v>
      </c>
      <c r="AG41" s="94">
        <v>0</v>
      </c>
      <c r="AH41" s="94"/>
      <c r="AI41" s="94"/>
      <c r="AJ41" s="94"/>
      <c r="AK41" s="94"/>
      <c r="AL41" s="123">
        <f t="shared" si="22"/>
        <v>39.893355455002521</v>
      </c>
      <c r="AM41" s="94">
        <v>0</v>
      </c>
      <c r="AN41" s="95">
        <f t="shared" si="23"/>
        <v>0</v>
      </c>
      <c r="AO41" s="96">
        <f t="shared" si="25"/>
        <v>-39.893355455002521</v>
      </c>
      <c r="AP41" s="97"/>
      <c r="AQ41" s="98">
        <f t="shared" si="6"/>
        <v>0</v>
      </c>
      <c r="AR41" s="99">
        <f t="shared" si="35"/>
        <v>123.09</v>
      </c>
      <c r="AS41" s="99">
        <f t="shared" si="8"/>
        <v>0</v>
      </c>
      <c r="AT41" s="99">
        <f t="shared" si="9"/>
        <v>0</v>
      </c>
      <c r="AU41" s="99">
        <f t="shared" si="24"/>
        <v>0</v>
      </c>
      <c r="AV41" s="99">
        <f t="array" ref="AV41">_xlfn.IFS(U41=0,AO41,U41&lt;0,AO41/-U41,U41&gt;0,AO41/U41)</f>
        <v>-39.893355455002521</v>
      </c>
      <c r="AW41" s="235">
        <f t="shared" si="43"/>
        <v>0</v>
      </c>
      <c r="AX41" s="235">
        <f t="shared" si="44"/>
        <v>-0.3240990775449063</v>
      </c>
      <c r="AY41" s="100"/>
      <c r="AZ41" s="95">
        <f t="shared" si="12"/>
        <v>-1874.9877063851184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1"/>
        <v>47</v>
      </c>
      <c r="F42" s="94">
        <v>3</v>
      </c>
      <c r="G42" s="94" t="s">
        <v>100</v>
      </c>
      <c r="H42" s="94">
        <v>43</v>
      </c>
      <c r="I42" s="94">
        <v>0</v>
      </c>
      <c r="J42" s="94">
        <v>1</v>
      </c>
      <c r="K42" s="93">
        <v>123.09</v>
      </c>
      <c r="L42" s="93">
        <f t="shared" si="42"/>
        <v>5785.2300000000005</v>
      </c>
      <c r="M42" s="90">
        <v>344</v>
      </c>
      <c r="N42" s="90">
        <v>3</v>
      </c>
      <c r="O42" s="90">
        <v>1176</v>
      </c>
      <c r="P42" s="90">
        <v>0</v>
      </c>
      <c r="Q42" s="234">
        <f t="shared" si="13"/>
        <v>0.42857142857142855</v>
      </c>
      <c r="R42" s="93">
        <f t="shared" si="14"/>
        <v>0</v>
      </c>
      <c r="S42" s="94">
        <v>0</v>
      </c>
      <c r="T42" s="94">
        <v>0</v>
      </c>
      <c r="U42" s="93">
        <f t="shared" si="15"/>
        <v>0</v>
      </c>
      <c r="V42" s="94">
        <v>0</v>
      </c>
      <c r="W42" s="94">
        <v>0</v>
      </c>
      <c r="X42" s="93">
        <f t="shared" si="16"/>
        <v>0</v>
      </c>
      <c r="Y42" s="94">
        <v>0</v>
      </c>
      <c r="Z42" s="94">
        <v>0</v>
      </c>
      <c r="AA42" s="93">
        <f t="shared" si="17"/>
        <v>0</v>
      </c>
      <c r="AB42" s="93">
        <f t="shared" si="18"/>
        <v>0</v>
      </c>
      <c r="AC42" s="235">
        <f t="shared" si="19"/>
        <v>0</v>
      </c>
      <c r="AD42" s="93">
        <f t="shared" si="20"/>
        <v>0</v>
      </c>
      <c r="AE42" s="94">
        <v>0</v>
      </c>
      <c r="AF42" s="235">
        <f t="shared" si="21"/>
        <v>0</v>
      </c>
      <c r="AG42" s="94">
        <v>84.8</v>
      </c>
      <c r="AH42" s="94"/>
      <c r="AI42" s="94"/>
      <c r="AJ42" s="94"/>
      <c r="AK42" s="94"/>
      <c r="AL42" s="123">
        <f t="shared" si="22"/>
        <v>37.29161488185018</v>
      </c>
      <c r="AM42" s="94">
        <v>0</v>
      </c>
      <c r="AN42" s="95">
        <f t="shared" si="23"/>
        <v>0</v>
      </c>
      <c r="AO42" s="96">
        <f t="shared" si="25"/>
        <v>-122.09161488185018</v>
      </c>
      <c r="AP42" s="97"/>
      <c r="AQ42" s="98">
        <f t="shared" si="6"/>
        <v>0</v>
      </c>
      <c r="AR42" s="99">
        <f t="shared" si="35"/>
        <v>123.09</v>
      </c>
      <c r="AS42" s="99">
        <f t="shared" si="8"/>
        <v>0</v>
      </c>
      <c r="AT42" s="99">
        <f t="shared" si="9"/>
        <v>84.8</v>
      </c>
      <c r="AU42" s="99">
        <f t="shared" si="24"/>
        <v>0</v>
      </c>
      <c r="AV42" s="99">
        <f t="array" ref="AV42">_xlfn.IFS(U42=0,AO42,U42&lt;0,AO42/-U42,U42&gt;0,AO42/U42)</f>
        <v>-122.09161488185018</v>
      </c>
      <c r="AW42" s="235">
        <f t="shared" si="43"/>
        <v>0</v>
      </c>
      <c r="AX42" s="235">
        <f t="shared" si="44"/>
        <v>-0.99188898271061965</v>
      </c>
      <c r="AY42" s="100"/>
      <c r="AZ42" s="95">
        <f t="shared" si="12"/>
        <v>-5738.3058994469584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1"/>
        <v>45</v>
      </c>
      <c r="F43" s="94">
        <v>5</v>
      </c>
      <c r="G43" s="94">
        <v>3</v>
      </c>
      <c r="H43" s="94">
        <v>36</v>
      </c>
      <c r="I43" s="94">
        <v>0</v>
      </c>
      <c r="J43" s="94">
        <v>1</v>
      </c>
      <c r="K43" s="93">
        <v>123.09</v>
      </c>
      <c r="L43" s="93">
        <f t="shared" si="42"/>
        <v>5539.05</v>
      </c>
      <c r="M43" s="90">
        <v>102</v>
      </c>
      <c r="N43" s="90">
        <v>8</v>
      </c>
      <c r="O43" s="90">
        <v>1102</v>
      </c>
      <c r="P43" s="90">
        <v>0</v>
      </c>
      <c r="Q43" s="234">
        <f t="shared" si="13"/>
        <v>1.1428571428571428</v>
      </c>
      <c r="R43" s="93">
        <f t="shared" si="14"/>
        <v>0.2857142857142857</v>
      </c>
      <c r="S43" s="94">
        <v>2</v>
      </c>
      <c r="T43" s="94">
        <v>0</v>
      </c>
      <c r="U43" s="93">
        <f t="shared" si="15"/>
        <v>2</v>
      </c>
      <c r="V43" s="94">
        <v>1371</v>
      </c>
      <c r="W43" s="94">
        <v>0</v>
      </c>
      <c r="X43" s="93">
        <f t="shared" si="16"/>
        <v>1371</v>
      </c>
      <c r="Y43" s="94">
        <v>2204</v>
      </c>
      <c r="Z43" s="94">
        <v>0</v>
      </c>
      <c r="AA43" s="93">
        <f t="shared" si="17"/>
        <v>2204</v>
      </c>
      <c r="AB43" s="93">
        <f t="shared" si="18"/>
        <v>0</v>
      </c>
      <c r="AC43" s="235">
        <f t="shared" si="19"/>
        <v>8.9797489549022695E-4</v>
      </c>
      <c r="AD43" s="93">
        <f t="shared" si="20"/>
        <v>246.18</v>
      </c>
      <c r="AE43" s="94">
        <v>821.48</v>
      </c>
      <c r="AF43" s="235">
        <f t="shared" si="21"/>
        <v>0.37272232304900182</v>
      </c>
      <c r="AG43" s="94">
        <v>649.95999999999992</v>
      </c>
      <c r="AH43" s="94"/>
      <c r="AI43" s="94"/>
      <c r="AJ43" s="94"/>
      <c r="AK43" s="94"/>
      <c r="AL43" s="123">
        <f t="shared" si="22"/>
        <v>31.220886877828057</v>
      </c>
      <c r="AM43" s="94">
        <v>0</v>
      </c>
      <c r="AN43" s="95">
        <f t="shared" si="23"/>
        <v>78.284099999999995</v>
      </c>
      <c r="AO43" s="96">
        <f t="shared" si="25"/>
        <v>376.87501312217194</v>
      </c>
      <c r="AP43" s="97"/>
      <c r="AQ43" s="98">
        <f t="shared" si="6"/>
        <v>1102</v>
      </c>
      <c r="AR43" s="99">
        <f t="shared" si="35"/>
        <v>123.09</v>
      </c>
      <c r="AS43" s="99">
        <f t="shared" si="8"/>
        <v>410.74</v>
      </c>
      <c r="AT43" s="99">
        <f t="shared" si="9"/>
        <v>324.97999999999996</v>
      </c>
      <c r="AU43" s="99">
        <f t="shared" si="24"/>
        <v>0</v>
      </c>
      <c r="AV43" s="99">
        <f t="array" ref="AV43">_xlfn.IFS(U43=0,AO43,U43&lt;0,AO43/-U43,U43&gt;0,AO43/U43)</f>
        <v>188.43750656108597</v>
      </c>
      <c r="AW43" s="235">
        <f t="shared" si="43"/>
        <v>0.17099592246922501</v>
      </c>
      <c r="AX43" s="235">
        <f t="shared" si="44"/>
        <v>1.5308920835249489</v>
      </c>
      <c r="AY43" s="100"/>
      <c r="AZ43" s="95">
        <f t="shared" si="12"/>
        <v>8479.6877952488685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1"/>
        <v>1759</v>
      </c>
      <c r="F44" s="94">
        <v>18</v>
      </c>
      <c r="G44" s="94">
        <v>2</v>
      </c>
      <c r="H44" s="94">
        <v>178</v>
      </c>
      <c r="I44" s="94">
        <v>0</v>
      </c>
      <c r="J44" s="94">
        <v>1561</v>
      </c>
      <c r="K44" s="93">
        <v>111.39</v>
      </c>
      <c r="L44" s="93">
        <f t="shared" si="42"/>
        <v>195935.01</v>
      </c>
      <c r="M44" s="90">
        <v>148</v>
      </c>
      <c r="N44" s="90">
        <v>26</v>
      </c>
      <c r="O44" s="90">
        <v>995</v>
      </c>
      <c r="P44" s="90">
        <v>50</v>
      </c>
      <c r="Q44" s="234">
        <f t="shared" si="13"/>
        <v>3.7142857142857144</v>
      </c>
      <c r="R44" s="93">
        <f t="shared" si="14"/>
        <v>1.2857142857142858</v>
      </c>
      <c r="S44" s="94">
        <v>9</v>
      </c>
      <c r="T44" s="94">
        <v>0</v>
      </c>
      <c r="U44" s="93">
        <f t="shared" si="15"/>
        <v>9</v>
      </c>
      <c r="V44" s="94">
        <v>5693</v>
      </c>
      <c r="W44" s="94">
        <v>0</v>
      </c>
      <c r="X44" s="93">
        <f t="shared" si="16"/>
        <v>5693</v>
      </c>
      <c r="Y44" s="94">
        <v>9009.15</v>
      </c>
      <c r="Z44" s="94">
        <v>0</v>
      </c>
      <c r="AA44" s="93">
        <f t="shared" si="17"/>
        <v>9009.15</v>
      </c>
      <c r="AB44" s="93">
        <f t="shared" si="18"/>
        <v>12935</v>
      </c>
      <c r="AC44" s="235">
        <f t="shared" si="19"/>
        <v>3.6705946142040736E-3</v>
      </c>
      <c r="AD44" s="93">
        <f t="shared" si="20"/>
        <v>1002.51</v>
      </c>
      <c r="AE44" s="94">
        <v>3389.91</v>
      </c>
      <c r="AF44" s="235">
        <f t="shared" si="21"/>
        <v>0.37627412131000149</v>
      </c>
      <c r="AG44" s="94">
        <v>1403.0899999999997</v>
      </c>
      <c r="AH44" s="94">
        <v>482</v>
      </c>
      <c r="AI44" s="94">
        <v>1967</v>
      </c>
      <c r="AJ44" s="94"/>
      <c r="AK44" s="94"/>
      <c r="AL44" s="123">
        <f t="shared" si="22"/>
        <v>154.36994067370537</v>
      </c>
      <c r="AM44" s="94">
        <v>0</v>
      </c>
      <c r="AN44" s="95">
        <f t="shared" si="23"/>
        <v>325.07029999999997</v>
      </c>
      <c r="AO44" s="96">
        <f t="shared" si="25"/>
        <v>285.1997593262945</v>
      </c>
      <c r="AP44" s="97"/>
      <c r="AQ44" s="98">
        <f t="shared" si="6"/>
        <v>1001.0166666666667</v>
      </c>
      <c r="AR44" s="99">
        <f t="shared" si="35"/>
        <v>111.39</v>
      </c>
      <c r="AS44" s="99">
        <f t="shared" si="8"/>
        <v>376.65666666666664</v>
      </c>
      <c r="AT44" s="99">
        <f t="shared" si="9"/>
        <v>155.89888888888885</v>
      </c>
      <c r="AU44" s="99">
        <f t="shared" si="24"/>
        <v>272.11111111111109</v>
      </c>
      <c r="AV44" s="99">
        <f t="array" ref="AV44">_xlfn.IFS(U44=0,AO44,U44&lt;0,AO44/-U44,U44&gt;0,AO44/U44)</f>
        <v>31.688862147366056</v>
      </c>
      <c r="AW44" s="235">
        <f t="shared" si="43"/>
        <v>3.1656677858210212E-2</v>
      </c>
      <c r="AX44" s="235">
        <f t="shared" si="44"/>
        <v>0.28448570021874547</v>
      </c>
      <c r="AY44" s="100"/>
      <c r="AZ44" s="95">
        <f t="shared" si="12"/>
        <v>55740.708517216895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1"/>
        <v>330</v>
      </c>
      <c r="F45" s="94">
        <v>117</v>
      </c>
      <c r="G45" s="94">
        <v>32</v>
      </c>
      <c r="H45" s="94">
        <v>66</v>
      </c>
      <c r="I45" s="94">
        <v>0</v>
      </c>
      <c r="J45" s="94">
        <v>115</v>
      </c>
      <c r="K45" s="93">
        <v>107.88</v>
      </c>
      <c r="L45" s="93">
        <f t="shared" si="42"/>
        <v>35600.400000000001</v>
      </c>
      <c r="M45" s="90">
        <v>27</v>
      </c>
      <c r="N45" s="90">
        <v>182</v>
      </c>
      <c r="O45" s="90">
        <v>1232</v>
      </c>
      <c r="P45" s="90">
        <v>47</v>
      </c>
      <c r="Q45" s="234">
        <f t="shared" si="13"/>
        <v>26</v>
      </c>
      <c r="R45" s="93">
        <f t="shared" si="14"/>
        <v>9.5714285714285712</v>
      </c>
      <c r="S45" s="94">
        <v>71</v>
      </c>
      <c r="T45" s="94">
        <v>-4</v>
      </c>
      <c r="U45" s="93">
        <f t="shared" si="15"/>
        <v>67</v>
      </c>
      <c r="V45" s="94">
        <v>50655.839999999997</v>
      </c>
      <c r="W45" s="94">
        <v>-2842</v>
      </c>
      <c r="X45" s="93">
        <f t="shared" si="16"/>
        <v>47813.84</v>
      </c>
      <c r="Y45" s="94">
        <v>80302.010000000009</v>
      </c>
      <c r="Z45" s="94">
        <v>-4464</v>
      </c>
      <c r="AA45" s="93">
        <f t="shared" si="17"/>
        <v>75838.010000000009</v>
      </c>
      <c r="AB45" s="93">
        <f t="shared" si="18"/>
        <v>105385.28</v>
      </c>
      <c r="AC45" s="235">
        <f t="shared" si="19"/>
        <v>3.0898652043528492E-2</v>
      </c>
      <c r="AD45" s="93">
        <f t="shared" si="20"/>
        <v>7227.96</v>
      </c>
      <c r="AE45" s="94">
        <v>28397.790000000015</v>
      </c>
      <c r="AF45" s="235">
        <f t="shared" si="21"/>
        <v>0.3744532589924236</v>
      </c>
      <c r="AG45" s="94">
        <v>9687.3999999999978</v>
      </c>
      <c r="AH45" s="94">
        <v>2142</v>
      </c>
      <c r="AI45" s="94">
        <v>17000</v>
      </c>
      <c r="AJ45" s="94"/>
      <c r="AK45" s="94"/>
      <c r="AL45" s="123">
        <f t="shared" si="22"/>
        <v>57.23829260935144</v>
      </c>
      <c r="AM45" s="94">
        <v>0</v>
      </c>
      <c r="AN45" s="95">
        <f t="shared" si="23"/>
        <v>2730.1702639999999</v>
      </c>
      <c r="AO45" s="96">
        <f t="shared" si="25"/>
        <v>8595.4514433906388</v>
      </c>
      <c r="AP45" s="97"/>
      <c r="AQ45" s="98">
        <f t="shared" si="6"/>
        <v>1131.9105970149255</v>
      </c>
      <c r="AR45" s="99">
        <f t="shared" si="35"/>
        <v>107.88</v>
      </c>
      <c r="AS45" s="99">
        <f t="shared" si="8"/>
        <v>423.84761194029875</v>
      </c>
      <c r="AT45" s="99">
        <f t="shared" si="9"/>
        <v>136.44225352112673</v>
      </c>
      <c r="AU45" s="99">
        <f t="shared" si="24"/>
        <v>269.6056338028169</v>
      </c>
      <c r="AV45" s="99">
        <f t="array" ref="AV45">_xlfn.IFS(U45=0,AO45,U45&lt;0,AO45/-U45,U45&gt;0,AO45/U45)</f>
        <v>128.29032005060654</v>
      </c>
      <c r="AW45" s="235">
        <f t="shared" si="43"/>
        <v>0.11333962274841648</v>
      </c>
      <c r="AX45" s="235">
        <f t="shared" si="44"/>
        <v>1.1891946612032493</v>
      </c>
      <c r="AY45" s="100"/>
      <c r="AZ45" s="95">
        <f t="shared" si="12"/>
        <v>42335.805616700156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1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2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3"/>
        <v>0</v>
      </c>
      <c r="R46" s="93">
        <f t="shared" si="14"/>
        <v>0</v>
      </c>
      <c r="S46" s="94">
        <v>0</v>
      </c>
      <c r="T46" s="94">
        <v>0</v>
      </c>
      <c r="U46" s="93">
        <f t="shared" si="15"/>
        <v>0</v>
      </c>
      <c r="V46" s="94">
        <v>0</v>
      </c>
      <c r="W46" s="94">
        <v>0</v>
      </c>
      <c r="X46" s="93">
        <f t="shared" si="16"/>
        <v>0</v>
      </c>
      <c r="Y46" s="94">
        <v>0</v>
      </c>
      <c r="Z46" s="94">
        <v>0</v>
      </c>
      <c r="AA46" s="93">
        <f t="shared" si="17"/>
        <v>0</v>
      </c>
      <c r="AB46" s="93">
        <f t="shared" si="18"/>
        <v>0</v>
      </c>
      <c r="AC46" s="235">
        <f t="shared" si="19"/>
        <v>0</v>
      </c>
      <c r="AD46" s="93">
        <f t="shared" si="20"/>
        <v>0</v>
      </c>
      <c r="AE46" s="94">
        <v>0</v>
      </c>
      <c r="AF46" s="235">
        <f t="shared" si="21"/>
        <v>0</v>
      </c>
      <c r="AG46" s="94">
        <v>0</v>
      </c>
      <c r="AH46" s="94"/>
      <c r="AI46" s="94"/>
      <c r="AJ46" s="94"/>
      <c r="AK46" s="94"/>
      <c r="AL46" s="123">
        <f t="shared" si="22"/>
        <v>0</v>
      </c>
      <c r="AM46" s="94">
        <v>0</v>
      </c>
      <c r="AN46" s="95">
        <f t="shared" si="23"/>
        <v>0</v>
      </c>
      <c r="AO46" s="96">
        <f t="shared" si="25"/>
        <v>0</v>
      </c>
      <c r="AP46" s="97"/>
      <c r="AQ46" s="98">
        <f t="shared" si="6"/>
        <v>0</v>
      </c>
      <c r="AR46" s="99">
        <f t="shared" si="35"/>
        <v>107.88</v>
      </c>
      <c r="AS46" s="99">
        <f t="shared" si="8"/>
        <v>0</v>
      </c>
      <c r="AT46" s="99">
        <f t="shared" si="9"/>
        <v>0</v>
      </c>
      <c r="AU46" s="99">
        <f t="shared" si="24"/>
        <v>0</v>
      </c>
      <c r="AV46" s="99">
        <f t="array" ref="AV46">_xlfn.IFS(U46=0,AO46,U46&lt;0,AO46/-U46,U46&gt;0,AO46/U46)</f>
        <v>0</v>
      </c>
      <c r="AW46" s="235">
        <f t="shared" si="43"/>
        <v>0</v>
      </c>
      <c r="AX46" s="235">
        <f t="shared" si="44"/>
        <v>0</v>
      </c>
      <c r="AY46" s="100"/>
      <c r="AZ46" s="95">
        <f t="shared" si="12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1"/>
        <v>321</v>
      </c>
      <c r="F47" s="94">
        <v>15</v>
      </c>
      <c r="G47" s="94">
        <v>16</v>
      </c>
      <c r="H47" s="94">
        <v>110</v>
      </c>
      <c r="I47" s="94">
        <v>0</v>
      </c>
      <c r="J47" s="94">
        <v>180</v>
      </c>
      <c r="K47" s="93">
        <v>123.09</v>
      </c>
      <c r="L47" s="93">
        <f t="shared" si="42"/>
        <v>39511.89</v>
      </c>
      <c r="M47" s="90">
        <v>109</v>
      </c>
      <c r="N47" s="90">
        <v>20</v>
      </c>
      <c r="O47" s="90">
        <v>1044</v>
      </c>
      <c r="P47" s="90">
        <v>71</v>
      </c>
      <c r="Q47" s="234">
        <f t="shared" si="13"/>
        <v>2.8571428571428572</v>
      </c>
      <c r="R47" s="93">
        <f t="shared" si="14"/>
        <v>1.8571428571428572</v>
      </c>
      <c r="S47" s="94">
        <v>13</v>
      </c>
      <c r="T47" s="94">
        <v>0</v>
      </c>
      <c r="U47" s="93">
        <f t="shared" si="15"/>
        <v>13</v>
      </c>
      <c r="V47" s="94">
        <v>8111</v>
      </c>
      <c r="W47" s="94">
        <v>0</v>
      </c>
      <c r="X47" s="93">
        <f t="shared" si="16"/>
        <v>8111</v>
      </c>
      <c r="Y47" s="94">
        <v>13347.380000000001</v>
      </c>
      <c r="Z47" s="94">
        <v>0</v>
      </c>
      <c r="AA47" s="93">
        <f t="shared" si="17"/>
        <v>13347.380000000001</v>
      </c>
      <c r="AB47" s="93">
        <f t="shared" si="18"/>
        <v>14824.8</v>
      </c>
      <c r="AC47" s="235">
        <f t="shared" si="19"/>
        <v>5.4381180401852748E-3</v>
      </c>
      <c r="AD47" s="93">
        <f t="shared" si="20"/>
        <v>1600.17</v>
      </c>
      <c r="AE47" s="94">
        <v>4995.3000000000011</v>
      </c>
      <c r="AF47" s="235">
        <f t="shared" si="21"/>
        <v>0.37425322422827556</v>
      </c>
      <c r="AG47" s="94">
        <v>1198.1999999999998</v>
      </c>
      <c r="AH47" s="94">
        <v>425</v>
      </c>
      <c r="AI47" s="94"/>
      <c r="AJ47" s="94"/>
      <c r="AK47" s="94"/>
      <c r="AL47" s="123">
        <f t="shared" si="22"/>
        <v>95.397154348919059</v>
      </c>
      <c r="AM47" s="94">
        <v>0</v>
      </c>
      <c r="AN47" s="95">
        <f t="shared" si="23"/>
        <v>463.13810000000001</v>
      </c>
      <c r="AO47" s="96">
        <f t="shared" si="25"/>
        <v>4570.1747456510811</v>
      </c>
      <c r="AP47" s="97"/>
      <c r="AQ47" s="98">
        <f t="shared" si="6"/>
        <v>1026.7215384615386</v>
      </c>
      <c r="AR47" s="99">
        <f t="shared" si="35"/>
        <v>123.09</v>
      </c>
      <c r="AS47" s="99">
        <f t="shared" si="8"/>
        <v>384.25384615384621</v>
      </c>
      <c r="AT47" s="99">
        <f t="shared" si="9"/>
        <v>92.169230769230751</v>
      </c>
      <c r="AU47" s="99">
        <f t="shared" si="24"/>
        <v>32.692307692307693</v>
      </c>
      <c r="AV47" s="99">
        <f t="array" ref="AV47">_xlfn.IFS(U47=0,AO47,U47&lt;0,AO47/-U47,U47&gt;0,AO47/U47)</f>
        <v>351.55190351162162</v>
      </c>
      <c r="AW47" s="235">
        <f t="shared" si="43"/>
        <v>0.34240238501122172</v>
      </c>
      <c r="AX47" s="235">
        <f t="shared" si="44"/>
        <v>2.8560557601074144</v>
      </c>
      <c r="AY47" s="100"/>
      <c r="AZ47" s="95">
        <f t="shared" si="12"/>
        <v>112848.16102723054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1"/>
        <v>349</v>
      </c>
      <c r="F48" s="94">
        <v>58</v>
      </c>
      <c r="G48" s="94">
        <v>9</v>
      </c>
      <c r="H48" s="94">
        <v>271</v>
      </c>
      <c r="I48" s="94">
        <v>0</v>
      </c>
      <c r="J48" s="94">
        <v>11</v>
      </c>
      <c r="K48" s="93">
        <v>107.88</v>
      </c>
      <c r="L48" s="93">
        <f t="shared" si="42"/>
        <v>37650.119999999995</v>
      </c>
      <c r="M48" s="90">
        <v>82</v>
      </c>
      <c r="N48" s="90">
        <v>75</v>
      </c>
      <c r="O48" s="90">
        <v>1261</v>
      </c>
      <c r="P48" s="90">
        <v>68</v>
      </c>
      <c r="Q48" s="234">
        <f t="shared" si="13"/>
        <v>10.714285714285714</v>
      </c>
      <c r="R48" s="93">
        <f t="shared" si="14"/>
        <v>4.4285714285714288</v>
      </c>
      <c r="S48" s="94">
        <v>31</v>
      </c>
      <c r="T48" s="94">
        <v>0</v>
      </c>
      <c r="U48" s="93">
        <f t="shared" si="15"/>
        <v>31</v>
      </c>
      <c r="V48" s="94">
        <v>23548.18</v>
      </c>
      <c r="W48" s="94">
        <v>0</v>
      </c>
      <c r="X48" s="93">
        <f t="shared" si="16"/>
        <v>23548.18</v>
      </c>
      <c r="Y48" s="94">
        <v>37348.71</v>
      </c>
      <c r="Z48" s="94">
        <v>0</v>
      </c>
      <c r="AA48" s="93">
        <f t="shared" si="17"/>
        <v>37348.71</v>
      </c>
      <c r="AB48" s="93">
        <f t="shared" si="18"/>
        <v>64311</v>
      </c>
      <c r="AC48" s="235">
        <f t="shared" si="19"/>
        <v>1.5216970943259888E-2</v>
      </c>
      <c r="AD48" s="93">
        <f t="shared" si="20"/>
        <v>3344.2799999999997</v>
      </c>
      <c r="AE48" s="94">
        <v>13925.389999999996</v>
      </c>
      <c r="AF48" s="235">
        <f t="shared" si="21"/>
        <v>0.37284795110728042</v>
      </c>
      <c r="AG48" s="94">
        <v>3312.2900000000004</v>
      </c>
      <c r="AH48" s="94">
        <v>562</v>
      </c>
      <c r="AI48" s="94">
        <v>5500</v>
      </c>
      <c r="AJ48" s="94"/>
      <c r="AK48" s="94"/>
      <c r="AL48" s="123">
        <f t="shared" si="22"/>
        <v>235.02389844142783</v>
      </c>
      <c r="AM48" s="94">
        <v>0</v>
      </c>
      <c r="AN48" s="95">
        <f t="shared" si="23"/>
        <v>1344.6010779999999</v>
      </c>
      <c r="AO48" s="96">
        <f t="shared" si="25"/>
        <v>9125.1250235585758</v>
      </c>
      <c r="AP48" s="97"/>
      <c r="AQ48" s="98">
        <f t="shared" si="6"/>
        <v>1204.7970967741935</v>
      </c>
      <c r="AR48" s="99">
        <f t="shared" si="35"/>
        <v>107.88</v>
      </c>
      <c r="AS48" s="99">
        <f t="shared" si="8"/>
        <v>449.20612903225793</v>
      </c>
      <c r="AT48" s="99">
        <f t="shared" si="9"/>
        <v>106.84806451612904</v>
      </c>
      <c r="AU48" s="99">
        <f t="shared" si="24"/>
        <v>195.54838709677421</v>
      </c>
      <c r="AV48" s="99">
        <f t="array" ref="AV48">_xlfn.IFS(U48=0,AO48,U48&lt;0,AO48/-U48,U48&gt;0,AO48/U48)</f>
        <v>294.358871727696</v>
      </c>
      <c r="AW48" s="235">
        <f t="shared" si="43"/>
        <v>0.24432236142984795</v>
      </c>
      <c r="AX48" s="235">
        <f t="shared" si="44"/>
        <v>2.7285768606571748</v>
      </c>
      <c r="AY48" s="100"/>
      <c r="AZ48" s="95">
        <f t="shared" si="12"/>
        <v>102731.2462329659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1"/>
        <v>130</v>
      </c>
      <c r="F49" s="94">
        <v>65</v>
      </c>
      <c r="G49" s="94">
        <v>25</v>
      </c>
      <c r="H49" s="94">
        <v>38</v>
      </c>
      <c r="I49" s="94">
        <v>0</v>
      </c>
      <c r="J49" s="94">
        <v>2</v>
      </c>
      <c r="K49" s="93">
        <v>123.09</v>
      </c>
      <c r="L49" s="93">
        <f t="shared" si="42"/>
        <v>16001.7</v>
      </c>
      <c r="M49" s="90">
        <v>28</v>
      </c>
      <c r="N49" s="90">
        <v>95</v>
      </c>
      <c r="O49" s="90">
        <v>1354</v>
      </c>
      <c r="P49" s="90">
        <v>40</v>
      </c>
      <c r="Q49" s="234">
        <f t="shared" si="13"/>
        <v>13.571428571428571</v>
      </c>
      <c r="R49" s="93">
        <f t="shared" si="14"/>
        <v>4.1428571428571432</v>
      </c>
      <c r="S49" s="94">
        <v>29</v>
      </c>
      <c r="T49" s="94">
        <v>0</v>
      </c>
      <c r="U49" s="93">
        <f t="shared" si="15"/>
        <v>29</v>
      </c>
      <c r="V49" s="94">
        <v>24497.099999999995</v>
      </c>
      <c r="W49" s="94">
        <v>0</v>
      </c>
      <c r="X49" s="93">
        <f t="shared" si="16"/>
        <v>24497.099999999995</v>
      </c>
      <c r="Y49" s="94">
        <v>38717.150000000009</v>
      </c>
      <c r="Z49" s="94">
        <v>0</v>
      </c>
      <c r="AA49" s="93">
        <f t="shared" si="17"/>
        <v>38717.150000000009</v>
      </c>
      <c r="AB49" s="93">
        <f t="shared" si="18"/>
        <v>51452</v>
      </c>
      <c r="AC49" s="235">
        <f t="shared" si="19"/>
        <v>1.5774513940530602E-2</v>
      </c>
      <c r="AD49" s="93">
        <f t="shared" si="20"/>
        <v>3569.61</v>
      </c>
      <c r="AE49" s="94">
        <v>14517.980000000007</v>
      </c>
      <c r="AF49" s="235">
        <f t="shared" si="21"/>
        <v>0.37497543078454904</v>
      </c>
      <c r="AG49" s="94">
        <v>5081.1499999999987</v>
      </c>
      <c r="AH49" s="94">
        <v>115</v>
      </c>
      <c r="AI49" s="94">
        <v>7915</v>
      </c>
      <c r="AJ49" s="94"/>
      <c r="AK49" s="94"/>
      <c r="AL49" s="123">
        <f t="shared" si="22"/>
        <v>32.955380593262944</v>
      </c>
      <c r="AM49" s="94">
        <v>0</v>
      </c>
      <c r="AN49" s="95">
        <f t="shared" si="23"/>
        <v>1398.7844099999998</v>
      </c>
      <c r="AO49" s="96">
        <f t="shared" si="25"/>
        <v>6086.6702094067405</v>
      </c>
      <c r="AP49" s="97"/>
      <c r="AQ49" s="98">
        <f t="shared" si="6"/>
        <v>1335.0741379310348</v>
      </c>
      <c r="AR49" s="99">
        <f t="shared" si="35"/>
        <v>123.09</v>
      </c>
      <c r="AS49" s="99">
        <f t="shared" si="8"/>
        <v>500.62000000000023</v>
      </c>
      <c r="AT49" s="99">
        <f t="shared" si="9"/>
        <v>175.2120689655172</v>
      </c>
      <c r="AU49" s="99">
        <f t="shared" si="24"/>
        <v>276.89655172413791</v>
      </c>
      <c r="AV49" s="99">
        <f t="array" ref="AV49">_xlfn.IFS(U49=0,AO49,U49&lt;0,AO49/-U49,U49&gt;0,AO49/U49)</f>
        <v>209.8851796347152</v>
      </c>
      <c r="AW49" s="235">
        <f t="shared" si="43"/>
        <v>0.15720863259322393</v>
      </c>
      <c r="AX49" s="235">
        <f t="shared" si="44"/>
        <v>1.7051359138412154</v>
      </c>
      <c r="AY49" s="100"/>
      <c r="AZ49" s="95">
        <f t="shared" si="12"/>
        <v>27285.073352512976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1"/>
        <v>207</v>
      </c>
      <c r="F50" s="94">
        <v>18</v>
      </c>
      <c r="G50" s="94">
        <v>8</v>
      </c>
      <c r="H50" s="94">
        <v>180</v>
      </c>
      <c r="I50" s="94">
        <v>0</v>
      </c>
      <c r="J50" s="94">
        <v>1</v>
      </c>
      <c r="K50" s="93">
        <v>134.79</v>
      </c>
      <c r="L50" s="93">
        <f t="shared" si="42"/>
        <v>27901.53</v>
      </c>
      <c r="M50" s="90">
        <v>121</v>
      </c>
      <c r="N50" s="90">
        <v>26</v>
      </c>
      <c r="O50" s="90">
        <v>1218</v>
      </c>
      <c r="P50" s="90">
        <v>30</v>
      </c>
      <c r="Q50" s="234">
        <f t="shared" si="13"/>
        <v>3.7142857142857144</v>
      </c>
      <c r="R50" s="93">
        <f t="shared" si="14"/>
        <v>1</v>
      </c>
      <c r="S50" s="94">
        <v>8</v>
      </c>
      <c r="T50" s="94">
        <v>-1</v>
      </c>
      <c r="U50" s="93">
        <f t="shared" si="15"/>
        <v>7</v>
      </c>
      <c r="V50" s="94">
        <v>6098</v>
      </c>
      <c r="W50" s="94">
        <v>-753</v>
      </c>
      <c r="X50" s="93">
        <f t="shared" si="16"/>
        <v>5345</v>
      </c>
      <c r="Y50" s="94">
        <v>9744</v>
      </c>
      <c r="Z50" s="94">
        <v>-1218</v>
      </c>
      <c r="AA50" s="93">
        <f t="shared" si="17"/>
        <v>8526</v>
      </c>
      <c r="AB50" s="93">
        <f t="shared" si="18"/>
        <v>9500.4</v>
      </c>
      <c r="AC50" s="235">
        <f t="shared" si="19"/>
        <v>3.4737449904490357E-3</v>
      </c>
      <c r="AD50" s="93">
        <f t="shared" si="20"/>
        <v>943.53</v>
      </c>
      <c r="AE50" s="94">
        <v>3203.1700000000005</v>
      </c>
      <c r="AF50" s="235">
        <f t="shared" si="21"/>
        <v>0.37569434670419899</v>
      </c>
      <c r="AG50" s="94">
        <v>1839.0099999999998</v>
      </c>
      <c r="AH50" s="94">
        <v>394</v>
      </c>
      <c r="AI50" s="94">
        <v>1905</v>
      </c>
      <c r="AJ50" s="94"/>
      <c r="AK50" s="94"/>
      <c r="AL50" s="123">
        <f t="shared" si="22"/>
        <v>156.10443438914029</v>
      </c>
      <c r="AM50" s="94">
        <v>20</v>
      </c>
      <c r="AN50" s="95">
        <f t="shared" si="23"/>
        <v>305.1995</v>
      </c>
      <c r="AO50" s="96">
        <f t="shared" si="25"/>
        <v>-240.01393438914079</v>
      </c>
      <c r="AP50" s="97"/>
      <c r="AQ50" s="98">
        <f t="shared" si="6"/>
        <v>1218</v>
      </c>
      <c r="AR50" s="99">
        <f t="shared" si="35"/>
        <v>134.79</v>
      </c>
      <c r="AS50" s="99">
        <f t="shared" si="8"/>
        <v>457.59571428571434</v>
      </c>
      <c r="AT50" s="99">
        <f t="shared" si="9"/>
        <v>229.87624999999997</v>
      </c>
      <c r="AU50" s="99">
        <f t="shared" si="24"/>
        <v>287.375</v>
      </c>
      <c r="AV50" s="99">
        <f t="array" ref="AV50">_xlfn.IFS(U50=0,AO50,U50&lt;0,AO50/-U50,U50&gt;0,AO50/U50)</f>
        <v>-34.287704912734398</v>
      </c>
      <c r="AW50" s="235">
        <f t="shared" si="43"/>
        <v>-2.8150825051506075E-2</v>
      </c>
      <c r="AX50" s="235">
        <f t="shared" si="44"/>
        <v>-0.25437869955289266</v>
      </c>
      <c r="AY50" s="100"/>
      <c r="AZ50" s="95">
        <f t="shared" si="12"/>
        <v>-7097.5549169360202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1"/>
        <v>8</v>
      </c>
      <c r="F51" s="94">
        <v>3</v>
      </c>
      <c r="G51" s="94">
        <v>2</v>
      </c>
      <c r="H51" s="94">
        <v>2</v>
      </c>
      <c r="I51" s="94">
        <v>0</v>
      </c>
      <c r="J51" s="94">
        <v>1</v>
      </c>
      <c r="K51" s="93">
        <v>144.15</v>
      </c>
      <c r="L51" s="93">
        <f t="shared" si="42"/>
        <v>1153.2</v>
      </c>
      <c r="M51" s="90">
        <v>5</v>
      </c>
      <c r="N51" s="90">
        <v>3</v>
      </c>
      <c r="O51" s="90">
        <v>1119</v>
      </c>
      <c r="P51" s="90">
        <v>50</v>
      </c>
      <c r="Q51" s="234">
        <f t="shared" si="13"/>
        <v>0.42857142857142855</v>
      </c>
      <c r="R51" s="93">
        <f t="shared" si="14"/>
        <v>0.2857142857142857</v>
      </c>
      <c r="S51" s="94">
        <v>2</v>
      </c>
      <c r="T51" s="94">
        <v>0</v>
      </c>
      <c r="U51" s="93">
        <f t="shared" si="15"/>
        <v>2</v>
      </c>
      <c r="V51" s="94">
        <v>1432</v>
      </c>
      <c r="W51" s="94">
        <v>0</v>
      </c>
      <c r="X51" s="93">
        <f t="shared" si="16"/>
        <v>1432</v>
      </c>
      <c r="Y51" s="94">
        <v>2238</v>
      </c>
      <c r="Z51" s="94">
        <v>0</v>
      </c>
      <c r="AA51" s="93">
        <f t="shared" si="17"/>
        <v>2238</v>
      </c>
      <c r="AB51" s="93">
        <f t="shared" si="18"/>
        <v>1678.5</v>
      </c>
      <c r="AC51" s="235">
        <f t="shared" si="19"/>
        <v>9.118275027709292E-4</v>
      </c>
      <c r="AD51" s="93">
        <f t="shared" si="20"/>
        <v>288.3</v>
      </c>
      <c r="AE51" s="94">
        <v>847.42000000000007</v>
      </c>
      <c r="AF51" s="235">
        <f t="shared" si="21"/>
        <v>0.37865058087578196</v>
      </c>
      <c r="AG51" s="94">
        <v>512.42000000000007</v>
      </c>
      <c r="AH51" s="94"/>
      <c r="AI51" s="94"/>
      <c r="AJ51" s="94"/>
      <c r="AK51" s="94"/>
      <c r="AL51" s="123">
        <f t="shared" si="22"/>
        <v>1.7344937154348921</v>
      </c>
      <c r="AM51" s="94">
        <v>0</v>
      </c>
      <c r="AN51" s="95">
        <f t="shared" si="23"/>
        <v>81.767200000000003</v>
      </c>
      <c r="AO51" s="96">
        <f t="shared" si="25"/>
        <v>506.35830628456506</v>
      </c>
      <c r="AP51" s="97"/>
      <c r="AQ51" s="98">
        <f t="shared" si="6"/>
        <v>1119</v>
      </c>
      <c r="AR51" s="99">
        <f t="shared" si="35"/>
        <v>144.15</v>
      </c>
      <c r="AS51" s="99">
        <f t="shared" si="8"/>
        <v>423.71000000000004</v>
      </c>
      <c r="AT51" s="99">
        <f t="shared" si="9"/>
        <v>256.21000000000004</v>
      </c>
      <c r="AU51" s="99">
        <f t="shared" si="24"/>
        <v>0</v>
      </c>
      <c r="AV51" s="99">
        <f t="array" ref="AV51">_xlfn.IFS(U51=0,AO51,U51&lt;0,AO51/-U51,U51&gt;0,AO51/U51)</f>
        <v>253.17915314228253</v>
      </c>
      <c r="AW51" s="235">
        <f t="shared" si="43"/>
        <v>0.22625482854538206</v>
      </c>
      <c r="AX51" s="235">
        <f t="shared" si="44"/>
        <v>1.7563590228392822</v>
      </c>
      <c r="AY51" s="100"/>
      <c r="AZ51" s="95">
        <f t="shared" si="12"/>
        <v>2025.4332251382602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1"/>
        <v>51</v>
      </c>
      <c r="F52" s="94">
        <v>2</v>
      </c>
      <c r="G52" s="94">
        <v>2</v>
      </c>
      <c r="H52" s="94">
        <v>46</v>
      </c>
      <c r="I52" s="94">
        <v>0</v>
      </c>
      <c r="J52" s="94">
        <v>1</v>
      </c>
      <c r="K52" s="93">
        <v>96.18</v>
      </c>
      <c r="L52" s="93">
        <f t="shared" si="42"/>
        <v>4905.18</v>
      </c>
      <c r="M52" s="90">
        <v>485</v>
      </c>
      <c r="N52" s="90">
        <v>2</v>
      </c>
      <c r="O52" s="90">
        <v>1106</v>
      </c>
      <c r="P52" s="90">
        <v>0</v>
      </c>
      <c r="Q52" s="234">
        <f t="shared" si="13"/>
        <v>0.2857142857142857</v>
      </c>
      <c r="R52" s="93">
        <f t="shared" si="14"/>
        <v>0</v>
      </c>
      <c r="S52" s="94">
        <v>0</v>
      </c>
      <c r="T52" s="94">
        <v>0</v>
      </c>
      <c r="U52" s="93">
        <f t="shared" si="15"/>
        <v>0</v>
      </c>
      <c r="V52" s="94">
        <v>0</v>
      </c>
      <c r="W52" s="94">
        <v>0</v>
      </c>
      <c r="X52" s="93">
        <f t="shared" si="16"/>
        <v>0</v>
      </c>
      <c r="Y52" s="94">
        <v>0</v>
      </c>
      <c r="Z52" s="94">
        <v>0</v>
      </c>
      <c r="AA52" s="93">
        <f t="shared" si="17"/>
        <v>0</v>
      </c>
      <c r="AB52" s="93">
        <f t="shared" si="18"/>
        <v>0</v>
      </c>
      <c r="AC52" s="235">
        <f t="shared" si="19"/>
        <v>0</v>
      </c>
      <c r="AD52" s="93">
        <f t="shared" si="20"/>
        <v>0</v>
      </c>
      <c r="AE52" s="94">
        <v>0</v>
      </c>
      <c r="AF52" s="235">
        <f t="shared" si="21"/>
        <v>0</v>
      </c>
      <c r="AG52" s="94">
        <v>419.82</v>
      </c>
      <c r="AH52" s="94"/>
      <c r="AI52" s="94"/>
      <c r="AJ52" s="94"/>
      <c r="AK52" s="94"/>
      <c r="AL52" s="123">
        <f t="shared" si="22"/>
        <v>39.893355455002521</v>
      </c>
      <c r="AM52" s="94">
        <v>0</v>
      </c>
      <c r="AN52" s="95">
        <f t="shared" si="23"/>
        <v>0</v>
      </c>
      <c r="AO52" s="96">
        <f t="shared" si="25"/>
        <v>-459.7133554550025</v>
      </c>
      <c r="AP52" s="97"/>
      <c r="AQ52" s="98">
        <f t="shared" si="6"/>
        <v>0</v>
      </c>
      <c r="AR52" s="99">
        <f t="shared" si="35"/>
        <v>96.18</v>
      </c>
      <c r="AS52" s="99">
        <f t="shared" si="8"/>
        <v>0</v>
      </c>
      <c r="AT52" s="99">
        <f t="shared" si="9"/>
        <v>419.82</v>
      </c>
      <c r="AU52" s="99">
        <f t="shared" si="24"/>
        <v>0</v>
      </c>
      <c r="AV52" s="99">
        <f t="array" ref="AV52">_xlfn.IFS(U52=0,AO52,U52&lt;0,AO52/-U52,U52&gt;0,AO52/U52)</f>
        <v>-459.7133554550025</v>
      </c>
      <c r="AW52" s="235">
        <f t="shared" si="43"/>
        <v>0</v>
      </c>
      <c r="AX52" s="235">
        <f t="shared" si="44"/>
        <v>-4.7797188132148314</v>
      </c>
      <c r="AY52" s="100"/>
      <c r="AZ52" s="95">
        <f t="shared" si="12"/>
        <v>-23445.381128205128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1"/>
        <v>48</v>
      </c>
      <c r="F53" s="94" t="s">
        <v>100</v>
      </c>
      <c r="G53" s="94" t="s">
        <v>100</v>
      </c>
      <c r="H53" s="94">
        <v>47</v>
      </c>
      <c r="I53" s="94">
        <v>0</v>
      </c>
      <c r="J53" s="94">
        <v>1</v>
      </c>
      <c r="K53" s="93">
        <v>96.18</v>
      </c>
      <c r="L53" s="93">
        <f t="shared" si="42"/>
        <v>4616.6400000000003</v>
      </c>
      <c r="M53" s="90">
        <v>999</v>
      </c>
      <c r="N53" s="90">
        <v>2</v>
      </c>
      <c r="O53" s="90">
        <v>1106</v>
      </c>
      <c r="P53" s="90">
        <v>50</v>
      </c>
      <c r="Q53" s="234">
        <f t="shared" si="13"/>
        <v>0.2857142857142857</v>
      </c>
      <c r="R53" s="93">
        <f t="shared" si="14"/>
        <v>0.14285714285714285</v>
      </c>
      <c r="S53" s="94">
        <v>1</v>
      </c>
      <c r="T53" s="94">
        <v>0</v>
      </c>
      <c r="U53" s="93">
        <f t="shared" si="15"/>
        <v>1</v>
      </c>
      <c r="V53" s="94">
        <v>616</v>
      </c>
      <c r="W53" s="94">
        <v>0</v>
      </c>
      <c r="X53" s="93">
        <f t="shared" si="16"/>
        <v>616</v>
      </c>
      <c r="Y53" s="94">
        <v>1072.82</v>
      </c>
      <c r="Z53" s="94">
        <v>0</v>
      </c>
      <c r="AA53" s="93">
        <f t="shared" si="17"/>
        <v>1072.82</v>
      </c>
      <c r="AB53" s="93">
        <f t="shared" si="18"/>
        <v>1106</v>
      </c>
      <c r="AC53" s="235">
        <f t="shared" si="19"/>
        <v>4.3709865126126374E-4</v>
      </c>
      <c r="AD53" s="93">
        <f t="shared" si="20"/>
        <v>96.18</v>
      </c>
      <c r="AE53" s="94">
        <v>398.18999999999994</v>
      </c>
      <c r="AF53" s="235">
        <f t="shared" si="21"/>
        <v>0.37116198430305175</v>
      </c>
      <c r="AG53" s="94">
        <v>250.53</v>
      </c>
      <c r="AH53" s="94"/>
      <c r="AI53" s="94"/>
      <c r="AJ53" s="94"/>
      <c r="AK53" s="94"/>
      <c r="AL53" s="123">
        <f t="shared" si="22"/>
        <v>40.760602312719961</v>
      </c>
      <c r="AM53" s="94">
        <v>0</v>
      </c>
      <c r="AN53" s="95">
        <f t="shared" si="23"/>
        <v>35.1736</v>
      </c>
      <c r="AO53" s="96">
        <f t="shared" si="25"/>
        <v>251.98579768727998</v>
      </c>
      <c r="AP53" s="97"/>
      <c r="AQ53" s="98">
        <f t="shared" si="6"/>
        <v>1072.82</v>
      </c>
      <c r="AR53" s="99">
        <f t="shared" si="35"/>
        <v>96.18</v>
      </c>
      <c r="AS53" s="99">
        <f t="shared" si="8"/>
        <v>398.18999999999994</v>
      </c>
      <c r="AT53" s="99">
        <f t="shared" si="9"/>
        <v>250.53</v>
      </c>
      <c r="AU53" s="99">
        <f t="shared" si="24"/>
        <v>0</v>
      </c>
      <c r="AV53" s="99">
        <f t="array" ref="AV53">_xlfn.IFS(U53=0,AO53,U53&lt;0,AO53/-U53,U53&gt;0,AO53/U53)</f>
        <v>251.98579768727998</v>
      </c>
      <c r="AW53" s="235">
        <f t="shared" si="43"/>
        <v>0.23488171145884679</v>
      </c>
      <c r="AX53" s="235">
        <f t="shared" si="44"/>
        <v>2.6199396723568307</v>
      </c>
      <c r="AY53" s="100"/>
      <c r="AZ53" s="95">
        <f t="shared" si="12"/>
        <v>12095.31828898944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5">SUM(F54:J54)</f>
        <v>51</v>
      </c>
      <c r="F54" s="94">
        <v>4</v>
      </c>
      <c r="G54" s="94">
        <v>2</v>
      </c>
      <c r="H54" s="94">
        <v>44</v>
      </c>
      <c r="I54" s="94">
        <v>0</v>
      </c>
      <c r="J54" s="94">
        <v>1</v>
      </c>
      <c r="K54" s="94">
        <v>123.09</v>
      </c>
      <c r="L54" s="93">
        <f t="shared" si="42"/>
        <v>6277.59</v>
      </c>
      <c r="M54" s="90">
        <v>171</v>
      </c>
      <c r="N54" s="90">
        <v>7</v>
      </c>
      <c r="O54" s="90">
        <v>998</v>
      </c>
      <c r="P54" s="90">
        <v>33</v>
      </c>
      <c r="Q54" s="234">
        <f t="shared" si="13"/>
        <v>1</v>
      </c>
      <c r="R54" s="93">
        <f t="shared" si="14"/>
        <v>0.14285714285714285</v>
      </c>
      <c r="S54" s="94">
        <v>1</v>
      </c>
      <c r="T54" s="94">
        <v>0</v>
      </c>
      <c r="U54" s="93">
        <f t="shared" si="15"/>
        <v>1</v>
      </c>
      <c r="V54" s="94">
        <v>655</v>
      </c>
      <c r="W54" s="94">
        <v>0</v>
      </c>
      <c r="X54" s="93">
        <f t="shared" si="16"/>
        <v>655</v>
      </c>
      <c r="Y54" s="94">
        <v>998</v>
      </c>
      <c r="Z54" s="94">
        <v>0</v>
      </c>
      <c r="AA54" s="93">
        <f t="shared" si="17"/>
        <v>998</v>
      </c>
      <c r="AB54" s="93">
        <f t="shared" si="18"/>
        <v>2305.38</v>
      </c>
      <c r="AC54" s="235">
        <f t="shared" si="19"/>
        <v>4.0661476665120077E-4</v>
      </c>
      <c r="AD54" s="93">
        <f t="shared" si="20"/>
        <v>123.09</v>
      </c>
      <c r="AE54" s="94">
        <v>378</v>
      </c>
      <c r="AF54" s="235">
        <f t="shared" si="21"/>
        <v>0.37875751503006011</v>
      </c>
      <c r="AG54" s="94">
        <v>472.52</v>
      </c>
      <c r="AH54" s="94"/>
      <c r="AI54" s="94"/>
      <c r="AJ54" s="94"/>
      <c r="AK54" s="94"/>
      <c r="AL54" s="123">
        <f t="shared" si="22"/>
        <v>38.15886173956762</v>
      </c>
      <c r="AM54" s="94">
        <v>0</v>
      </c>
      <c r="AN54" s="95">
        <f t="shared" si="23"/>
        <v>37.400500000000001</v>
      </c>
      <c r="AO54" s="96">
        <f t="shared" si="25"/>
        <v>-51.169361739567634</v>
      </c>
      <c r="AP54" s="97"/>
      <c r="AQ54" s="98">
        <f t="shared" si="6"/>
        <v>998</v>
      </c>
      <c r="AR54" s="99">
        <f t="shared" si="35"/>
        <v>123.09</v>
      </c>
      <c r="AS54" s="99">
        <f t="shared" si="8"/>
        <v>378</v>
      </c>
      <c r="AT54" s="99">
        <f t="shared" si="9"/>
        <v>472.52</v>
      </c>
      <c r="AU54" s="99">
        <f t="shared" si="24"/>
        <v>0</v>
      </c>
      <c r="AV54" s="99">
        <f t="array" ref="AV54">_xlfn.IFS(U54=0,AO54,U54&lt;0,AO54/-U54,U54&gt;0,AO54/U54)</f>
        <v>-51.169361739567634</v>
      </c>
      <c r="AW54" s="235">
        <f t="shared" si="43"/>
        <v>-5.1271905550668975E-2</v>
      </c>
      <c r="AX54" s="235">
        <f t="shared" si="44"/>
        <v>-0.4157068952763639</v>
      </c>
      <c r="AY54" s="100"/>
      <c r="AZ54" s="95">
        <f t="shared" si="12"/>
        <v>-2609.6374487179492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5"/>
        <v>2</v>
      </c>
      <c r="F55" s="94" t="s">
        <v>100</v>
      </c>
      <c r="G55" s="94" t="s">
        <v>100</v>
      </c>
      <c r="H55" s="94">
        <v>1</v>
      </c>
      <c r="I55" s="94">
        <v>0</v>
      </c>
      <c r="J55" s="94">
        <v>1</v>
      </c>
      <c r="K55" s="94">
        <v>158.19</v>
      </c>
      <c r="L55" s="93">
        <f t="shared" si="42"/>
        <v>316.38</v>
      </c>
      <c r="M55" s="90">
        <v>999</v>
      </c>
      <c r="N55" s="90">
        <v>0</v>
      </c>
      <c r="O55" s="90">
        <v>0</v>
      </c>
      <c r="P55" s="90">
        <v>0</v>
      </c>
      <c r="Q55" s="234">
        <f t="shared" si="13"/>
        <v>0</v>
      </c>
      <c r="R55" s="93">
        <f t="shared" si="14"/>
        <v>0</v>
      </c>
      <c r="S55" s="94">
        <v>0</v>
      </c>
      <c r="T55" s="94">
        <v>0</v>
      </c>
      <c r="U55" s="93">
        <f t="shared" si="15"/>
        <v>0</v>
      </c>
      <c r="V55" s="94">
        <v>0</v>
      </c>
      <c r="W55" s="94">
        <v>0</v>
      </c>
      <c r="X55" s="93">
        <f t="shared" si="16"/>
        <v>0</v>
      </c>
      <c r="Y55" s="94">
        <v>0</v>
      </c>
      <c r="Z55" s="94">
        <v>0</v>
      </c>
      <c r="AA55" s="93">
        <f t="shared" si="17"/>
        <v>0</v>
      </c>
      <c r="AB55" s="93">
        <f t="shared" si="18"/>
        <v>0</v>
      </c>
      <c r="AC55" s="235">
        <f t="shared" si="19"/>
        <v>0</v>
      </c>
      <c r="AD55" s="93">
        <f t="shared" si="20"/>
        <v>0</v>
      </c>
      <c r="AE55" s="94">
        <v>0</v>
      </c>
      <c r="AF55" s="235">
        <f t="shared" si="21"/>
        <v>0</v>
      </c>
      <c r="AG55" s="94">
        <v>0</v>
      </c>
      <c r="AH55" s="94"/>
      <c r="AI55" s="94"/>
      <c r="AJ55" s="94"/>
      <c r="AK55" s="94"/>
      <c r="AL55" s="123">
        <f t="shared" si="22"/>
        <v>0.86724685771744603</v>
      </c>
      <c r="AM55" s="94">
        <v>0</v>
      </c>
      <c r="AN55" s="95">
        <f t="shared" si="23"/>
        <v>0</v>
      </c>
      <c r="AO55" s="96">
        <f t="shared" si="25"/>
        <v>-0.86724685771744603</v>
      </c>
      <c r="AP55" s="97"/>
      <c r="AQ55" s="98">
        <f t="shared" si="6"/>
        <v>0</v>
      </c>
      <c r="AR55" s="99">
        <f t="shared" si="35"/>
        <v>158.19</v>
      </c>
      <c r="AS55" s="99">
        <f t="shared" si="8"/>
        <v>0</v>
      </c>
      <c r="AT55" s="99">
        <f t="shared" si="9"/>
        <v>0</v>
      </c>
      <c r="AU55" s="99">
        <f t="shared" si="24"/>
        <v>0</v>
      </c>
      <c r="AV55" s="99">
        <f t="array" ref="AV55">_xlfn.IFS(U55=0,AO55,U55&lt;0,AO55/-U55,U55&gt;0,AO55/U55)</f>
        <v>-0.86724685771744603</v>
      </c>
      <c r="AW55" s="235">
        <f t="shared" si="43"/>
        <v>0</v>
      </c>
      <c r="AX55" s="235">
        <f t="shared" si="44"/>
        <v>-5.4823115096873766E-3</v>
      </c>
      <c r="AY55" s="100"/>
      <c r="AZ55" s="95">
        <f t="shared" si="12"/>
        <v>-1.7344937154348921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5"/>
        <v>2</v>
      </c>
      <c r="F56" s="94" t="s">
        <v>100</v>
      </c>
      <c r="G56" s="94">
        <v>1</v>
      </c>
      <c r="H56" s="94" t="s">
        <v>100</v>
      </c>
      <c r="I56" s="94">
        <v>0</v>
      </c>
      <c r="J56" s="94">
        <v>1</v>
      </c>
      <c r="K56" s="94">
        <v>152.34</v>
      </c>
      <c r="L56" s="93">
        <f t="shared" si="42"/>
        <v>304.68</v>
      </c>
      <c r="M56" s="90">
        <v>8</v>
      </c>
      <c r="N56" s="90">
        <v>0</v>
      </c>
      <c r="O56" s="90">
        <v>0</v>
      </c>
      <c r="P56" s="90">
        <v>0</v>
      </c>
      <c r="Q56" s="234">
        <f t="shared" si="13"/>
        <v>0</v>
      </c>
      <c r="R56" s="93">
        <f t="shared" si="14"/>
        <v>0.14285714285714285</v>
      </c>
      <c r="S56" s="94">
        <v>1</v>
      </c>
      <c r="T56" s="94">
        <v>0</v>
      </c>
      <c r="U56" s="93">
        <f t="shared" si="15"/>
        <v>1</v>
      </c>
      <c r="V56" s="94">
        <v>637</v>
      </c>
      <c r="W56" s="94">
        <v>0</v>
      </c>
      <c r="X56" s="93">
        <f t="shared" si="16"/>
        <v>637</v>
      </c>
      <c r="Y56" s="94">
        <v>1049</v>
      </c>
      <c r="Z56" s="94">
        <v>0</v>
      </c>
      <c r="AA56" s="93">
        <f t="shared" si="17"/>
        <v>1049</v>
      </c>
      <c r="AB56" s="93">
        <f t="shared" si="18"/>
        <v>0</v>
      </c>
      <c r="AC56" s="235">
        <f t="shared" si="19"/>
        <v>4.2739367757225414E-4</v>
      </c>
      <c r="AD56" s="93">
        <f t="shared" si="20"/>
        <v>152.34</v>
      </c>
      <c r="AE56" s="94">
        <v>390.47</v>
      </c>
      <c r="AF56" s="235">
        <f t="shared" si="21"/>
        <v>0.372230695900858</v>
      </c>
      <c r="AG56" s="94">
        <v>325.44</v>
      </c>
      <c r="AH56" s="94"/>
      <c r="AI56" s="94"/>
      <c r="AJ56" s="94"/>
      <c r="AK56" s="94"/>
      <c r="AL56" s="123">
        <f t="shared" si="22"/>
        <v>0</v>
      </c>
      <c r="AM56" s="94">
        <v>20</v>
      </c>
      <c r="AN56" s="95">
        <f t="shared" si="23"/>
        <v>36.372700000000002</v>
      </c>
      <c r="AO56" s="96">
        <f t="shared" si="25"/>
        <v>124.37729999999993</v>
      </c>
      <c r="AP56" s="97"/>
      <c r="AQ56" s="98">
        <f t="shared" si="6"/>
        <v>1049</v>
      </c>
      <c r="AR56" s="99">
        <f t="shared" si="35"/>
        <v>152.34</v>
      </c>
      <c r="AS56" s="99">
        <f t="shared" si="8"/>
        <v>390.47</v>
      </c>
      <c r="AT56" s="99">
        <f t="shared" si="9"/>
        <v>325.44</v>
      </c>
      <c r="AU56" s="99">
        <f t="shared" si="24"/>
        <v>0</v>
      </c>
      <c r="AV56" s="99">
        <f t="array" ref="AV56">_xlfn.IFS(U56=0,AO56,U56&lt;0,AO56/-U56,U56&gt;0,AO56/U56)</f>
        <v>124.37729999999993</v>
      </c>
      <c r="AW56" s="235">
        <f t="shared" si="43"/>
        <v>0.11856749285033359</v>
      </c>
      <c r="AX56" s="235">
        <f t="shared" si="44"/>
        <v>0.81644545096494636</v>
      </c>
      <c r="AY56" s="100"/>
      <c r="AZ56" s="95">
        <f t="shared" si="12"/>
        <v>248.75459999999987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5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2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3"/>
        <v>0</v>
      </c>
      <c r="R57" s="93">
        <f t="shared" si="14"/>
        <v>0</v>
      </c>
      <c r="S57" s="94">
        <v>0</v>
      </c>
      <c r="T57" s="94">
        <v>0</v>
      </c>
      <c r="U57" s="93">
        <f t="shared" si="15"/>
        <v>0</v>
      </c>
      <c r="V57" s="94">
        <v>0</v>
      </c>
      <c r="W57" s="94">
        <v>0</v>
      </c>
      <c r="X57" s="93">
        <f t="shared" si="16"/>
        <v>0</v>
      </c>
      <c r="Y57" s="94">
        <v>0</v>
      </c>
      <c r="Z57" s="94">
        <v>0</v>
      </c>
      <c r="AA57" s="93">
        <f t="shared" si="17"/>
        <v>0</v>
      </c>
      <c r="AB57" s="93">
        <f t="shared" si="18"/>
        <v>0</v>
      </c>
      <c r="AC57" s="235">
        <f t="shared" si="19"/>
        <v>0</v>
      </c>
      <c r="AD57" s="93">
        <f t="shared" si="20"/>
        <v>0</v>
      </c>
      <c r="AE57" s="94">
        <v>0</v>
      </c>
      <c r="AF57" s="235">
        <f t="shared" si="21"/>
        <v>0</v>
      </c>
      <c r="AG57" s="94">
        <v>0</v>
      </c>
      <c r="AH57" s="94"/>
      <c r="AI57" s="94"/>
      <c r="AJ57" s="94"/>
      <c r="AK57" s="94"/>
      <c r="AL57" s="123">
        <f t="shared" si="22"/>
        <v>0</v>
      </c>
      <c r="AM57" s="94">
        <v>0</v>
      </c>
      <c r="AN57" s="95">
        <f t="shared" si="23"/>
        <v>0</v>
      </c>
      <c r="AO57" s="96">
        <f t="shared" si="25"/>
        <v>0</v>
      </c>
      <c r="AP57" s="97"/>
      <c r="AQ57" s="98">
        <f t="shared" si="6"/>
        <v>0</v>
      </c>
      <c r="AR57" s="99">
        <f t="shared" si="35"/>
        <v>93.84</v>
      </c>
      <c r="AS57" s="99">
        <f t="shared" si="8"/>
        <v>0</v>
      </c>
      <c r="AT57" s="99">
        <f t="shared" si="9"/>
        <v>0</v>
      </c>
      <c r="AU57" s="99">
        <f t="shared" si="24"/>
        <v>0</v>
      </c>
      <c r="AV57" s="99">
        <f t="array" ref="AV57">_xlfn.IFS(U57=0,AO57,U57&lt;0,AO57/-U57,U57&gt;0,AO57/U57)</f>
        <v>0</v>
      </c>
      <c r="AW57" s="235">
        <f t="shared" si="43"/>
        <v>0</v>
      </c>
      <c r="AX57" s="235">
        <f t="shared" si="44"/>
        <v>0</v>
      </c>
      <c r="AY57" s="100"/>
      <c r="AZ57" s="95">
        <f t="shared" si="12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5"/>
        <v>41</v>
      </c>
      <c r="F58" s="94">
        <v>7</v>
      </c>
      <c r="G58" s="94">
        <v>4</v>
      </c>
      <c r="H58" s="94">
        <v>29</v>
      </c>
      <c r="I58" s="94">
        <v>0</v>
      </c>
      <c r="J58" s="94">
        <v>1</v>
      </c>
      <c r="K58" s="94">
        <v>169.89</v>
      </c>
      <c r="L58" s="93">
        <f t="shared" si="42"/>
        <v>6965.49</v>
      </c>
      <c r="M58" s="90">
        <v>60</v>
      </c>
      <c r="N58" s="90">
        <v>8</v>
      </c>
      <c r="O58" s="90">
        <v>1039</v>
      </c>
      <c r="P58" s="90">
        <v>25</v>
      </c>
      <c r="Q58" s="234">
        <f t="shared" si="13"/>
        <v>1.1428571428571428</v>
      </c>
      <c r="R58" s="93">
        <f t="shared" si="14"/>
        <v>0.2857142857142857</v>
      </c>
      <c r="S58" s="94">
        <v>3</v>
      </c>
      <c r="T58" s="94">
        <v>-1</v>
      </c>
      <c r="U58" s="93">
        <f t="shared" si="15"/>
        <v>2</v>
      </c>
      <c r="V58" s="94">
        <v>1931</v>
      </c>
      <c r="W58" s="94">
        <v>-616</v>
      </c>
      <c r="X58" s="93">
        <f t="shared" si="16"/>
        <v>1315</v>
      </c>
      <c r="Y58" s="94">
        <v>3117</v>
      </c>
      <c r="Z58" s="94">
        <v>-1039</v>
      </c>
      <c r="AA58" s="93">
        <f t="shared" si="17"/>
        <v>2078</v>
      </c>
      <c r="AB58" s="93">
        <f t="shared" si="18"/>
        <v>2078</v>
      </c>
      <c r="AC58" s="235">
        <f t="shared" si="19"/>
        <v>8.4663876262644814E-4</v>
      </c>
      <c r="AD58" s="93">
        <f t="shared" si="20"/>
        <v>339.78</v>
      </c>
      <c r="AE58" s="94">
        <v>775.21000000000026</v>
      </c>
      <c r="AF58" s="235">
        <f t="shared" si="21"/>
        <v>0.37305582290664113</v>
      </c>
      <c r="AG58" s="94">
        <v>1005.5200000000001</v>
      </c>
      <c r="AH58" s="94">
        <v>460</v>
      </c>
      <c r="AI58" s="94">
        <v>1447</v>
      </c>
      <c r="AJ58" s="94"/>
      <c r="AK58" s="94"/>
      <c r="AL58" s="123">
        <f t="shared" si="22"/>
        <v>25.150158873805935</v>
      </c>
      <c r="AM58" s="94">
        <v>0</v>
      </c>
      <c r="AN58" s="95">
        <f t="shared" si="23"/>
        <v>75.086500000000001</v>
      </c>
      <c r="AO58" s="96">
        <f t="shared" si="25"/>
        <v>-2049.7466588738062</v>
      </c>
      <c r="AP58" s="97"/>
      <c r="AQ58" s="98">
        <f t="shared" si="6"/>
        <v>1039</v>
      </c>
      <c r="AR58" s="99">
        <f t="shared" si="35"/>
        <v>169.89</v>
      </c>
      <c r="AS58" s="99">
        <f t="shared" si="8"/>
        <v>387.60500000000013</v>
      </c>
      <c r="AT58" s="99">
        <f t="shared" si="9"/>
        <v>335.17333333333335</v>
      </c>
      <c r="AU58" s="99">
        <f t="shared" si="24"/>
        <v>635.66666666666663</v>
      </c>
      <c r="AV58" s="99">
        <f t="array" ref="AV58">_xlfn.IFS(U58=0,AO58,U58&lt;0,AO58/-U58,U58&gt;0,AO58/U58)</f>
        <v>-1024.8733294369031</v>
      </c>
      <c r="AW58" s="235">
        <f t="shared" si="43"/>
        <v>-0.98640358944841489</v>
      </c>
      <c r="AX58" s="235">
        <f t="shared" si="44"/>
        <v>-6.0325700714397739</v>
      </c>
      <c r="AY58" s="100"/>
      <c r="AZ58" s="95">
        <f t="shared" si="12"/>
        <v>-42019.806506913024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5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2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3"/>
        <v>0</v>
      </c>
      <c r="R59" s="93">
        <f t="shared" si="14"/>
        <v>0</v>
      </c>
      <c r="S59" s="94">
        <v>0</v>
      </c>
      <c r="T59" s="94">
        <v>0</v>
      </c>
      <c r="U59" s="93">
        <f t="shared" si="15"/>
        <v>0</v>
      </c>
      <c r="V59" s="94">
        <v>0</v>
      </c>
      <c r="W59" s="94">
        <v>0</v>
      </c>
      <c r="X59" s="93">
        <f t="shared" si="16"/>
        <v>0</v>
      </c>
      <c r="Y59" s="94">
        <v>0</v>
      </c>
      <c r="Z59" s="94">
        <v>0</v>
      </c>
      <c r="AA59" s="93">
        <f t="shared" si="17"/>
        <v>0</v>
      </c>
      <c r="AB59" s="93">
        <f t="shared" si="18"/>
        <v>0</v>
      </c>
      <c r="AC59" s="235">
        <f t="shared" si="19"/>
        <v>0</v>
      </c>
      <c r="AD59" s="93">
        <f t="shared" si="20"/>
        <v>0</v>
      </c>
      <c r="AE59" s="94">
        <v>0</v>
      </c>
      <c r="AF59" s="235">
        <f t="shared" si="21"/>
        <v>0</v>
      </c>
      <c r="AG59" s="94">
        <v>0</v>
      </c>
      <c r="AH59" s="94"/>
      <c r="AI59" s="94"/>
      <c r="AJ59" s="94"/>
      <c r="AK59" s="94"/>
      <c r="AL59" s="123">
        <f t="shared" si="22"/>
        <v>0</v>
      </c>
      <c r="AM59" s="94">
        <v>0</v>
      </c>
      <c r="AN59" s="95">
        <f t="shared" si="23"/>
        <v>0</v>
      </c>
      <c r="AO59" s="96">
        <f t="shared" si="25"/>
        <v>0</v>
      </c>
      <c r="AP59" s="97"/>
      <c r="AQ59" s="98">
        <f t="shared" si="6"/>
        <v>0</v>
      </c>
      <c r="AR59" s="99">
        <f t="shared" si="35"/>
        <v>158.19</v>
      </c>
      <c r="AS59" s="99">
        <f t="shared" si="8"/>
        <v>0</v>
      </c>
      <c r="AT59" s="99">
        <f t="shared" si="9"/>
        <v>0</v>
      </c>
      <c r="AU59" s="99">
        <f t="shared" si="24"/>
        <v>0</v>
      </c>
      <c r="AV59" s="99">
        <f t="array" ref="AV59">_xlfn.IFS(U59=0,AO59,U59&lt;0,AO59/-U59,U59&gt;0,AO59/U59)</f>
        <v>0</v>
      </c>
      <c r="AW59" s="235">
        <f t="shared" si="43"/>
        <v>0</v>
      </c>
      <c r="AX59" s="235">
        <f t="shared" si="44"/>
        <v>0</v>
      </c>
      <c r="AY59" s="100"/>
      <c r="AZ59" s="95">
        <f t="shared" si="12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5"/>
        <v>69</v>
      </c>
      <c r="F60" s="94" t="s">
        <v>100</v>
      </c>
      <c r="G60" s="94">
        <v>5</v>
      </c>
      <c r="H60" s="94">
        <v>23</v>
      </c>
      <c r="I60" s="94">
        <v>0</v>
      </c>
      <c r="J60" s="94">
        <v>41</v>
      </c>
      <c r="K60" s="94">
        <v>158.19</v>
      </c>
      <c r="L60" s="93">
        <f t="shared" si="42"/>
        <v>10915.11</v>
      </c>
      <c r="M60" s="90">
        <v>156</v>
      </c>
      <c r="N60" s="90">
        <v>3</v>
      </c>
      <c r="O60" s="90">
        <v>1049</v>
      </c>
      <c r="P60" s="90">
        <v>67</v>
      </c>
      <c r="Q60" s="234">
        <f t="shared" si="13"/>
        <v>0.42857142857142855</v>
      </c>
      <c r="R60" s="93">
        <f t="shared" si="14"/>
        <v>0.2857142857142857</v>
      </c>
      <c r="S60" s="94">
        <v>2</v>
      </c>
      <c r="T60" s="94">
        <v>0</v>
      </c>
      <c r="U60" s="93">
        <f t="shared" si="15"/>
        <v>2</v>
      </c>
      <c r="V60" s="94">
        <v>1270</v>
      </c>
      <c r="W60" s="94">
        <v>0</v>
      </c>
      <c r="X60" s="93">
        <f t="shared" si="16"/>
        <v>1270</v>
      </c>
      <c r="Y60" s="94">
        <v>2066.5299999999997</v>
      </c>
      <c r="Z60" s="94">
        <v>0</v>
      </c>
      <c r="AA60" s="93">
        <f t="shared" si="17"/>
        <v>2066.5299999999997</v>
      </c>
      <c r="AB60" s="93">
        <f t="shared" si="18"/>
        <v>2108.4899999999998</v>
      </c>
      <c r="AC60" s="235">
        <f t="shared" si="19"/>
        <v>8.4196554481734051E-4</v>
      </c>
      <c r="AD60" s="93">
        <f t="shared" si="20"/>
        <v>316.38</v>
      </c>
      <c r="AE60" s="94">
        <v>756.66999999999962</v>
      </c>
      <c r="AF60" s="235">
        <f t="shared" si="21"/>
        <v>0.36615485862774783</v>
      </c>
      <c r="AG60" s="94">
        <v>313.86</v>
      </c>
      <c r="AH60" s="94"/>
      <c r="AI60" s="94"/>
      <c r="AJ60" s="94"/>
      <c r="AK60" s="94"/>
      <c r="AL60" s="123">
        <f t="shared" si="22"/>
        <v>19.94667772750126</v>
      </c>
      <c r="AM60" s="94">
        <v>0</v>
      </c>
      <c r="AN60" s="95">
        <f t="shared" si="23"/>
        <v>72.516999999999996</v>
      </c>
      <c r="AO60" s="96">
        <f t="shared" si="25"/>
        <v>587.15632227249876</v>
      </c>
      <c r="AP60" s="97"/>
      <c r="AQ60" s="98">
        <f t="shared" si="6"/>
        <v>1033.2649999999999</v>
      </c>
      <c r="AR60" s="99">
        <f t="shared" si="35"/>
        <v>158.19</v>
      </c>
      <c r="AS60" s="99">
        <f t="shared" si="8"/>
        <v>378.33499999999981</v>
      </c>
      <c r="AT60" s="99">
        <f t="shared" si="9"/>
        <v>156.93</v>
      </c>
      <c r="AU60" s="99">
        <f t="shared" si="24"/>
        <v>0</v>
      </c>
      <c r="AV60" s="99">
        <f t="array" ref="AV60">_xlfn.IFS(U60=0,AO60,U60&lt;0,AO60/-U60,U60&gt;0,AO60/U60)</f>
        <v>293.57816113624938</v>
      </c>
      <c r="AW60" s="235">
        <f t="shared" si="43"/>
        <v>0.2841266868966329</v>
      </c>
      <c r="AX60" s="235">
        <f t="shared" si="44"/>
        <v>1.8558578995906783</v>
      </c>
      <c r="AY60" s="100"/>
      <c r="AZ60" s="95">
        <f t="shared" si="12"/>
        <v>20256.893118401207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5"/>
        <v>484</v>
      </c>
      <c r="F61" s="94" t="s">
        <v>100</v>
      </c>
      <c r="G61" s="94" t="s">
        <v>100</v>
      </c>
      <c r="H61" s="94">
        <v>163</v>
      </c>
      <c r="I61" s="94">
        <v>0</v>
      </c>
      <c r="J61" s="94">
        <v>321</v>
      </c>
      <c r="K61" s="94">
        <v>128.94</v>
      </c>
      <c r="L61" s="93">
        <f t="shared" si="42"/>
        <v>62406.96</v>
      </c>
      <c r="M61" s="90">
        <v>999</v>
      </c>
      <c r="N61" s="90">
        <v>0</v>
      </c>
      <c r="O61" s="90">
        <v>0</v>
      </c>
      <c r="P61" s="90">
        <v>0</v>
      </c>
      <c r="Q61" s="234">
        <f t="shared" si="13"/>
        <v>0</v>
      </c>
      <c r="R61" s="93">
        <f t="shared" si="14"/>
        <v>0</v>
      </c>
      <c r="S61" s="94">
        <v>0</v>
      </c>
      <c r="T61" s="94">
        <v>0</v>
      </c>
      <c r="U61" s="93">
        <f t="shared" si="15"/>
        <v>0</v>
      </c>
      <c r="V61" s="94">
        <v>0</v>
      </c>
      <c r="W61" s="94">
        <v>0</v>
      </c>
      <c r="X61" s="93">
        <f t="shared" si="16"/>
        <v>0</v>
      </c>
      <c r="Y61" s="94">
        <v>0</v>
      </c>
      <c r="Z61" s="94">
        <v>0</v>
      </c>
      <c r="AA61" s="93">
        <f t="shared" si="17"/>
        <v>0</v>
      </c>
      <c r="AB61" s="93">
        <f t="shared" si="18"/>
        <v>0</v>
      </c>
      <c r="AC61" s="235">
        <f t="shared" si="19"/>
        <v>0</v>
      </c>
      <c r="AD61" s="93">
        <f t="shared" si="20"/>
        <v>0</v>
      </c>
      <c r="AE61" s="94">
        <v>0</v>
      </c>
      <c r="AF61" s="235">
        <f t="shared" si="21"/>
        <v>0</v>
      </c>
      <c r="AG61" s="94">
        <v>93.93</v>
      </c>
      <c r="AH61" s="94"/>
      <c r="AI61" s="94"/>
      <c r="AJ61" s="94"/>
      <c r="AK61" s="94"/>
      <c r="AL61" s="123">
        <f t="shared" si="22"/>
        <v>141.3612378079437</v>
      </c>
      <c r="AM61" s="94">
        <v>0</v>
      </c>
      <c r="AN61" s="95">
        <f t="shared" si="23"/>
        <v>0</v>
      </c>
      <c r="AO61" s="96">
        <f t="shared" si="25"/>
        <v>-235.2912378079437</v>
      </c>
      <c r="AP61" s="97"/>
      <c r="AQ61" s="98">
        <f t="shared" si="6"/>
        <v>0</v>
      </c>
      <c r="AR61" s="99">
        <f t="shared" si="35"/>
        <v>128.94</v>
      </c>
      <c r="AS61" s="99">
        <f t="shared" si="8"/>
        <v>0</v>
      </c>
      <c r="AT61" s="99">
        <f t="shared" si="9"/>
        <v>93.93</v>
      </c>
      <c r="AU61" s="99">
        <f t="shared" si="24"/>
        <v>0</v>
      </c>
      <c r="AV61" s="99">
        <f t="array" ref="AV61">_xlfn.IFS(U61=0,AO61,U61&lt;0,AO61/-U61,U61&gt;0,AO61/U61)</f>
        <v>-235.2912378079437</v>
      </c>
      <c r="AW61" s="235">
        <f t="shared" si="43"/>
        <v>0</v>
      </c>
      <c r="AX61" s="235">
        <f t="shared" si="44"/>
        <v>-1.8248118334724965</v>
      </c>
      <c r="AY61" s="100"/>
      <c r="AZ61" s="95">
        <f t="shared" si="12"/>
        <v>-113880.95909904475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5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2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3"/>
        <v>0</v>
      </c>
      <c r="R62" s="93">
        <f t="shared" si="14"/>
        <v>0</v>
      </c>
      <c r="S62" s="94">
        <v>0</v>
      </c>
      <c r="T62" s="94">
        <v>0</v>
      </c>
      <c r="U62" s="93">
        <f t="shared" si="15"/>
        <v>0</v>
      </c>
      <c r="V62" s="94">
        <v>0</v>
      </c>
      <c r="W62" s="94">
        <v>0</v>
      </c>
      <c r="X62" s="93">
        <f t="shared" si="16"/>
        <v>0</v>
      </c>
      <c r="Y62" s="94">
        <v>0</v>
      </c>
      <c r="Z62" s="94">
        <v>0</v>
      </c>
      <c r="AA62" s="93">
        <f t="shared" si="17"/>
        <v>0</v>
      </c>
      <c r="AB62" s="93">
        <f t="shared" si="18"/>
        <v>0</v>
      </c>
      <c r="AC62" s="235">
        <f t="shared" si="19"/>
        <v>0</v>
      </c>
      <c r="AD62" s="93">
        <f t="shared" si="20"/>
        <v>0</v>
      </c>
      <c r="AE62" s="94">
        <v>0</v>
      </c>
      <c r="AF62" s="235">
        <f t="shared" si="21"/>
        <v>0</v>
      </c>
      <c r="AG62" s="94">
        <v>0</v>
      </c>
      <c r="AH62" s="94"/>
      <c r="AI62" s="94"/>
      <c r="AJ62" s="94"/>
      <c r="AK62" s="94"/>
      <c r="AL62" s="123">
        <f t="shared" si="22"/>
        <v>0</v>
      </c>
      <c r="AM62" s="94">
        <v>0</v>
      </c>
      <c r="AN62" s="95">
        <f t="shared" si="23"/>
        <v>0</v>
      </c>
      <c r="AO62" s="96">
        <f t="shared" si="25"/>
        <v>0</v>
      </c>
      <c r="AP62" s="97"/>
      <c r="AQ62" s="98">
        <f t="shared" si="6"/>
        <v>0</v>
      </c>
      <c r="AR62" s="99">
        <f t="shared" si="35"/>
        <v>175.74</v>
      </c>
      <c r="AS62" s="99">
        <f t="shared" si="8"/>
        <v>0</v>
      </c>
      <c r="AT62" s="99">
        <f t="shared" si="9"/>
        <v>0</v>
      </c>
      <c r="AU62" s="99">
        <f t="shared" si="24"/>
        <v>0</v>
      </c>
      <c r="AV62" s="99">
        <f t="array" ref="AV62">_xlfn.IFS(U62=0,AO62,U62&lt;0,AO62/-U62,U62&gt;0,AO62/U62)</f>
        <v>0</v>
      </c>
      <c r="AW62" s="235">
        <f t="shared" si="43"/>
        <v>0</v>
      </c>
      <c r="AX62" s="235">
        <f t="shared" si="44"/>
        <v>0</v>
      </c>
      <c r="AY62" s="100"/>
      <c r="AZ62" s="95">
        <f t="shared" si="12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5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2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3"/>
        <v>0</v>
      </c>
      <c r="R63" s="93">
        <f t="shared" si="14"/>
        <v>0</v>
      </c>
      <c r="S63" s="94">
        <v>0</v>
      </c>
      <c r="T63" s="94">
        <v>0</v>
      </c>
      <c r="U63" s="93">
        <f t="shared" si="15"/>
        <v>0</v>
      </c>
      <c r="V63" s="94">
        <v>0</v>
      </c>
      <c r="W63" s="94">
        <v>0</v>
      </c>
      <c r="X63" s="93">
        <f t="shared" si="16"/>
        <v>0</v>
      </c>
      <c r="Y63" s="94">
        <v>0</v>
      </c>
      <c r="Z63" s="94">
        <v>0</v>
      </c>
      <c r="AA63" s="93">
        <f t="shared" si="17"/>
        <v>0</v>
      </c>
      <c r="AB63" s="93">
        <f t="shared" si="18"/>
        <v>0</v>
      </c>
      <c r="AC63" s="235">
        <f t="shared" si="19"/>
        <v>0</v>
      </c>
      <c r="AD63" s="93">
        <f t="shared" si="20"/>
        <v>0</v>
      </c>
      <c r="AE63" s="94">
        <v>0</v>
      </c>
      <c r="AF63" s="235">
        <f t="shared" si="21"/>
        <v>0</v>
      </c>
      <c r="AG63" s="94">
        <v>0</v>
      </c>
      <c r="AH63" s="94"/>
      <c r="AI63" s="94"/>
      <c r="AJ63" s="94"/>
      <c r="AK63" s="94"/>
      <c r="AL63" s="123">
        <f t="shared" si="22"/>
        <v>0</v>
      </c>
      <c r="AM63" s="94">
        <v>0</v>
      </c>
      <c r="AN63" s="95">
        <f t="shared" si="23"/>
        <v>0</v>
      </c>
      <c r="AO63" s="96">
        <f t="shared" si="25"/>
        <v>0</v>
      </c>
      <c r="AP63" s="97"/>
      <c r="AQ63" s="98">
        <f t="shared" si="6"/>
        <v>0</v>
      </c>
      <c r="AR63" s="99">
        <f t="shared" si="35"/>
        <v>140.63999999999999</v>
      </c>
      <c r="AS63" s="99">
        <f t="shared" si="8"/>
        <v>0</v>
      </c>
      <c r="AT63" s="99">
        <f t="shared" si="9"/>
        <v>0</v>
      </c>
      <c r="AU63" s="99">
        <f t="shared" si="24"/>
        <v>0</v>
      </c>
      <c r="AV63" s="99">
        <f t="array" ref="AV63">_xlfn.IFS(U63=0,AO63,U63&lt;0,AO63/-U63,U63&gt;0,AO63/U63)</f>
        <v>0</v>
      </c>
      <c r="AW63" s="235">
        <f t="shared" si="43"/>
        <v>0</v>
      </c>
      <c r="AX63" s="235">
        <f t="shared" si="44"/>
        <v>0</v>
      </c>
      <c r="AY63" s="100"/>
      <c r="AZ63" s="95">
        <f t="shared" si="12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5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2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3"/>
        <v>0</v>
      </c>
      <c r="R64" s="93">
        <f t="shared" si="14"/>
        <v>0</v>
      </c>
      <c r="S64" s="94">
        <v>0</v>
      </c>
      <c r="T64" s="94">
        <v>0</v>
      </c>
      <c r="U64" s="93">
        <f t="shared" si="15"/>
        <v>0</v>
      </c>
      <c r="V64" s="94">
        <v>0</v>
      </c>
      <c r="W64" s="94">
        <v>0</v>
      </c>
      <c r="X64" s="93">
        <f t="shared" si="16"/>
        <v>0</v>
      </c>
      <c r="Y64" s="94">
        <v>0</v>
      </c>
      <c r="Z64" s="94">
        <v>0</v>
      </c>
      <c r="AA64" s="93">
        <f t="shared" si="17"/>
        <v>0</v>
      </c>
      <c r="AB64" s="93">
        <f t="shared" si="18"/>
        <v>0</v>
      </c>
      <c r="AC64" s="235">
        <f t="shared" si="19"/>
        <v>0</v>
      </c>
      <c r="AD64" s="93">
        <f t="shared" si="20"/>
        <v>0</v>
      </c>
      <c r="AE64" s="94">
        <v>0</v>
      </c>
      <c r="AF64" s="235">
        <f t="shared" si="21"/>
        <v>0</v>
      </c>
      <c r="AG64" s="94">
        <v>0</v>
      </c>
      <c r="AH64" s="94"/>
      <c r="AI64" s="94"/>
      <c r="AJ64" s="94"/>
      <c r="AK64" s="94"/>
      <c r="AL64" s="123">
        <f t="shared" si="22"/>
        <v>0</v>
      </c>
      <c r="AM64" s="94">
        <v>0</v>
      </c>
      <c r="AN64" s="95">
        <f t="shared" si="23"/>
        <v>0</v>
      </c>
      <c r="AO64" s="96">
        <f t="shared" si="25"/>
        <v>0</v>
      </c>
      <c r="AP64" s="97"/>
      <c r="AQ64" s="98">
        <f t="shared" si="6"/>
        <v>0</v>
      </c>
      <c r="AR64" s="99">
        <f t="shared" si="35"/>
        <v>99.69</v>
      </c>
      <c r="AS64" s="99">
        <f t="shared" si="8"/>
        <v>0</v>
      </c>
      <c r="AT64" s="99">
        <f t="shared" si="9"/>
        <v>0</v>
      </c>
      <c r="AU64" s="99">
        <f t="shared" si="24"/>
        <v>0</v>
      </c>
      <c r="AV64" s="99">
        <f t="array" ref="AV64">_xlfn.IFS(U64=0,AO64,U64&lt;0,AO64/-U64,U64&gt;0,AO64/U64)</f>
        <v>0</v>
      </c>
      <c r="AW64" s="235">
        <f t="shared" si="43"/>
        <v>0</v>
      </c>
      <c r="AX64" s="235">
        <f t="shared" si="44"/>
        <v>0</v>
      </c>
      <c r="AY64" s="100"/>
      <c r="AZ64" s="95">
        <f t="shared" si="12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5"/>
        <v>2</v>
      </c>
      <c r="F65" s="94" t="s">
        <v>100</v>
      </c>
      <c r="G65" s="94" t="s">
        <v>100</v>
      </c>
      <c r="H65" s="94">
        <v>1</v>
      </c>
      <c r="I65" s="94">
        <v>0</v>
      </c>
      <c r="J65" s="94">
        <v>1</v>
      </c>
      <c r="K65" s="94">
        <v>99.69</v>
      </c>
      <c r="L65" s="93">
        <f t="shared" si="42"/>
        <v>199.38</v>
      </c>
      <c r="M65" s="90">
        <v>999</v>
      </c>
      <c r="N65" s="90">
        <v>0</v>
      </c>
      <c r="O65" s="90">
        <v>0</v>
      </c>
      <c r="P65" s="90">
        <v>0</v>
      </c>
      <c r="Q65" s="234">
        <f t="shared" si="13"/>
        <v>0</v>
      </c>
      <c r="R65" s="93">
        <f t="shared" si="14"/>
        <v>0</v>
      </c>
      <c r="S65" s="94">
        <v>0</v>
      </c>
      <c r="T65" s="94">
        <v>0</v>
      </c>
      <c r="U65" s="93">
        <f t="shared" si="15"/>
        <v>0</v>
      </c>
      <c r="V65" s="94">
        <v>0</v>
      </c>
      <c r="W65" s="94">
        <v>0</v>
      </c>
      <c r="X65" s="93">
        <f t="shared" si="16"/>
        <v>0</v>
      </c>
      <c r="Y65" s="94">
        <v>0</v>
      </c>
      <c r="Z65" s="94">
        <v>0</v>
      </c>
      <c r="AA65" s="93">
        <f t="shared" si="17"/>
        <v>0</v>
      </c>
      <c r="AB65" s="93">
        <f t="shared" si="18"/>
        <v>0</v>
      </c>
      <c r="AC65" s="235">
        <f t="shared" si="19"/>
        <v>0</v>
      </c>
      <c r="AD65" s="93">
        <f t="shared" si="20"/>
        <v>0</v>
      </c>
      <c r="AE65" s="94">
        <v>0</v>
      </c>
      <c r="AF65" s="235">
        <f t="shared" si="21"/>
        <v>0</v>
      </c>
      <c r="AG65" s="94">
        <v>96.4</v>
      </c>
      <c r="AH65" s="94"/>
      <c r="AI65" s="94"/>
      <c r="AJ65" s="94"/>
      <c r="AK65" s="94"/>
      <c r="AL65" s="123">
        <f t="shared" si="22"/>
        <v>0.86724685771744603</v>
      </c>
      <c r="AM65" s="94">
        <v>0</v>
      </c>
      <c r="AN65" s="95">
        <f t="shared" si="23"/>
        <v>0</v>
      </c>
      <c r="AO65" s="96">
        <f t="shared" si="25"/>
        <v>-97.267246857717453</v>
      </c>
      <c r="AP65" s="97"/>
      <c r="AQ65" s="98">
        <f t="shared" si="6"/>
        <v>0</v>
      </c>
      <c r="AR65" s="99">
        <f t="shared" si="35"/>
        <v>99.69</v>
      </c>
      <c r="AS65" s="99">
        <f t="shared" si="8"/>
        <v>0</v>
      </c>
      <c r="AT65" s="99">
        <f t="shared" si="9"/>
        <v>96.4</v>
      </c>
      <c r="AU65" s="99">
        <f t="shared" si="24"/>
        <v>0</v>
      </c>
      <c r="AV65" s="99">
        <f t="array" ref="AV65">_xlfn.IFS(U65=0,AO65,U65&lt;0,AO65/-U65,U65&gt;0,AO65/U65)</f>
        <v>-97.267246857717453</v>
      </c>
      <c r="AW65" s="235">
        <f t="shared" si="43"/>
        <v>0</v>
      </c>
      <c r="AX65" s="235">
        <f t="shared" si="44"/>
        <v>-0.97569712967917999</v>
      </c>
      <c r="AY65" s="100"/>
      <c r="AZ65" s="95">
        <f t="shared" si="12"/>
        <v>-194.53449371543491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5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2"/>
        <v>194.7</v>
      </c>
      <c r="M66" s="90">
        <v>47</v>
      </c>
      <c r="N66" s="90">
        <v>0</v>
      </c>
      <c r="O66" s="90">
        <v>0</v>
      </c>
      <c r="P66" s="90">
        <v>0</v>
      </c>
      <c r="Q66" s="234">
        <f t="shared" si="13"/>
        <v>0</v>
      </c>
      <c r="R66" s="93">
        <f t="shared" si="14"/>
        <v>0</v>
      </c>
      <c r="S66" s="94">
        <v>0</v>
      </c>
      <c r="T66" s="94">
        <v>0</v>
      </c>
      <c r="U66" s="93">
        <f t="shared" si="15"/>
        <v>0</v>
      </c>
      <c r="V66" s="94">
        <v>0</v>
      </c>
      <c r="W66" s="94">
        <v>0</v>
      </c>
      <c r="X66" s="93">
        <f t="shared" si="16"/>
        <v>0</v>
      </c>
      <c r="Y66" s="94">
        <v>0</v>
      </c>
      <c r="Z66" s="94">
        <v>0</v>
      </c>
      <c r="AA66" s="93">
        <f t="shared" si="17"/>
        <v>0</v>
      </c>
      <c r="AB66" s="93">
        <f t="shared" si="18"/>
        <v>0</v>
      </c>
      <c r="AC66" s="235">
        <f t="shared" si="19"/>
        <v>0</v>
      </c>
      <c r="AD66" s="93">
        <f t="shared" si="20"/>
        <v>0</v>
      </c>
      <c r="AE66" s="94">
        <v>0</v>
      </c>
      <c r="AF66" s="235">
        <f t="shared" si="21"/>
        <v>0</v>
      </c>
      <c r="AG66" s="94">
        <v>0</v>
      </c>
      <c r="AH66" s="94"/>
      <c r="AI66" s="94"/>
      <c r="AJ66" s="94"/>
      <c r="AK66" s="94"/>
      <c r="AL66" s="123">
        <f t="shared" si="22"/>
        <v>0.86724685771744603</v>
      </c>
      <c r="AM66" s="94">
        <v>0</v>
      </c>
      <c r="AN66" s="95">
        <f t="shared" si="23"/>
        <v>0</v>
      </c>
      <c r="AO66" s="96">
        <f t="shared" si="25"/>
        <v>-0.86724685771744603</v>
      </c>
      <c r="AP66" s="97"/>
      <c r="AQ66" s="98">
        <f t="shared" si="6"/>
        <v>0</v>
      </c>
      <c r="AR66" s="99">
        <f t="shared" si="35"/>
        <v>97.35</v>
      </c>
      <c r="AS66" s="99">
        <f t="shared" si="8"/>
        <v>0</v>
      </c>
      <c r="AT66" s="99">
        <f t="shared" si="9"/>
        <v>0</v>
      </c>
      <c r="AU66" s="99">
        <f t="shared" si="24"/>
        <v>0</v>
      </c>
      <c r="AV66" s="99">
        <f t="array" ref="AV66">_xlfn.IFS(U66=0,AO66,U66&lt;0,AO66/-U66,U66&gt;0,AO66/U66)</f>
        <v>-0.86724685771744603</v>
      </c>
      <c r="AW66" s="235">
        <f t="shared" si="43"/>
        <v>0</v>
      </c>
      <c r="AX66" s="235">
        <f t="shared" si="44"/>
        <v>-8.9085450202100267E-3</v>
      </c>
      <c r="AY66" s="100"/>
      <c r="AZ66" s="95">
        <f t="shared" si="12"/>
        <v>-1.7344937154348921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5"/>
        <v>3</v>
      </c>
      <c r="F67" s="94">
        <v>2</v>
      </c>
      <c r="G67" s="94" t="s">
        <v>100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2"/>
        <v>485.09999999999997</v>
      </c>
      <c r="M67" s="90">
        <v>12</v>
      </c>
      <c r="N67" s="90">
        <v>1</v>
      </c>
      <c r="O67" s="90">
        <v>1049</v>
      </c>
      <c r="P67" s="90">
        <v>0</v>
      </c>
      <c r="Q67" s="234">
        <f t="shared" si="13"/>
        <v>0.14285714285714285</v>
      </c>
      <c r="R67" s="93">
        <f t="shared" si="14"/>
        <v>0.2857142857142857</v>
      </c>
      <c r="S67" s="94">
        <v>2</v>
      </c>
      <c r="T67" s="94">
        <v>0</v>
      </c>
      <c r="U67" s="93">
        <f t="shared" si="15"/>
        <v>2</v>
      </c>
      <c r="V67" s="94">
        <v>1305</v>
      </c>
      <c r="W67" s="94">
        <v>0</v>
      </c>
      <c r="X67" s="93">
        <f t="shared" si="16"/>
        <v>1305</v>
      </c>
      <c r="Y67" s="94">
        <v>2098</v>
      </c>
      <c r="Z67" s="94">
        <v>0</v>
      </c>
      <c r="AA67" s="93">
        <f t="shared" si="17"/>
        <v>2098</v>
      </c>
      <c r="AB67" s="93">
        <f t="shared" si="18"/>
        <v>0</v>
      </c>
      <c r="AC67" s="235">
        <f t="shared" si="19"/>
        <v>8.5478735514450828E-4</v>
      </c>
      <c r="AD67" s="93">
        <f t="shared" si="20"/>
        <v>323.39999999999998</v>
      </c>
      <c r="AE67" s="94">
        <v>781.94999999999982</v>
      </c>
      <c r="AF67" s="235">
        <f t="shared" si="21"/>
        <v>0.3727121067683507</v>
      </c>
      <c r="AG67" s="94">
        <v>216.94000000000003</v>
      </c>
      <c r="AH67" s="94"/>
      <c r="AI67" s="94"/>
      <c r="AJ67" s="94"/>
      <c r="AK67" s="94"/>
      <c r="AL67" s="123">
        <f t="shared" si="22"/>
        <v>0</v>
      </c>
      <c r="AM67" s="94">
        <v>0</v>
      </c>
      <c r="AN67" s="95">
        <f t="shared" si="23"/>
        <v>74.515500000000003</v>
      </c>
      <c r="AO67" s="96">
        <f t="shared" si="25"/>
        <v>701.19450000000006</v>
      </c>
      <c r="AP67" s="97"/>
      <c r="AQ67" s="98">
        <f t="shared" si="6"/>
        <v>1049</v>
      </c>
      <c r="AR67" s="99">
        <f t="shared" si="35"/>
        <v>161.69999999999999</v>
      </c>
      <c r="AS67" s="99">
        <f t="shared" si="8"/>
        <v>390.97499999999991</v>
      </c>
      <c r="AT67" s="99">
        <f t="shared" si="9"/>
        <v>108.47000000000001</v>
      </c>
      <c r="AU67" s="99">
        <f t="shared" si="24"/>
        <v>0</v>
      </c>
      <c r="AV67" s="99">
        <f t="array" ref="AV67">_xlfn.IFS(U67=0,AO67,U67&lt;0,AO67/-U67,U67&gt;0,AO67/U67)</f>
        <v>350.59725000000003</v>
      </c>
      <c r="AW67" s="235">
        <f t="shared" si="43"/>
        <v>0.3342204480457579</v>
      </c>
      <c r="AX67" s="235">
        <f t="shared" si="44"/>
        <v>2.1681957328385901</v>
      </c>
      <c r="AY67" s="100"/>
      <c r="AZ67" s="95">
        <f t="shared" si="12"/>
        <v>1051.7917500000001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5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2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6">N68/7</f>
        <v>0</v>
      </c>
      <c r="R68" s="93">
        <f t="shared" ref="R68:R103" si="47">U68/7</f>
        <v>0</v>
      </c>
      <c r="S68" s="94">
        <v>0</v>
      </c>
      <c r="T68" s="94">
        <v>0</v>
      </c>
      <c r="U68" s="93">
        <f t="shared" ref="U68:U98" si="48">S68+T68</f>
        <v>0</v>
      </c>
      <c r="V68" s="94">
        <v>0</v>
      </c>
      <c r="W68" s="94">
        <v>0</v>
      </c>
      <c r="X68" s="93">
        <f t="shared" ref="X68:X98" si="49">V68+W68</f>
        <v>0</v>
      </c>
      <c r="Y68" s="94">
        <v>0</v>
      </c>
      <c r="Z68" s="94">
        <v>0</v>
      </c>
      <c r="AA68" s="93">
        <f t="shared" ref="AA68:AA98" si="50">Y68+Z68</f>
        <v>0</v>
      </c>
      <c r="AB68" s="93">
        <f t="shared" ref="AB68:AB98" si="51">N68*O68*P68/100</f>
        <v>0</v>
      </c>
      <c r="AC68" s="235">
        <f t="shared" ref="AC68:AC98" si="52">AA68/$AA$126</f>
        <v>0</v>
      </c>
      <c r="AD68" s="93">
        <f t="shared" ref="AD68:AD98" si="53">U68*K68</f>
        <v>0</v>
      </c>
      <c r="AE68" s="94">
        <v>0</v>
      </c>
      <c r="AF68" s="235">
        <f t="shared" ref="AF68:AF98" si="54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98" si="55">IFERROR($AL$126*H68/$H$126,0)</f>
        <v>0</v>
      </c>
      <c r="AM68" s="94">
        <v>0</v>
      </c>
      <c r="AN68" s="95">
        <f t="shared" ref="AN68:AN98" si="56">X68*5.71%</f>
        <v>0</v>
      </c>
      <c r="AO68" s="96">
        <f t="shared" ref="AO68:AO98" si="57">AA68-AD68-AE68-AG68-AH68-AI68-AK68-AL68-AN68-AM68</f>
        <v>0</v>
      </c>
      <c r="AP68" s="97"/>
      <c r="AQ68" s="98">
        <f t="shared" si="6"/>
        <v>0</v>
      </c>
      <c r="AR68" s="99">
        <f t="shared" si="35"/>
        <v>161.69999999999999</v>
      </c>
      <c r="AS68" s="99">
        <f t="shared" si="8"/>
        <v>0</v>
      </c>
      <c r="AT68" s="99">
        <f t="shared" si="9"/>
        <v>0</v>
      </c>
      <c r="AU68" s="99">
        <f t="shared" si="24"/>
        <v>0</v>
      </c>
      <c r="AV68" s="99">
        <f t="array" ref="AV68">_xlfn.IFS(U68=0,AO68,U68&lt;0,AO68/-U68,U68&gt;0,AO68/U68)</f>
        <v>0</v>
      </c>
      <c r="AW68" s="235">
        <f t="shared" si="43"/>
        <v>0</v>
      </c>
      <c r="AX68" s="235">
        <f t="shared" si="44"/>
        <v>0</v>
      </c>
      <c r="AY68" s="100"/>
      <c r="AZ68" s="95">
        <f t="shared" si="12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5"/>
        <v>13</v>
      </c>
      <c r="F69" s="94" t="s">
        <v>100</v>
      </c>
      <c r="G69" s="94" t="s">
        <v>100</v>
      </c>
      <c r="H69" s="94">
        <v>12</v>
      </c>
      <c r="I69" s="94">
        <v>0</v>
      </c>
      <c r="J69" s="94">
        <v>1</v>
      </c>
      <c r="K69" s="94">
        <v>140.63999999999999</v>
      </c>
      <c r="L69" s="93">
        <f t="shared" si="42"/>
        <v>1828.3199999999997</v>
      </c>
      <c r="M69" s="90">
        <v>999</v>
      </c>
      <c r="N69" s="90">
        <v>0</v>
      </c>
      <c r="O69" s="90">
        <v>0</v>
      </c>
      <c r="P69" s="90">
        <v>0</v>
      </c>
      <c r="Q69" s="234">
        <f t="shared" si="46"/>
        <v>0</v>
      </c>
      <c r="R69" s="93">
        <f t="shared" si="47"/>
        <v>0</v>
      </c>
      <c r="S69" s="94">
        <v>0</v>
      </c>
      <c r="T69" s="94">
        <v>0</v>
      </c>
      <c r="U69" s="93">
        <f t="shared" si="48"/>
        <v>0</v>
      </c>
      <c r="V69" s="94">
        <v>0</v>
      </c>
      <c r="W69" s="94">
        <v>0</v>
      </c>
      <c r="X69" s="93">
        <f t="shared" si="49"/>
        <v>0</v>
      </c>
      <c r="Y69" s="94">
        <v>0</v>
      </c>
      <c r="Z69" s="94">
        <v>0</v>
      </c>
      <c r="AA69" s="93">
        <f t="shared" si="50"/>
        <v>0</v>
      </c>
      <c r="AB69" s="93">
        <f t="shared" si="51"/>
        <v>0</v>
      </c>
      <c r="AC69" s="235">
        <f t="shared" si="52"/>
        <v>0</v>
      </c>
      <c r="AD69" s="93">
        <f t="shared" si="53"/>
        <v>0</v>
      </c>
      <c r="AE69" s="94">
        <v>0</v>
      </c>
      <c r="AF69" s="235">
        <f t="shared" si="54"/>
        <v>0</v>
      </c>
      <c r="AG69" s="94">
        <v>0</v>
      </c>
      <c r="AH69" s="94"/>
      <c r="AI69" s="94"/>
      <c r="AJ69" s="94"/>
      <c r="AK69" s="94"/>
      <c r="AL69" s="123">
        <f t="shared" si="55"/>
        <v>10.406962292609352</v>
      </c>
      <c r="AM69" s="94">
        <v>0</v>
      </c>
      <c r="AN69" s="95">
        <f t="shared" si="56"/>
        <v>0</v>
      </c>
      <c r="AO69" s="96">
        <f t="shared" si="57"/>
        <v>-10.406962292609352</v>
      </c>
      <c r="AP69" s="97"/>
      <c r="AQ69" s="98">
        <f t="shared" si="6"/>
        <v>0</v>
      </c>
      <c r="AR69" s="99">
        <f t="shared" si="35"/>
        <v>140.63999999999999</v>
      </c>
      <c r="AS69" s="99">
        <f t="shared" si="8"/>
        <v>0</v>
      </c>
      <c r="AT69" s="99">
        <f t="shared" si="9"/>
        <v>0</v>
      </c>
      <c r="AU69" s="99">
        <f t="shared" si="24"/>
        <v>0</v>
      </c>
      <c r="AV69" s="99">
        <f t="array" ref="AV69">_xlfn.IFS(U69=0,AO69,U69&lt;0,AO69/-U69,U69&gt;0,AO69/U69)</f>
        <v>-10.406962292609352</v>
      </c>
      <c r="AW69" s="235">
        <f t="shared" si="43"/>
        <v>0</v>
      </c>
      <c r="AX69" s="235">
        <f t="shared" si="44"/>
        <v>-7.3997172160191652E-2</v>
      </c>
      <c r="AY69" s="100"/>
      <c r="AZ69" s="95">
        <f t="shared" si="12"/>
        <v>-135.29050980392157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5"/>
        <v>8</v>
      </c>
      <c r="F70" s="94">
        <v>2</v>
      </c>
      <c r="G70" s="94" t="s">
        <v>100</v>
      </c>
      <c r="H70" s="94">
        <v>5</v>
      </c>
      <c r="I70" s="94">
        <v>0</v>
      </c>
      <c r="J70" s="94">
        <v>1</v>
      </c>
      <c r="K70" s="94">
        <v>117.24</v>
      </c>
      <c r="L70" s="93">
        <f t="shared" si="42"/>
        <v>937.92</v>
      </c>
      <c r="M70" s="90">
        <v>51</v>
      </c>
      <c r="N70" s="90">
        <v>2</v>
      </c>
      <c r="O70" s="90">
        <v>1048</v>
      </c>
      <c r="P70" s="90">
        <v>0</v>
      </c>
      <c r="Q70" s="234">
        <f t="shared" si="46"/>
        <v>0.2857142857142857</v>
      </c>
      <c r="R70" s="93">
        <f t="shared" si="47"/>
        <v>0</v>
      </c>
      <c r="S70" s="94">
        <v>0</v>
      </c>
      <c r="T70" s="94">
        <v>0</v>
      </c>
      <c r="U70" s="93">
        <f t="shared" si="48"/>
        <v>0</v>
      </c>
      <c r="V70" s="94">
        <v>0</v>
      </c>
      <c r="W70" s="94">
        <v>0</v>
      </c>
      <c r="X70" s="93">
        <f t="shared" si="49"/>
        <v>0</v>
      </c>
      <c r="Y70" s="94">
        <v>0</v>
      </c>
      <c r="Z70" s="94">
        <v>0</v>
      </c>
      <c r="AA70" s="93">
        <f t="shared" si="50"/>
        <v>0</v>
      </c>
      <c r="AB70" s="93">
        <f t="shared" si="51"/>
        <v>0</v>
      </c>
      <c r="AC70" s="235">
        <f t="shared" si="52"/>
        <v>0</v>
      </c>
      <c r="AD70" s="93">
        <f t="shared" si="53"/>
        <v>0</v>
      </c>
      <c r="AE70" s="94">
        <v>0</v>
      </c>
      <c r="AF70" s="235">
        <f t="shared" si="54"/>
        <v>0</v>
      </c>
      <c r="AG70" s="94">
        <v>96.86</v>
      </c>
      <c r="AH70" s="94"/>
      <c r="AI70" s="94"/>
      <c r="AJ70" s="94"/>
      <c r="AK70" s="94"/>
      <c r="AL70" s="123">
        <f t="shared" si="55"/>
        <v>4.3362342885872307</v>
      </c>
      <c r="AM70" s="94">
        <v>0</v>
      </c>
      <c r="AN70" s="95">
        <f t="shared" si="56"/>
        <v>0</v>
      </c>
      <c r="AO70" s="96">
        <f t="shared" si="57"/>
        <v>-101.19623428858723</v>
      </c>
      <c r="AP70" s="97"/>
      <c r="AQ70" s="98">
        <f t="shared" si="6"/>
        <v>0</v>
      </c>
      <c r="AR70" s="99">
        <f t="shared" si="35"/>
        <v>117.24</v>
      </c>
      <c r="AS70" s="99">
        <f t="shared" si="8"/>
        <v>0</v>
      </c>
      <c r="AT70" s="99">
        <f t="shared" si="9"/>
        <v>96.86</v>
      </c>
      <c r="AU70" s="99">
        <f t="shared" si="24"/>
        <v>0</v>
      </c>
      <c r="AV70" s="99">
        <f t="array" ref="AV70">_xlfn.IFS(U70=0,AO70,U70&lt;0,AO70/-U70,U70&gt;0,AO70/U70)</f>
        <v>-101.19623428858723</v>
      </c>
      <c r="AW70" s="235">
        <f t="shared" si="43"/>
        <v>0</v>
      </c>
      <c r="AX70" s="235">
        <f t="shared" si="44"/>
        <v>-0.86315450604390342</v>
      </c>
      <c r="AY70" s="100"/>
      <c r="AZ70" s="95">
        <f t="shared" si="12"/>
        <v>-809.56987430869788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5"/>
        <v>20</v>
      </c>
      <c r="F71" s="94">
        <v>6</v>
      </c>
      <c r="G71" s="94">
        <v>2</v>
      </c>
      <c r="H71" s="94">
        <v>11</v>
      </c>
      <c r="I71" s="94">
        <v>0</v>
      </c>
      <c r="J71" s="94">
        <v>1</v>
      </c>
      <c r="K71" s="94">
        <v>123.09</v>
      </c>
      <c r="L71" s="93">
        <f t="shared" si="42"/>
        <v>2461.8000000000002</v>
      </c>
      <c r="M71" s="90">
        <v>58</v>
      </c>
      <c r="N71" s="90">
        <v>9</v>
      </c>
      <c r="O71" s="90">
        <v>702</v>
      </c>
      <c r="P71" s="90">
        <v>25</v>
      </c>
      <c r="Q71" s="234">
        <f t="shared" si="46"/>
        <v>1.2857142857142858</v>
      </c>
      <c r="R71" s="93">
        <f t="shared" si="47"/>
        <v>0.14285714285714285</v>
      </c>
      <c r="S71" s="94">
        <v>1</v>
      </c>
      <c r="T71" s="94">
        <v>0</v>
      </c>
      <c r="U71" s="93">
        <f t="shared" si="48"/>
        <v>1</v>
      </c>
      <c r="V71" s="94">
        <v>482</v>
      </c>
      <c r="W71" s="94">
        <v>0</v>
      </c>
      <c r="X71" s="93">
        <f t="shared" si="49"/>
        <v>482</v>
      </c>
      <c r="Y71" s="94">
        <v>702</v>
      </c>
      <c r="Z71" s="94">
        <v>0</v>
      </c>
      <c r="AA71" s="93">
        <f t="shared" si="50"/>
        <v>702</v>
      </c>
      <c r="AB71" s="93">
        <f t="shared" si="51"/>
        <v>1579.5</v>
      </c>
      <c r="AC71" s="235">
        <f t="shared" si="52"/>
        <v>2.8601559738391076E-4</v>
      </c>
      <c r="AD71" s="93">
        <f t="shared" si="53"/>
        <v>123.09</v>
      </c>
      <c r="AE71" s="94">
        <v>257.99</v>
      </c>
      <c r="AF71" s="235">
        <f t="shared" si="54"/>
        <v>0.36750712250712253</v>
      </c>
      <c r="AG71" s="94">
        <v>736.4</v>
      </c>
      <c r="AH71" s="94"/>
      <c r="AI71" s="94"/>
      <c r="AJ71" s="94"/>
      <c r="AK71" s="94"/>
      <c r="AL71" s="123">
        <f t="shared" si="55"/>
        <v>9.5397154348919049</v>
      </c>
      <c r="AM71" s="94">
        <v>0</v>
      </c>
      <c r="AN71" s="95">
        <f t="shared" si="56"/>
        <v>27.522199999999998</v>
      </c>
      <c r="AO71" s="96">
        <f t="shared" si="57"/>
        <v>-452.54191543489191</v>
      </c>
      <c r="AP71" s="97"/>
      <c r="AQ71" s="98">
        <f t="shared" si="6"/>
        <v>702</v>
      </c>
      <c r="AR71" s="99">
        <f t="shared" si="35"/>
        <v>123.09</v>
      </c>
      <c r="AS71" s="99">
        <f t="shared" si="8"/>
        <v>257.99</v>
      </c>
      <c r="AT71" s="99">
        <f t="shared" si="9"/>
        <v>736.4</v>
      </c>
      <c r="AU71" s="99">
        <f t="shared" ref="AU71:AU98" si="58">IF(S71=0,0,(AH71+AI71+AJ71)/S71)</f>
        <v>0</v>
      </c>
      <c r="AV71" s="99">
        <f t="array" ref="AV71">_xlfn.IFS(U71=0,AO71,U71&lt;0,AO71/-U71,U71&gt;0,AO71/U71)</f>
        <v>-452.54191543489191</v>
      </c>
      <c r="AW71" s="235">
        <f t="shared" si="43"/>
        <v>-0.64464660318360667</v>
      </c>
      <c r="AX71" s="235">
        <f t="shared" si="44"/>
        <v>-3.6765124334624413</v>
      </c>
      <c r="AY71" s="100"/>
      <c r="AZ71" s="95">
        <f t="shared" si="12"/>
        <v>-9050.8383086978374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5"/>
        <v>8</v>
      </c>
      <c r="F72" s="94">
        <v>6</v>
      </c>
      <c r="G72" s="94">
        <v>1</v>
      </c>
      <c r="H72" s="94" t="s">
        <v>100</v>
      </c>
      <c r="I72" s="94">
        <v>0</v>
      </c>
      <c r="J72" s="94">
        <v>1</v>
      </c>
      <c r="K72" s="94">
        <v>123.09</v>
      </c>
      <c r="L72" s="93">
        <f t="shared" si="42"/>
        <v>984.72</v>
      </c>
      <c r="M72" s="90">
        <v>20</v>
      </c>
      <c r="N72" s="90">
        <v>10</v>
      </c>
      <c r="O72" s="90">
        <v>837</v>
      </c>
      <c r="P72" s="90">
        <v>40</v>
      </c>
      <c r="Q72" s="234">
        <f t="shared" si="46"/>
        <v>1.4285714285714286</v>
      </c>
      <c r="R72" s="93">
        <f t="shared" si="47"/>
        <v>0.42857142857142855</v>
      </c>
      <c r="S72" s="94">
        <v>3</v>
      </c>
      <c r="T72" s="94">
        <v>0</v>
      </c>
      <c r="U72" s="93">
        <f t="shared" si="48"/>
        <v>3</v>
      </c>
      <c r="V72" s="94">
        <v>1622</v>
      </c>
      <c r="W72" s="94">
        <v>0</v>
      </c>
      <c r="X72" s="93">
        <f t="shared" si="49"/>
        <v>1622</v>
      </c>
      <c r="Y72" s="94">
        <v>2511</v>
      </c>
      <c r="Z72" s="94">
        <v>0</v>
      </c>
      <c r="AA72" s="93">
        <f t="shared" si="50"/>
        <v>2511</v>
      </c>
      <c r="AB72" s="93">
        <f t="shared" si="51"/>
        <v>3348</v>
      </c>
      <c r="AC72" s="235">
        <f t="shared" si="52"/>
        <v>1.0230557906424501E-3</v>
      </c>
      <c r="AD72" s="93">
        <f t="shared" si="53"/>
        <v>369.27</v>
      </c>
      <c r="AE72" s="94">
        <v>945.87999999999988</v>
      </c>
      <c r="AF72" s="235">
        <f t="shared" si="54"/>
        <v>0.37669454400637192</v>
      </c>
      <c r="AG72" s="94">
        <v>644.16</v>
      </c>
      <c r="AH72" s="94"/>
      <c r="AI72" s="94"/>
      <c r="AJ72" s="94"/>
      <c r="AK72" s="94"/>
      <c r="AL72" s="123">
        <f t="shared" si="55"/>
        <v>0</v>
      </c>
      <c r="AM72" s="94">
        <v>0</v>
      </c>
      <c r="AN72" s="95">
        <f t="shared" si="56"/>
        <v>92.616199999999992</v>
      </c>
      <c r="AO72" s="96">
        <f t="shared" si="57"/>
        <v>459.07380000000018</v>
      </c>
      <c r="AP72" s="97"/>
      <c r="AQ72" s="98">
        <f t="shared" si="6"/>
        <v>837</v>
      </c>
      <c r="AR72" s="99">
        <f t="shared" si="35"/>
        <v>123.09</v>
      </c>
      <c r="AS72" s="99">
        <f t="shared" si="8"/>
        <v>315.29333333333329</v>
      </c>
      <c r="AT72" s="99">
        <f t="shared" si="9"/>
        <v>214.72</v>
      </c>
      <c r="AU72" s="99">
        <f t="shared" si="58"/>
        <v>0</v>
      </c>
      <c r="AV72" s="99">
        <f t="array" ref="AV72">_xlfn.IFS(U72=0,AO72,U72&lt;0,AO72/-U72,U72&gt;0,AO72/U72)</f>
        <v>153.02460000000005</v>
      </c>
      <c r="AW72" s="235">
        <f t="shared" si="43"/>
        <v>0.18282508960573482</v>
      </c>
      <c r="AX72" s="235">
        <f t="shared" si="44"/>
        <v>1.2431927857665126</v>
      </c>
      <c r="AY72" s="100"/>
      <c r="AZ72" s="95">
        <f t="shared" si="12"/>
        <v>1224.1968000000004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5"/>
        <v>9</v>
      </c>
      <c r="F73" s="94">
        <v>7</v>
      </c>
      <c r="G73" s="94">
        <v>1</v>
      </c>
      <c r="H73" s="94" t="s">
        <v>100</v>
      </c>
      <c r="I73" s="94">
        <v>0</v>
      </c>
      <c r="J73" s="94">
        <v>1</v>
      </c>
      <c r="K73" s="94">
        <v>123.09</v>
      </c>
      <c r="L73" s="93">
        <f t="shared" si="42"/>
        <v>1107.81</v>
      </c>
      <c r="M73" s="90">
        <v>19</v>
      </c>
      <c r="N73" s="90">
        <v>9</v>
      </c>
      <c r="O73" s="90">
        <v>807</v>
      </c>
      <c r="P73" s="90">
        <v>33</v>
      </c>
      <c r="Q73" s="234">
        <f t="shared" si="46"/>
        <v>1.2857142857142858</v>
      </c>
      <c r="R73" s="93">
        <f t="shared" si="47"/>
        <v>0.42857142857142855</v>
      </c>
      <c r="S73" s="94">
        <v>3</v>
      </c>
      <c r="T73" s="94">
        <v>0</v>
      </c>
      <c r="U73" s="93">
        <f t="shared" si="48"/>
        <v>3</v>
      </c>
      <c r="V73" s="94">
        <v>1521</v>
      </c>
      <c r="W73" s="94">
        <v>0</v>
      </c>
      <c r="X73" s="93">
        <f t="shared" si="49"/>
        <v>1521</v>
      </c>
      <c r="Y73" s="94">
        <v>2396.79</v>
      </c>
      <c r="Z73" s="94">
        <v>0</v>
      </c>
      <c r="AA73" s="93">
        <f t="shared" si="50"/>
        <v>2396.79</v>
      </c>
      <c r="AB73" s="93">
        <f t="shared" si="51"/>
        <v>2396.79</v>
      </c>
      <c r="AC73" s="235">
        <f t="shared" si="52"/>
        <v>9.7652325306806767E-4</v>
      </c>
      <c r="AD73" s="93">
        <f t="shared" si="53"/>
        <v>369.27</v>
      </c>
      <c r="AE73" s="94">
        <v>895.04</v>
      </c>
      <c r="AF73" s="235">
        <f t="shared" si="54"/>
        <v>0.37343279970293602</v>
      </c>
      <c r="AG73" s="94">
        <v>752.4</v>
      </c>
      <c r="AH73" s="94"/>
      <c r="AI73" s="94"/>
      <c r="AJ73" s="94"/>
      <c r="AK73" s="94"/>
      <c r="AL73" s="123">
        <f t="shared" si="55"/>
        <v>0</v>
      </c>
      <c r="AM73" s="94">
        <v>0</v>
      </c>
      <c r="AN73" s="95">
        <f t="shared" si="56"/>
        <v>86.849099999999993</v>
      </c>
      <c r="AO73" s="96">
        <f t="shared" si="57"/>
        <v>293.23090000000002</v>
      </c>
      <c r="AP73" s="97"/>
      <c r="AQ73" s="98">
        <f t="shared" si="6"/>
        <v>798.93</v>
      </c>
      <c r="AR73" s="99">
        <f t="shared" si="35"/>
        <v>123.09</v>
      </c>
      <c r="AS73" s="99">
        <f t="shared" si="8"/>
        <v>298.34666666666664</v>
      </c>
      <c r="AT73" s="99">
        <f t="shared" si="9"/>
        <v>250.79999999999998</v>
      </c>
      <c r="AU73" s="99">
        <f t="shared" si="58"/>
        <v>0</v>
      </c>
      <c r="AV73" s="99">
        <f t="array" ref="AV73">_xlfn.IFS(U73=0,AO73,U73&lt;0,AO73/-U73,U73&gt;0,AO73/U73)</f>
        <v>97.743633333333335</v>
      </c>
      <c r="AW73" s="235">
        <f t="shared" si="43"/>
        <v>0.12234317566411744</v>
      </c>
      <c r="AX73" s="235">
        <f t="shared" si="44"/>
        <v>0.7940826495518184</v>
      </c>
      <c r="AY73" s="100"/>
      <c r="AZ73" s="95">
        <f t="shared" si="12"/>
        <v>879.69270000000006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5"/>
        <v>2</v>
      </c>
      <c r="F74" s="94">
        <v>1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2"/>
        <v>269.58</v>
      </c>
      <c r="M74" s="90">
        <v>4</v>
      </c>
      <c r="N74" s="90">
        <v>0</v>
      </c>
      <c r="O74" s="90">
        <v>0</v>
      </c>
      <c r="P74" s="90">
        <v>0</v>
      </c>
      <c r="Q74" s="234">
        <f t="shared" si="46"/>
        <v>0</v>
      </c>
      <c r="R74" s="93">
        <f t="shared" si="47"/>
        <v>0.14285714285714285</v>
      </c>
      <c r="S74" s="94">
        <v>1</v>
      </c>
      <c r="T74" s="94">
        <v>0</v>
      </c>
      <c r="U74" s="93">
        <f t="shared" si="48"/>
        <v>1</v>
      </c>
      <c r="V74" s="94">
        <v>502</v>
      </c>
      <c r="W74" s="94">
        <v>0</v>
      </c>
      <c r="X74" s="93">
        <f t="shared" si="49"/>
        <v>502</v>
      </c>
      <c r="Y74" s="94">
        <v>781</v>
      </c>
      <c r="Z74" s="94">
        <v>0</v>
      </c>
      <c r="AA74" s="93">
        <f t="shared" si="50"/>
        <v>781</v>
      </c>
      <c r="AB74" s="93">
        <f t="shared" si="51"/>
        <v>0</v>
      </c>
      <c r="AC74" s="235">
        <f t="shared" si="52"/>
        <v>3.1820253783024829E-4</v>
      </c>
      <c r="AD74" s="93">
        <f t="shared" si="53"/>
        <v>134.79</v>
      </c>
      <c r="AE74" s="94">
        <v>295.20999999999998</v>
      </c>
      <c r="AF74" s="235">
        <f t="shared" si="54"/>
        <v>0.37798975672215107</v>
      </c>
      <c r="AG74" s="94">
        <v>46.86</v>
      </c>
      <c r="AH74" s="94"/>
      <c r="AI74" s="94"/>
      <c r="AJ74" s="94"/>
      <c r="AK74" s="94"/>
      <c r="AL74" s="123">
        <f t="shared" si="55"/>
        <v>0</v>
      </c>
      <c r="AM74" s="94">
        <v>0</v>
      </c>
      <c r="AN74" s="95">
        <f t="shared" si="56"/>
        <v>28.664199999999997</v>
      </c>
      <c r="AO74" s="96">
        <f t="shared" si="57"/>
        <v>275.47580000000005</v>
      </c>
      <c r="AP74" s="97"/>
      <c r="AQ74" s="98">
        <f t="shared" si="6"/>
        <v>781</v>
      </c>
      <c r="AR74" s="99">
        <f t="shared" si="35"/>
        <v>134.79</v>
      </c>
      <c r="AS74" s="99">
        <f t="shared" si="8"/>
        <v>295.20999999999998</v>
      </c>
      <c r="AT74" s="99">
        <f t="shared" si="9"/>
        <v>46.86</v>
      </c>
      <c r="AU74" s="99">
        <f t="shared" si="58"/>
        <v>0</v>
      </c>
      <c r="AV74" s="99">
        <f t="array" ref="AV74">_xlfn.IFS(U74=0,AO74,U74&lt;0,AO74/-U74,U74&gt;0,AO74/U74)</f>
        <v>275.47580000000005</v>
      </c>
      <c r="AW74" s="235">
        <f t="shared" si="43"/>
        <v>0.35272189500640211</v>
      </c>
      <c r="AX74" s="235">
        <f t="shared" si="44"/>
        <v>2.0437406335781589</v>
      </c>
      <c r="AY74" s="100"/>
      <c r="AZ74" s="95">
        <f t="shared" si="12"/>
        <v>550.9516000000001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5"/>
        <v>32</v>
      </c>
      <c r="F75" s="94" t="s">
        <v>100</v>
      </c>
      <c r="G75" s="94">
        <v>1</v>
      </c>
      <c r="H75" s="94" t="s">
        <v>100</v>
      </c>
      <c r="I75" s="94">
        <v>0</v>
      </c>
      <c r="J75" s="94">
        <v>31</v>
      </c>
      <c r="K75" s="94">
        <v>134.79</v>
      </c>
      <c r="L75" s="93">
        <f t="shared" si="42"/>
        <v>4313.28</v>
      </c>
      <c r="M75" s="90">
        <v>999</v>
      </c>
      <c r="N75" s="90">
        <v>1</v>
      </c>
      <c r="O75" s="90">
        <v>763</v>
      </c>
      <c r="P75" s="90">
        <v>0</v>
      </c>
      <c r="Q75" s="234">
        <f t="shared" si="46"/>
        <v>0.14285714285714285</v>
      </c>
      <c r="R75" s="93">
        <f t="shared" si="47"/>
        <v>-0.14285714285714285</v>
      </c>
      <c r="S75" s="94">
        <v>0</v>
      </c>
      <c r="T75" s="94">
        <v>-1</v>
      </c>
      <c r="U75" s="93">
        <f t="shared" si="48"/>
        <v>-1</v>
      </c>
      <c r="V75" s="94">
        <v>0</v>
      </c>
      <c r="W75" s="94">
        <v>-470</v>
      </c>
      <c r="X75" s="93">
        <f t="shared" si="49"/>
        <v>-470</v>
      </c>
      <c r="Y75" s="94">
        <v>0</v>
      </c>
      <c r="Z75" s="94">
        <v>-740.11</v>
      </c>
      <c r="AA75" s="93">
        <f t="shared" si="50"/>
        <v>-740.11</v>
      </c>
      <c r="AB75" s="93">
        <f t="shared" si="51"/>
        <v>0</v>
      </c>
      <c r="AC75" s="235">
        <f t="shared" si="52"/>
        <v>-3.0154274042707438E-4</v>
      </c>
      <c r="AD75" s="93">
        <f t="shared" si="53"/>
        <v>-134.79</v>
      </c>
      <c r="AE75" s="94">
        <v>-276.16000000000003</v>
      </c>
      <c r="AF75" s="235">
        <f t="shared" si="54"/>
        <v>0.3731337233654457</v>
      </c>
      <c r="AG75" s="94">
        <v>50</v>
      </c>
      <c r="AH75" s="94"/>
      <c r="AI75" s="94"/>
      <c r="AJ75" s="94"/>
      <c r="AK75" s="94"/>
      <c r="AL75" s="123">
        <f t="shared" si="55"/>
        <v>0</v>
      </c>
      <c r="AM75" s="94">
        <v>0</v>
      </c>
      <c r="AN75" s="95">
        <f t="shared" si="56"/>
        <v>-26.837</v>
      </c>
      <c r="AO75" s="96">
        <f t="shared" si="57"/>
        <v>-352.32300000000004</v>
      </c>
      <c r="AP75" s="97"/>
      <c r="AQ75" s="98">
        <f t="shared" si="6"/>
        <v>740.11</v>
      </c>
      <c r="AR75" s="99">
        <f t="shared" si="35"/>
        <v>134.79</v>
      </c>
      <c r="AS75" s="99">
        <f t="shared" si="8"/>
        <v>276.16000000000003</v>
      </c>
      <c r="AT75" s="99">
        <f t="shared" si="9"/>
        <v>50</v>
      </c>
      <c r="AU75" s="99">
        <f t="shared" si="58"/>
        <v>0</v>
      </c>
      <c r="AV75" s="99">
        <f t="array" ref="AV75">_xlfn.IFS(U75=0,AO75,U75&lt;0,AO75/-U75,U75&gt;0,AO75/U75)</f>
        <v>-352.32300000000004</v>
      </c>
      <c r="AW75" s="235">
        <f t="shared" si="43"/>
        <v>-0.47604139925146266</v>
      </c>
      <c r="AX75" s="235">
        <f t="shared" si="44"/>
        <v>-2.6138660137992438</v>
      </c>
      <c r="AY75" s="100"/>
      <c r="AZ75" s="95">
        <f t="shared" si="12"/>
        <v>-11274.336000000001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5"/>
        <v>48</v>
      </c>
      <c r="F76" s="94">
        <v>2</v>
      </c>
      <c r="G76" s="94">
        <v>1</v>
      </c>
      <c r="H76" s="94">
        <v>44</v>
      </c>
      <c r="I76" s="94">
        <v>0</v>
      </c>
      <c r="J76" s="94">
        <v>1</v>
      </c>
      <c r="K76" s="94">
        <v>123.09</v>
      </c>
      <c r="L76" s="93">
        <f t="shared" si="42"/>
        <v>5908.32</v>
      </c>
      <c r="M76" s="90">
        <v>207</v>
      </c>
      <c r="N76" s="90">
        <v>6</v>
      </c>
      <c r="O76" s="90">
        <v>1050</v>
      </c>
      <c r="P76" s="90">
        <v>50</v>
      </c>
      <c r="Q76" s="234">
        <f t="shared" si="46"/>
        <v>0.8571428571428571</v>
      </c>
      <c r="R76" s="93">
        <f t="shared" si="47"/>
        <v>0.42857142857142855</v>
      </c>
      <c r="S76" s="94">
        <v>3</v>
      </c>
      <c r="T76" s="94">
        <v>0</v>
      </c>
      <c r="U76" s="93">
        <f t="shared" si="48"/>
        <v>3</v>
      </c>
      <c r="V76" s="94">
        <v>2029</v>
      </c>
      <c r="W76" s="94">
        <v>0</v>
      </c>
      <c r="X76" s="93">
        <f t="shared" si="49"/>
        <v>2029</v>
      </c>
      <c r="Y76" s="94">
        <v>3150</v>
      </c>
      <c r="Z76" s="94">
        <v>0</v>
      </c>
      <c r="AA76" s="93">
        <f t="shared" si="50"/>
        <v>3150</v>
      </c>
      <c r="AB76" s="93">
        <f t="shared" si="51"/>
        <v>3150</v>
      </c>
      <c r="AC76" s="235">
        <f t="shared" si="52"/>
        <v>1.2834033215944713E-3</v>
      </c>
      <c r="AD76" s="93">
        <f t="shared" si="53"/>
        <v>369.27</v>
      </c>
      <c r="AE76" s="94">
        <v>1192.3499999999999</v>
      </c>
      <c r="AF76" s="235">
        <f t="shared" si="54"/>
        <v>0.37852380952380948</v>
      </c>
      <c r="AG76" s="94">
        <v>489.15</v>
      </c>
      <c r="AH76" s="94"/>
      <c r="AI76" s="94"/>
      <c r="AJ76" s="94"/>
      <c r="AK76" s="94"/>
      <c r="AL76" s="123">
        <f t="shared" si="55"/>
        <v>38.15886173956762</v>
      </c>
      <c r="AM76" s="94">
        <v>0</v>
      </c>
      <c r="AN76" s="95">
        <f t="shared" si="56"/>
        <v>115.85589999999999</v>
      </c>
      <c r="AO76" s="96">
        <f t="shared" si="57"/>
        <v>945.21523826043244</v>
      </c>
      <c r="AP76" s="97"/>
      <c r="AQ76" s="98">
        <f t="shared" si="6"/>
        <v>1050</v>
      </c>
      <c r="AR76" s="99">
        <f t="shared" si="35"/>
        <v>123.09</v>
      </c>
      <c r="AS76" s="99">
        <f t="shared" si="8"/>
        <v>397.45</v>
      </c>
      <c r="AT76" s="99">
        <f t="shared" si="9"/>
        <v>163.04999999999998</v>
      </c>
      <c r="AU76" s="99">
        <f t="shared" si="58"/>
        <v>0</v>
      </c>
      <c r="AV76" s="99">
        <f t="array" ref="AV76">_xlfn.IFS(U76=0,AO76,U76&lt;0,AO76/-U76,U76&gt;0,AO76/U76)</f>
        <v>315.07174608681083</v>
      </c>
      <c r="AW76" s="235">
        <f t="shared" si="43"/>
        <v>0.30006832960648649</v>
      </c>
      <c r="AX76" s="235">
        <f t="shared" si="44"/>
        <v>2.5596859703209915</v>
      </c>
      <c r="AY76" s="100"/>
      <c r="AZ76" s="95">
        <f t="shared" si="12"/>
        <v>15123.443812166919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5"/>
        <v>43</v>
      </c>
      <c r="F77" s="94" t="s">
        <v>100</v>
      </c>
      <c r="G77" s="94" t="s">
        <v>100</v>
      </c>
      <c r="H77" s="94">
        <v>39</v>
      </c>
      <c r="I77" s="94">
        <v>0</v>
      </c>
      <c r="J77" s="94">
        <v>4</v>
      </c>
      <c r="K77" s="94">
        <v>123.09</v>
      </c>
      <c r="L77" s="93">
        <f t="shared" si="42"/>
        <v>5292.87</v>
      </c>
      <c r="M77" s="90">
        <v>999</v>
      </c>
      <c r="N77" s="90">
        <v>0</v>
      </c>
      <c r="O77" s="90">
        <v>0</v>
      </c>
      <c r="P77" s="90">
        <v>0</v>
      </c>
      <c r="Q77" s="234">
        <f t="shared" si="46"/>
        <v>0</v>
      </c>
      <c r="R77" s="93">
        <f t="shared" si="47"/>
        <v>0</v>
      </c>
      <c r="S77" s="94">
        <v>0</v>
      </c>
      <c r="T77" s="94">
        <v>0</v>
      </c>
      <c r="U77" s="93">
        <f t="shared" si="48"/>
        <v>0</v>
      </c>
      <c r="V77" s="94">
        <v>0</v>
      </c>
      <c r="W77" s="94">
        <v>0</v>
      </c>
      <c r="X77" s="93">
        <f t="shared" si="49"/>
        <v>0</v>
      </c>
      <c r="Y77" s="94">
        <v>0</v>
      </c>
      <c r="Z77" s="94">
        <v>0</v>
      </c>
      <c r="AA77" s="93">
        <f t="shared" si="50"/>
        <v>0</v>
      </c>
      <c r="AB77" s="93">
        <f t="shared" si="51"/>
        <v>0</v>
      </c>
      <c r="AC77" s="235">
        <f t="shared" si="52"/>
        <v>0</v>
      </c>
      <c r="AD77" s="93">
        <f t="shared" si="53"/>
        <v>0</v>
      </c>
      <c r="AE77" s="94">
        <v>0</v>
      </c>
      <c r="AF77" s="235">
        <f t="shared" si="54"/>
        <v>0</v>
      </c>
      <c r="AG77" s="94">
        <v>0</v>
      </c>
      <c r="AH77" s="94"/>
      <c r="AI77" s="94"/>
      <c r="AJ77" s="94"/>
      <c r="AK77" s="94"/>
      <c r="AL77" s="123">
        <f t="shared" si="55"/>
        <v>33.822627450980391</v>
      </c>
      <c r="AM77" s="94">
        <v>0</v>
      </c>
      <c r="AN77" s="95">
        <f t="shared" si="56"/>
        <v>0</v>
      </c>
      <c r="AO77" s="96">
        <f t="shared" si="57"/>
        <v>-33.822627450980391</v>
      </c>
      <c r="AP77" s="97"/>
      <c r="AQ77" s="98">
        <f t="shared" si="6"/>
        <v>0</v>
      </c>
      <c r="AR77" s="99">
        <f t="shared" si="35"/>
        <v>123.09</v>
      </c>
      <c r="AS77" s="99">
        <f t="shared" si="8"/>
        <v>0</v>
      </c>
      <c r="AT77" s="99">
        <f t="shared" si="9"/>
        <v>0</v>
      </c>
      <c r="AU77" s="99">
        <f t="shared" si="58"/>
        <v>0</v>
      </c>
      <c r="AV77" s="99">
        <f t="array" ref="AV77">_xlfn.IFS(U77=0,AO77,U77&lt;0,AO77/-U77,U77&gt;0,AO77/U77)</f>
        <v>-33.822627450980391</v>
      </c>
      <c r="AW77" s="235">
        <f t="shared" si="43"/>
        <v>0</v>
      </c>
      <c r="AX77" s="235">
        <f t="shared" si="44"/>
        <v>-0.27477965270111621</v>
      </c>
      <c r="AY77" s="100"/>
      <c r="AZ77" s="95">
        <f t="shared" si="12"/>
        <v>-1454.3729803921569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5"/>
        <v>28</v>
      </c>
      <c r="F78" s="94">
        <v>3</v>
      </c>
      <c r="G78" s="94" t="s">
        <v>100</v>
      </c>
      <c r="H78" s="94">
        <v>24</v>
      </c>
      <c r="I78" s="94">
        <v>0</v>
      </c>
      <c r="J78" s="94">
        <v>1</v>
      </c>
      <c r="K78" s="94">
        <v>123.09</v>
      </c>
      <c r="L78" s="93">
        <f t="shared" si="42"/>
        <v>3446.52</v>
      </c>
      <c r="M78" s="90">
        <v>189</v>
      </c>
      <c r="N78" s="90">
        <v>2</v>
      </c>
      <c r="O78" s="90">
        <v>1000</v>
      </c>
      <c r="P78" s="90">
        <v>0</v>
      </c>
      <c r="Q78" s="234">
        <f t="shared" si="46"/>
        <v>0.2857142857142857</v>
      </c>
      <c r="R78" s="93">
        <f t="shared" si="47"/>
        <v>0</v>
      </c>
      <c r="S78" s="94">
        <v>0</v>
      </c>
      <c r="T78" s="94">
        <v>0</v>
      </c>
      <c r="U78" s="93">
        <f t="shared" si="48"/>
        <v>0</v>
      </c>
      <c r="V78" s="94">
        <v>0</v>
      </c>
      <c r="W78" s="94">
        <v>0</v>
      </c>
      <c r="X78" s="93">
        <f t="shared" si="49"/>
        <v>0</v>
      </c>
      <c r="Y78" s="94">
        <v>0</v>
      </c>
      <c r="Z78" s="94">
        <v>0</v>
      </c>
      <c r="AA78" s="93">
        <f t="shared" si="50"/>
        <v>0</v>
      </c>
      <c r="AB78" s="93">
        <f t="shared" si="51"/>
        <v>0</v>
      </c>
      <c r="AC78" s="235">
        <f t="shared" si="52"/>
        <v>0</v>
      </c>
      <c r="AD78" s="93">
        <f t="shared" si="53"/>
        <v>0</v>
      </c>
      <c r="AE78" s="94">
        <v>0</v>
      </c>
      <c r="AF78" s="235">
        <f t="shared" si="54"/>
        <v>0</v>
      </c>
      <c r="AG78" s="94">
        <v>108.58</v>
      </c>
      <c r="AH78" s="94"/>
      <c r="AI78" s="94"/>
      <c r="AJ78" s="94"/>
      <c r="AK78" s="94"/>
      <c r="AL78" s="123">
        <f t="shared" si="55"/>
        <v>20.813924585218704</v>
      </c>
      <c r="AM78" s="94">
        <v>0</v>
      </c>
      <c r="AN78" s="95">
        <f t="shared" si="56"/>
        <v>0</v>
      </c>
      <c r="AO78" s="96">
        <f t="shared" si="57"/>
        <v>-129.39392458521871</v>
      </c>
      <c r="AP78" s="97"/>
      <c r="AQ78" s="98">
        <f t="shared" si="6"/>
        <v>0</v>
      </c>
      <c r="AR78" s="99">
        <f t="shared" si="35"/>
        <v>123.09</v>
      </c>
      <c r="AS78" s="99">
        <f t="shared" si="8"/>
        <v>0</v>
      </c>
      <c r="AT78" s="99">
        <f t="shared" si="9"/>
        <v>108.58</v>
      </c>
      <c r="AU78" s="99">
        <f t="shared" si="58"/>
        <v>0</v>
      </c>
      <c r="AV78" s="99">
        <f t="array" ref="AV78">_xlfn.IFS(U78=0,AO78,U78&lt;0,AO78/-U78,U78&gt;0,AO78/U78)</f>
        <v>-129.39392458521871</v>
      </c>
      <c r="AW78" s="235">
        <f t="shared" si="43"/>
        <v>0</v>
      </c>
      <c r="AX78" s="235">
        <f t="shared" si="44"/>
        <v>-1.0512139457731635</v>
      </c>
      <c r="AY78" s="100"/>
      <c r="AZ78" s="95">
        <f t="shared" si="12"/>
        <v>-3623.0298883861242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5"/>
        <v>50</v>
      </c>
      <c r="F79" s="94">
        <v>2</v>
      </c>
      <c r="G79" s="94">
        <v>1</v>
      </c>
      <c r="H79" s="94">
        <v>46</v>
      </c>
      <c r="I79" s="94">
        <v>0</v>
      </c>
      <c r="J79" s="94">
        <v>1</v>
      </c>
      <c r="K79" s="94">
        <v>164.04</v>
      </c>
      <c r="L79" s="93">
        <f t="shared" si="42"/>
        <v>8202</v>
      </c>
      <c r="M79" s="90">
        <v>365</v>
      </c>
      <c r="N79" s="90">
        <v>2</v>
      </c>
      <c r="O79" s="90">
        <v>1500</v>
      </c>
      <c r="P79" s="90">
        <v>0</v>
      </c>
      <c r="Q79" s="234">
        <f t="shared" si="46"/>
        <v>0.2857142857142857</v>
      </c>
      <c r="R79" s="93">
        <f t="shared" si="47"/>
        <v>0</v>
      </c>
      <c r="S79" s="94">
        <v>0</v>
      </c>
      <c r="T79" s="94">
        <v>0</v>
      </c>
      <c r="U79" s="93">
        <f t="shared" si="48"/>
        <v>0</v>
      </c>
      <c r="V79" s="94">
        <v>0</v>
      </c>
      <c r="W79" s="94">
        <v>0</v>
      </c>
      <c r="X79" s="93">
        <f t="shared" si="49"/>
        <v>0</v>
      </c>
      <c r="Y79" s="94">
        <v>0</v>
      </c>
      <c r="Z79" s="94">
        <v>0</v>
      </c>
      <c r="AA79" s="93">
        <f t="shared" si="50"/>
        <v>0</v>
      </c>
      <c r="AB79" s="93">
        <f t="shared" si="51"/>
        <v>0</v>
      </c>
      <c r="AC79" s="235">
        <f t="shared" si="52"/>
        <v>0</v>
      </c>
      <c r="AD79" s="93">
        <f t="shared" si="53"/>
        <v>0</v>
      </c>
      <c r="AE79" s="94">
        <v>0</v>
      </c>
      <c r="AF79" s="235">
        <f t="shared" si="54"/>
        <v>0</v>
      </c>
      <c r="AG79" s="94">
        <v>96.86</v>
      </c>
      <c r="AH79" s="94"/>
      <c r="AI79" s="94"/>
      <c r="AJ79" s="94"/>
      <c r="AK79" s="94"/>
      <c r="AL79" s="123">
        <f t="shared" si="55"/>
        <v>39.893355455002521</v>
      </c>
      <c r="AM79" s="94">
        <v>0</v>
      </c>
      <c r="AN79" s="95">
        <f t="shared" si="56"/>
        <v>0</v>
      </c>
      <c r="AO79" s="96">
        <f t="shared" si="57"/>
        <v>-136.75335545500252</v>
      </c>
      <c r="AP79" s="97"/>
      <c r="AQ79" s="98">
        <f t="shared" si="6"/>
        <v>0</v>
      </c>
      <c r="AR79" s="99">
        <f t="shared" si="35"/>
        <v>164.04</v>
      </c>
      <c r="AS79" s="99">
        <f t="shared" si="8"/>
        <v>0</v>
      </c>
      <c r="AT79" s="99">
        <f t="shared" si="9"/>
        <v>96.86</v>
      </c>
      <c r="AU79" s="99">
        <f t="shared" si="58"/>
        <v>0</v>
      </c>
      <c r="AV79" s="99">
        <f t="array" ref="AV79">_xlfn.IFS(U79=0,AO79,U79&lt;0,AO79/-U79,U79&gt;0,AO79/U79)</f>
        <v>-136.75335545500252</v>
      </c>
      <c r="AW79" s="235">
        <f t="shared" si="43"/>
        <v>0</v>
      </c>
      <c r="AX79" s="235">
        <f t="shared" si="44"/>
        <v>-0.83365859214217586</v>
      </c>
      <c r="AY79" s="100"/>
      <c r="AZ79" s="95">
        <f t="shared" si="12"/>
        <v>-6837.6677727501265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5"/>
        <v>47</v>
      </c>
      <c r="F80" s="94">
        <v>3</v>
      </c>
      <c r="G80" s="94" t="s">
        <v>100</v>
      </c>
      <c r="H80" s="94">
        <v>43</v>
      </c>
      <c r="I80" s="94">
        <v>0</v>
      </c>
      <c r="J80" s="94">
        <v>1</v>
      </c>
      <c r="K80" s="94">
        <v>164.04</v>
      </c>
      <c r="L80" s="93">
        <f t="shared" si="42"/>
        <v>7709.8799999999992</v>
      </c>
      <c r="M80" s="90">
        <v>227</v>
      </c>
      <c r="N80" s="90">
        <v>4</v>
      </c>
      <c r="O80" s="90">
        <v>1011</v>
      </c>
      <c r="P80" s="90">
        <v>100</v>
      </c>
      <c r="Q80" s="234">
        <f t="shared" si="46"/>
        <v>0.5714285714285714</v>
      </c>
      <c r="R80" s="93">
        <f t="shared" si="47"/>
        <v>0.14285714285714285</v>
      </c>
      <c r="S80" s="94">
        <v>1</v>
      </c>
      <c r="T80" s="94">
        <v>0</v>
      </c>
      <c r="U80" s="93">
        <f t="shared" si="48"/>
        <v>1</v>
      </c>
      <c r="V80" s="94">
        <v>616</v>
      </c>
      <c r="W80" s="94">
        <v>0</v>
      </c>
      <c r="X80" s="93">
        <f t="shared" si="49"/>
        <v>616</v>
      </c>
      <c r="Y80" s="94">
        <v>987</v>
      </c>
      <c r="Z80" s="94">
        <v>0</v>
      </c>
      <c r="AA80" s="93">
        <f t="shared" si="50"/>
        <v>987</v>
      </c>
      <c r="AB80" s="93">
        <f t="shared" si="51"/>
        <v>4044</v>
      </c>
      <c r="AC80" s="235">
        <f t="shared" si="52"/>
        <v>4.0213304076626769E-4</v>
      </c>
      <c r="AD80" s="93">
        <f t="shared" si="53"/>
        <v>164.04</v>
      </c>
      <c r="AE80" s="94">
        <v>372.54999999999995</v>
      </c>
      <c r="AF80" s="235">
        <f t="shared" si="54"/>
        <v>0.37745694022289761</v>
      </c>
      <c r="AG80" s="94">
        <v>141.25</v>
      </c>
      <c r="AH80" s="94"/>
      <c r="AI80" s="94"/>
      <c r="AJ80" s="94"/>
      <c r="AK80" s="94"/>
      <c r="AL80" s="123">
        <f t="shared" si="55"/>
        <v>37.29161488185018</v>
      </c>
      <c r="AM80" s="94">
        <v>0</v>
      </c>
      <c r="AN80" s="95">
        <f t="shared" si="56"/>
        <v>35.1736</v>
      </c>
      <c r="AO80" s="96">
        <f t="shared" si="57"/>
        <v>236.69478511814989</v>
      </c>
      <c r="AP80" s="97"/>
      <c r="AQ80" s="98">
        <f t="shared" si="6"/>
        <v>987</v>
      </c>
      <c r="AR80" s="99">
        <f t="shared" si="35"/>
        <v>164.04</v>
      </c>
      <c r="AS80" s="99">
        <f t="shared" si="8"/>
        <v>372.54999999999995</v>
      </c>
      <c r="AT80" s="99">
        <f t="shared" si="9"/>
        <v>141.25</v>
      </c>
      <c r="AU80" s="99">
        <f t="shared" si="58"/>
        <v>0</v>
      </c>
      <c r="AV80" s="99">
        <f t="array" ref="AV80">_xlfn.IFS(U80=0,AO80,U80&lt;0,AO80/-U80,U80&gt;0,AO80/U80)</f>
        <v>236.69478511814989</v>
      </c>
      <c r="AW80" s="235">
        <f t="shared" si="43"/>
        <v>0.23981234561109413</v>
      </c>
      <c r="AX80" s="235">
        <f t="shared" si="44"/>
        <v>1.4429089558531449</v>
      </c>
      <c r="AY80" s="100"/>
      <c r="AZ80" s="95">
        <f t="shared" si="12"/>
        <v>11124.654900553045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5"/>
        <v>39</v>
      </c>
      <c r="F81" s="94">
        <v>9</v>
      </c>
      <c r="G81" s="94">
        <v>3</v>
      </c>
      <c r="H81" s="94">
        <v>26</v>
      </c>
      <c r="I81" s="94">
        <v>0</v>
      </c>
      <c r="J81" s="94">
        <v>1</v>
      </c>
      <c r="K81" s="94">
        <v>128.94</v>
      </c>
      <c r="L81" s="93">
        <f t="shared" si="42"/>
        <v>5028.66</v>
      </c>
      <c r="M81" s="90">
        <v>56</v>
      </c>
      <c r="N81" s="90">
        <v>12</v>
      </c>
      <c r="O81" s="90">
        <v>1167</v>
      </c>
      <c r="P81" s="90">
        <v>25</v>
      </c>
      <c r="Q81" s="234">
        <f t="shared" si="46"/>
        <v>1.7142857142857142</v>
      </c>
      <c r="R81" s="93">
        <f t="shared" si="47"/>
        <v>0.8571428571428571</v>
      </c>
      <c r="S81" s="94">
        <v>6</v>
      </c>
      <c r="T81" s="94">
        <v>0</v>
      </c>
      <c r="U81" s="93">
        <f t="shared" si="48"/>
        <v>6</v>
      </c>
      <c r="V81" s="94">
        <v>4422</v>
      </c>
      <c r="W81" s="94">
        <v>0</v>
      </c>
      <c r="X81" s="93">
        <f t="shared" si="49"/>
        <v>4422</v>
      </c>
      <c r="Y81" s="94">
        <v>7106</v>
      </c>
      <c r="Z81" s="94">
        <v>0</v>
      </c>
      <c r="AA81" s="93">
        <f t="shared" si="50"/>
        <v>7106</v>
      </c>
      <c r="AB81" s="93">
        <f t="shared" si="51"/>
        <v>3501</v>
      </c>
      <c r="AC81" s="235">
        <f t="shared" si="52"/>
        <v>2.8951949216667662E-3</v>
      </c>
      <c r="AD81" s="93">
        <f t="shared" si="53"/>
        <v>773.64</v>
      </c>
      <c r="AE81" s="94">
        <v>2635.6899999999996</v>
      </c>
      <c r="AF81" s="235">
        <f t="shared" si="54"/>
        <v>0.37091049817056004</v>
      </c>
      <c r="AG81" s="94">
        <v>1057.75</v>
      </c>
      <c r="AH81" s="94">
        <v>487</v>
      </c>
      <c r="AI81" s="94">
        <v>2056</v>
      </c>
      <c r="AJ81" s="94"/>
      <c r="AK81" s="94"/>
      <c r="AL81" s="123">
        <f t="shared" si="55"/>
        <v>22.548418300653598</v>
      </c>
      <c r="AM81" s="94">
        <v>0</v>
      </c>
      <c r="AN81" s="95">
        <f t="shared" si="56"/>
        <v>252.49619999999999</v>
      </c>
      <c r="AO81" s="96">
        <f t="shared" si="57"/>
        <v>-179.12461830065351</v>
      </c>
      <c r="AP81" s="97"/>
      <c r="AQ81" s="98">
        <f t="shared" si="6"/>
        <v>1184.3333333333333</v>
      </c>
      <c r="AR81" s="99">
        <f t="shared" si="35"/>
        <v>128.94</v>
      </c>
      <c r="AS81" s="99">
        <f t="shared" si="8"/>
        <v>439.28166666666658</v>
      </c>
      <c r="AT81" s="99">
        <f t="shared" si="9"/>
        <v>176.29166666666666</v>
      </c>
      <c r="AU81" s="99">
        <f t="shared" si="58"/>
        <v>423.83333333333331</v>
      </c>
      <c r="AV81" s="99">
        <f t="array" ref="AV81">_xlfn.IFS(U81=0,AO81,U81&lt;0,AO81/-U81,U81&gt;0,AO81/U81)</f>
        <v>-29.854103050108918</v>
      </c>
      <c r="AW81" s="235">
        <f t="shared" si="43"/>
        <v>-2.5207517351625883E-2</v>
      </c>
      <c r="AX81" s="235">
        <f t="shared" si="44"/>
        <v>-0.23153484605327221</v>
      </c>
      <c r="AY81" s="100"/>
      <c r="AZ81" s="95">
        <f t="shared" si="12"/>
        <v>-1164.3100189542479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5"/>
        <v>49</v>
      </c>
      <c r="F82" s="94" t="s">
        <v>100</v>
      </c>
      <c r="G82" s="94" t="s">
        <v>100</v>
      </c>
      <c r="H82" s="94">
        <v>48</v>
      </c>
      <c r="I82" s="94">
        <v>0</v>
      </c>
      <c r="J82" s="94">
        <v>1</v>
      </c>
      <c r="K82" s="94">
        <v>128.94</v>
      </c>
      <c r="L82" s="93">
        <f t="shared" si="42"/>
        <v>6318.0599999999995</v>
      </c>
      <c r="M82" s="90">
        <v>999</v>
      </c>
      <c r="N82" s="90">
        <v>0</v>
      </c>
      <c r="O82" s="90">
        <v>0</v>
      </c>
      <c r="P82" s="90">
        <v>0</v>
      </c>
      <c r="Q82" s="234">
        <f t="shared" si="46"/>
        <v>0</v>
      </c>
      <c r="R82" s="93">
        <f t="shared" si="47"/>
        <v>0</v>
      </c>
      <c r="S82" s="94">
        <v>0</v>
      </c>
      <c r="T82" s="94">
        <v>0</v>
      </c>
      <c r="U82" s="93">
        <f t="shared" si="48"/>
        <v>0</v>
      </c>
      <c r="V82" s="94">
        <v>0</v>
      </c>
      <c r="W82" s="94">
        <v>0</v>
      </c>
      <c r="X82" s="93">
        <f t="shared" si="49"/>
        <v>0</v>
      </c>
      <c r="Y82" s="94">
        <v>0</v>
      </c>
      <c r="Z82" s="94">
        <v>0</v>
      </c>
      <c r="AA82" s="93">
        <f t="shared" si="50"/>
        <v>0</v>
      </c>
      <c r="AB82" s="93">
        <f t="shared" si="51"/>
        <v>0</v>
      </c>
      <c r="AC82" s="235">
        <f t="shared" si="52"/>
        <v>0</v>
      </c>
      <c r="AD82" s="93">
        <f t="shared" si="53"/>
        <v>0</v>
      </c>
      <c r="AE82" s="94">
        <v>0</v>
      </c>
      <c r="AF82" s="235">
        <f t="shared" si="54"/>
        <v>0</v>
      </c>
      <c r="AG82" s="94">
        <v>0</v>
      </c>
      <c r="AH82" s="94"/>
      <c r="AI82" s="94"/>
      <c r="AJ82" s="94"/>
      <c r="AK82" s="94"/>
      <c r="AL82" s="123">
        <f t="shared" si="55"/>
        <v>41.627849170437408</v>
      </c>
      <c r="AM82" s="94">
        <v>0</v>
      </c>
      <c r="AN82" s="95">
        <f t="shared" si="56"/>
        <v>0</v>
      </c>
      <c r="AO82" s="96">
        <f t="shared" si="57"/>
        <v>-41.627849170437408</v>
      </c>
      <c r="AP82" s="97"/>
      <c r="AQ82" s="98">
        <f t="shared" si="6"/>
        <v>0</v>
      </c>
      <c r="AR82" s="99">
        <f t="shared" si="35"/>
        <v>128.94</v>
      </c>
      <c r="AS82" s="99">
        <f t="shared" si="8"/>
        <v>0</v>
      </c>
      <c r="AT82" s="99">
        <f t="shared" si="9"/>
        <v>0</v>
      </c>
      <c r="AU82" s="99">
        <f t="shared" si="58"/>
        <v>0</v>
      </c>
      <c r="AV82" s="99">
        <f t="array" ref="AV82">_xlfn.IFS(U82=0,AO82,U82&lt;0,AO82/-U82,U82&gt;0,AO82/U82)</f>
        <v>-41.627849170437408</v>
      </c>
      <c r="AW82" s="235">
        <f t="shared" si="43"/>
        <v>0</v>
      </c>
      <c r="AX82" s="235">
        <f t="shared" si="44"/>
        <v>-0.32284666643739263</v>
      </c>
      <c r="AY82" s="100"/>
      <c r="AZ82" s="95">
        <f t="shared" si="12"/>
        <v>-2039.7646093514329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5"/>
        <v>50</v>
      </c>
      <c r="F83" s="94">
        <v>3</v>
      </c>
      <c r="G83" s="94">
        <v>1</v>
      </c>
      <c r="H83" s="94">
        <v>45</v>
      </c>
      <c r="I83" s="94">
        <v>0</v>
      </c>
      <c r="J83" s="94">
        <v>1</v>
      </c>
      <c r="K83" s="94">
        <v>123.09</v>
      </c>
      <c r="L83" s="93">
        <f t="shared" si="42"/>
        <v>6154.5</v>
      </c>
      <c r="M83" s="90">
        <v>363</v>
      </c>
      <c r="N83" s="90">
        <v>3</v>
      </c>
      <c r="O83" s="90">
        <v>1375</v>
      </c>
      <c r="P83" s="90">
        <v>0</v>
      </c>
      <c r="Q83" s="234">
        <f t="shared" si="46"/>
        <v>0.42857142857142855</v>
      </c>
      <c r="R83" s="93">
        <f t="shared" si="47"/>
        <v>0</v>
      </c>
      <c r="S83" s="94">
        <v>0</v>
      </c>
      <c r="T83" s="94">
        <v>0</v>
      </c>
      <c r="U83" s="93">
        <f t="shared" si="48"/>
        <v>0</v>
      </c>
      <c r="V83" s="94">
        <v>0</v>
      </c>
      <c r="W83" s="94">
        <v>0</v>
      </c>
      <c r="X83" s="93">
        <f t="shared" si="49"/>
        <v>0</v>
      </c>
      <c r="Y83" s="94">
        <v>0</v>
      </c>
      <c r="Z83" s="94">
        <v>0</v>
      </c>
      <c r="AA83" s="93">
        <f t="shared" si="50"/>
        <v>0</v>
      </c>
      <c r="AB83" s="93">
        <f t="shared" si="51"/>
        <v>0</v>
      </c>
      <c r="AC83" s="235">
        <f t="shared" si="52"/>
        <v>0</v>
      </c>
      <c r="AD83" s="93">
        <f t="shared" si="53"/>
        <v>0</v>
      </c>
      <c r="AE83" s="94">
        <v>0</v>
      </c>
      <c r="AF83" s="235">
        <f t="shared" si="54"/>
        <v>0</v>
      </c>
      <c r="AG83" s="94">
        <v>108.58</v>
      </c>
      <c r="AH83" s="94"/>
      <c r="AI83" s="94"/>
      <c r="AJ83" s="94"/>
      <c r="AK83" s="94"/>
      <c r="AL83" s="123">
        <f t="shared" si="55"/>
        <v>39.026108597285074</v>
      </c>
      <c r="AM83" s="94">
        <v>0</v>
      </c>
      <c r="AN83" s="95">
        <f t="shared" si="56"/>
        <v>0</v>
      </c>
      <c r="AO83" s="96">
        <f t="shared" si="57"/>
        <v>-147.60610859728507</v>
      </c>
      <c r="AP83" s="97"/>
      <c r="AQ83" s="98">
        <f t="shared" si="6"/>
        <v>0</v>
      </c>
      <c r="AR83" s="99">
        <f t="shared" si="35"/>
        <v>123.09</v>
      </c>
      <c r="AS83" s="99">
        <f t="shared" si="8"/>
        <v>0</v>
      </c>
      <c r="AT83" s="99">
        <f t="shared" si="9"/>
        <v>108.58</v>
      </c>
      <c r="AU83" s="99">
        <f t="shared" si="58"/>
        <v>0</v>
      </c>
      <c r="AV83" s="99">
        <f t="array" ref="AV83">_xlfn.IFS(U83=0,AO83,U83&lt;0,AO83/-U83,U83&gt;0,AO83/U83)</f>
        <v>-147.60610859728507</v>
      </c>
      <c r="AW83" s="235">
        <f t="shared" si="43"/>
        <v>0</v>
      </c>
      <c r="AX83" s="235">
        <f t="shared" si="44"/>
        <v>-1.1991722203045339</v>
      </c>
      <c r="AY83" s="100"/>
      <c r="AZ83" s="95">
        <f t="shared" si="12"/>
        <v>-7380.3054298642537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5"/>
        <v>49</v>
      </c>
      <c r="F84" s="94" t="s">
        <v>100</v>
      </c>
      <c r="G84" s="94" t="s">
        <v>100</v>
      </c>
      <c r="H84" s="94">
        <v>48</v>
      </c>
      <c r="I84" s="94">
        <v>0</v>
      </c>
      <c r="J84" s="94">
        <v>1</v>
      </c>
      <c r="K84" s="94">
        <v>146.49</v>
      </c>
      <c r="L84" s="93">
        <f t="shared" si="42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6"/>
        <v>0</v>
      </c>
      <c r="R84" s="93">
        <f t="shared" si="47"/>
        <v>0</v>
      </c>
      <c r="S84" s="94">
        <v>0</v>
      </c>
      <c r="T84" s="94">
        <v>0</v>
      </c>
      <c r="U84" s="93">
        <f t="shared" si="48"/>
        <v>0</v>
      </c>
      <c r="V84" s="94">
        <v>0</v>
      </c>
      <c r="W84" s="94">
        <v>0</v>
      </c>
      <c r="X84" s="93">
        <f t="shared" si="49"/>
        <v>0</v>
      </c>
      <c r="Y84" s="94">
        <v>0</v>
      </c>
      <c r="Z84" s="94">
        <v>0</v>
      </c>
      <c r="AA84" s="93">
        <f t="shared" si="50"/>
        <v>0</v>
      </c>
      <c r="AB84" s="93">
        <f t="shared" si="51"/>
        <v>0</v>
      </c>
      <c r="AC84" s="235">
        <f t="shared" si="52"/>
        <v>0</v>
      </c>
      <c r="AD84" s="93">
        <f t="shared" si="53"/>
        <v>0</v>
      </c>
      <c r="AE84" s="94">
        <v>0</v>
      </c>
      <c r="AF84" s="235">
        <f t="shared" si="54"/>
        <v>0</v>
      </c>
      <c r="AG84" s="94">
        <v>0</v>
      </c>
      <c r="AH84" s="94"/>
      <c r="AI84" s="94"/>
      <c r="AJ84" s="94"/>
      <c r="AK84" s="94"/>
      <c r="AL84" s="123">
        <f t="shared" si="55"/>
        <v>41.627849170437408</v>
      </c>
      <c r="AM84" s="94">
        <v>0</v>
      </c>
      <c r="AN84" s="95">
        <f t="shared" si="56"/>
        <v>0</v>
      </c>
      <c r="AO84" s="96">
        <f t="shared" si="57"/>
        <v>-41.627849170437408</v>
      </c>
      <c r="AP84" s="97"/>
      <c r="AQ84" s="98">
        <f t="shared" si="6"/>
        <v>0</v>
      </c>
      <c r="AR84" s="99">
        <f t="shared" si="35"/>
        <v>146.49</v>
      </c>
      <c r="AS84" s="99">
        <f t="shared" si="8"/>
        <v>0</v>
      </c>
      <c r="AT84" s="99">
        <f t="shared" si="9"/>
        <v>0</v>
      </c>
      <c r="AU84" s="99">
        <f t="shared" si="58"/>
        <v>0</v>
      </c>
      <c r="AV84" s="99">
        <f t="array" ref="AV84">_xlfn.IFS(U84=0,AO84,U84&lt;0,AO84/-U84,U84&gt;0,AO84/U84)</f>
        <v>-41.627849170437408</v>
      </c>
      <c r="AW84" s="235">
        <f t="shared" si="43"/>
        <v>0</v>
      </c>
      <c r="AX84" s="235">
        <f t="shared" si="44"/>
        <v>-0.28416853826498328</v>
      </c>
      <c r="AY84" s="100"/>
      <c r="AZ84" s="95">
        <f t="shared" si="12"/>
        <v>-2039.7646093514329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5"/>
        <v>43</v>
      </c>
      <c r="F85" s="94">
        <v>3</v>
      </c>
      <c r="G85" s="94">
        <v>2</v>
      </c>
      <c r="H85" s="94">
        <v>37</v>
      </c>
      <c r="I85" s="94">
        <v>0</v>
      </c>
      <c r="J85" s="94">
        <v>1</v>
      </c>
      <c r="K85" s="94">
        <v>103.2</v>
      </c>
      <c r="L85" s="93">
        <f t="shared" si="42"/>
        <v>4437.6000000000004</v>
      </c>
      <c r="M85" s="90">
        <v>207</v>
      </c>
      <c r="N85" s="90">
        <v>1</v>
      </c>
      <c r="O85" s="90">
        <v>1008</v>
      </c>
      <c r="P85" s="90">
        <v>0</v>
      </c>
      <c r="Q85" s="234">
        <f t="shared" si="46"/>
        <v>0.14285714285714285</v>
      </c>
      <c r="R85" s="93">
        <f t="shared" si="47"/>
        <v>-0.14285714285714285</v>
      </c>
      <c r="S85" s="94">
        <v>0</v>
      </c>
      <c r="T85" s="94">
        <v>-1</v>
      </c>
      <c r="U85" s="93">
        <f t="shared" si="48"/>
        <v>-1</v>
      </c>
      <c r="V85" s="94">
        <v>0</v>
      </c>
      <c r="W85" s="94">
        <v>-647</v>
      </c>
      <c r="X85" s="93">
        <f t="shared" si="49"/>
        <v>-647</v>
      </c>
      <c r="Y85" s="94">
        <v>0</v>
      </c>
      <c r="Z85" s="94">
        <v>-1008</v>
      </c>
      <c r="AA85" s="93">
        <f t="shared" si="50"/>
        <v>-1008</v>
      </c>
      <c r="AB85" s="93">
        <f t="shared" si="51"/>
        <v>0</v>
      </c>
      <c r="AC85" s="235">
        <f t="shared" si="52"/>
        <v>-4.1068906291023084E-4</v>
      </c>
      <c r="AD85" s="93">
        <f t="shared" si="53"/>
        <v>-103.2</v>
      </c>
      <c r="AE85" s="94">
        <v>-376.35</v>
      </c>
      <c r="AF85" s="235">
        <f t="shared" si="54"/>
        <v>0.37336309523809524</v>
      </c>
      <c r="AG85" s="94">
        <v>370.44</v>
      </c>
      <c r="AH85" s="94"/>
      <c r="AI85" s="94"/>
      <c r="AJ85" s="94"/>
      <c r="AK85" s="94"/>
      <c r="AL85" s="123">
        <f t="shared" si="55"/>
        <v>32.088133735545497</v>
      </c>
      <c r="AM85" s="94">
        <v>0</v>
      </c>
      <c r="AN85" s="95">
        <f t="shared" si="56"/>
        <v>-36.9437</v>
      </c>
      <c r="AO85" s="96">
        <f t="shared" si="57"/>
        <v>-894.03443373554535</v>
      </c>
      <c r="AP85" s="97"/>
      <c r="AQ85" s="98">
        <f t="shared" si="6"/>
        <v>1008</v>
      </c>
      <c r="AR85" s="99">
        <f t="shared" si="35"/>
        <v>103.2</v>
      </c>
      <c r="AS85" s="99">
        <f t="shared" si="8"/>
        <v>376.35</v>
      </c>
      <c r="AT85" s="99">
        <f t="shared" si="9"/>
        <v>370.44</v>
      </c>
      <c r="AU85" s="99">
        <f t="shared" si="58"/>
        <v>0</v>
      </c>
      <c r="AV85" s="99">
        <f t="array" ref="AV85">_xlfn.IFS(U85=0,AO85,U85&lt;0,AO85/-U85,U85&gt;0,AO85/U85)</f>
        <v>-894.03443373554535</v>
      </c>
      <c r="AW85" s="235">
        <f t="shared" si="43"/>
        <v>-0.88693892235669181</v>
      </c>
      <c r="AX85" s="235">
        <f t="shared" si="44"/>
        <v>-8.6631243579025714</v>
      </c>
      <c r="AY85" s="100"/>
      <c r="AZ85" s="95">
        <f t="shared" si="12"/>
        <v>-38443.480650628451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5"/>
        <v>48</v>
      </c>
      <c r="F86" s="94">
        <v>1</v>
      </c>
      <c r="G86" s="94" t="s">
        <v>100</v>
      </c>
      <c r="H86" s="94">
        <v>46</v>
      </c>
      <c r="I86" s="94">
        <v>0</v>
      </c>
      <c r="J86" s="94">
        <v>1</v>
      </c>
      <c r="K86" s="94">
        <v>150</v>
      </c>
      <c r="L86" s="93">
        <f t="shared" si="42"/>
        <v>7200</v>
      </c>
      <c r="M86" s="90">
        <v>476</v>
      </c>
      <c r="N86" s="90">
        <v>1</v>
      </c>
      <c r="O86" s="90">
        <v>1395</v>
      </c>
      <c r="P86" s="90">
        <v>0</v>
      </c>
      <c r="Q86" s="234">
        <f t="shared" si="46"/>
        <v>0.14285714285714285</v>
      </c>
      <c r="R86" s="93">
        <f t="shared" si="47"/>
        <v>0</v>
      </c>
      <c r="S86" s="94">
        <v>0</v>
      </c>
      <c r="T86" s="94">
        <v>0</v>
      </c>
      <c r="U86" s="93">
        <f t="shared" si="48"/>
        <v>0</v>
      </c>
      <c r="V86" s="94">
        <v>0</v>
      </c>
      <c r="W86" s="94">
        <v>0</v>
      </c>
      <c r="X86" s="93">
        <f t="shared" si="49"/>
        <v>0</v>
      </c>
      <c r="Y86" s="94">
        <v>0</v>
      </c>
      <c r="Z86" s="94">
        <v>0</v>
      </c>
      <c r="AA86" s="93">
        <f t="shared" si="50"/>
        <v>0</v>
      </c>
      <c r="AB86" s="93">
        <f t="shared" si="51"/>
        <v>0</v>
      </c>
      <c r="AC86" s="235">
        <f t="shared" si="52"/>
        <v>0</v>
      </c>
      <c r="AD86" s="93">
        <f t="shared" si="53"/>
        <v>0</v>
      </c>
      <c r="AE86" s="94">
        <v>0</v>
      </c>
      <c r="AF86" s="235">
        <f t="shared" si="54"/>
        <v>0</v>
      </c>
      <c r="AG86" s="94">
        <v>0</v>
      </c>
      <c r="AH86" s="94"/>
      <c r="AI86" s="94"/>
      <c r="AJ86" s="94"/>
      <c r="AK86" s="94"/>
      <c r="AL86" s="123">
        <f t="shared" si="55"/>
        <v>39.893355455002521</v>
      </c>
      <c r="AM86" s="94">
        <v>0</v>
      </c>
      <c r="AN86" s="95">
        <f t="shared" si="56"/>
        <v>0</v>
      </c>
      <c r="AO86" s="96">
        <f t="shared" si="57"/>
        <v>-39.893355455002521</v>
      </c>
      <c r="AP86" s="97"/>
      <c r="AQ86" s="98">
        <f t="shared" si="6"/>
        <v>0</v>
      </c>
      <c r="AR86" s="99">
        <f t="shared" si="35"/>
        <v>150</v>
      </c>
      <c r="AS86" s="99">
        <f t="shared" si="8"/>
        <v>0</v>
      </c>
      <c r="AT86" s="99">
        <f t="shared" si="9"/>
        <v>0</v>
      </c>
      <c r="AU86" s="99">
        <f t="shared" si="58"/>
        <v>0</v>
      </c>
      <c r="AV86" s="99">
        <f t="array" ref="AV86">_xlfn.IFS(U86=0,AO86,U86&lt;0,AO86/-U86,U86&gt;0,AO86/U86)</f>
        <v>-39.893355455002521</v>
      </c>
      <c r="AW86" s="235">
        <f t="shared" si="43"/>
        <v>0</v>
      </c>
      <c r="AX86" s="235">
        <f t="shared" si="44"/>
        <v>-0.26595570303335014</v>
      </c>
      <c r="AY86" s="100"/>
      <c r="AZ86" s="95">
        <f t="shared" si="12"/>
        <v>-1914.881061840121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5"/>
        <v>46</v>
      </c>
      <c r="F87" s="94">
        <v>2</v>
      </c>
      <c r="G87" s="94">
        <v>1</v>
      </c>
      <c r="H87" s="94">
        <v>42</v>
      </c>
      <c r="I87" s="94">
        <v>0</v>
      </c>
      <c r="J87" s="94">
        <v>1</v>
      </c>
      <c r="K87" s="94">
        <v>150</v>
      </c>
      <c r="L87" s="93">
        <f t="shared" si="42"/>
        <v>6900</v>
      </c>
      <c r="M87" s="90">
        <v>336</v>
      </c>
      <c r="N87" s="90">
        <v>2</v>
      </c>
      <c r="O87" s="90">
        <v>1254</v>
      </c>
      <c r="P87" s="90">
        <v>100</v>
      </c>
      <c r="Q87" s="234">
        <f t="shared" si="46"/>
        <v>0.2857142857142857</v>
      </c>
      <c r="R87" s="93">
        <f t="shared" si="47"/>
        <v>0.14285714285714285</v>
      </c>
      <c r="S87" s="94">
        <v>1</v>
      </c>
      <c r="T87" s="94">
        <v>0</v>
      </c>
      <c r="U87" s="93">
        <f t="shared" si="48"/>
        <v>1</v>
      </c>
      <c r="V87" s="94">
        <v>863</v>
      </c>
      <c r="W87" s="94">
        <v>0</v>
      </c>
      <c r="X87" s="93">
        <f t="shared" si="49"/>
        <v>863</v>
      </c>
      <c r="Y87" s="94">
        <v>1353</v>
      </c>
      <c r="Z87" s="94">
        <v>0</v>
      </c>
      <c r="AA87" s="93">
        <f t="shared" si="50"/>
        <v>1353</v>
      </c>
      <c r="AB87" s="93">
        <f t="shared" si="51"/>
        <v>2508</v>
      </c>
      <c r="AC87" s="235">
        <f t="shared" si="52"/>
        <v>5.5125228384676815E-4</v>
      </c>
      <c r="AD87" s="93">
        <f t="shared" si="53"/>
        <v>150</v>
      </c>
      <c r="AE87" s="94">
        <v>519.04</v>
      </c>
      <c r="AF87" s="235">
        <f t="shared" si="54"/>
        <v>0.38362158167036214</v>
      </c>
      <c r="AG87" s="94">
        <v>167.74</v>
      </c>
      <c r="AH87" s="94"/>
      <c r="AI87" s="94"/>
      <c r="AJ87" s="94"/>
      <c r="AK87" s="94"/>
      <c r="AL87" s="123">
        <f t="shared" si="55"/>
        <v>36.424368024132733</v>
      </c>
      <c r="AM87" s="94">
        <v>0</v>
      </c>
      <c r="AN87" s="95">
        <f t="shared" si="56"/>
        <v>49.277299999999997</v>
      </c>
      <c r="AO87" s="96">
        <f t="shared" si="57"/>
        <v>430.51833197586734</v>
      </c>
      <c r="AP87" s="97"/>
      <c r="AQ87" s="98">
        <f t="shared" si="6"/>
        <v>1353</v>
      </c>
      <c r="AR87" s="99">
        <f t="shared" si="35"/>
        <v>150</v>
      </c>
      <c r="AS87" s="99">
        <f t="shared" si="8"/>
        <v>519.04</v>
      </c>
      <c r="AT87" s="99">
        <f t="shared" si="9"/>
        <v>167.74</v>
      </c>
      <c r="AU87" s="99">
        <f t="shared" si="58"/>
        <v>0</v>
      </c>
      <c r="AV87" s="99">
        <f t="array" ref="AV87">_xlfn.IFS(U87=0,AO87,U87&lt;0,AO87/-U87,U87&gt;0,AO87/U87)</f>
        <v>430.51833197586734</v>
      </c>
      <c r="AW87" s="235">
        <f t="shared" si="43"/>
        <v>0.31819536731401871</v>
      </c>
      <c r="AX87" s="235">
        <f t="shared" si="44"/>
        <v>2.8701222131724489</v>
      </c>
      <c r="AY87" s="100"/>
      <c r="AZ87" s="95">
        <f t="shared" si="12"/>
        <v>19803.843270889898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5"/>
        <v>17</v>
      </c>
      <c r="F88" s="94">
        <v>8</v>
      </c>
      <c r="G88" s="94">
        <v>3</v>
      </c>
      <c r="H88" s="94">
        <v>5</v>
      </c>
      <c r="I88" s="94">
        <v>0</v>
      </c>
      <c r="J88" s="94">
        <v>1</v>
      </c>
      <c r="K88" s="94">
        <v>150</v>
      </c>
      <c r="L88" s="93">
        <f t="shared" si="42"/>
        <v>2550</v>
      </c>
      <c r="M88" s="90">
        <v>21</v>
      </c>
      <c r="N88" s="90">
        <v>10</v>
      </c>
      <c r="O88" s="90">
        <v>1257</v>
      </c>
      <c r="P88" s="90">
        <v>40</v>
      </c>
      <c r="Q88" s="234">
        <f t="shared" si="46"/>
        <v>1.4285714285714286</v>
      </c>
      <c r="R88" s="93">
        <f t="shared" si="47"/>
        <v>0.42857142857142855</v>
      </c>
      <c r="S88" s="94">
        <v>4</v>
      </c>
      <c r="T88" s="94">
        <v>-1</v>
      </c>
      <c r="U88" s="93">
        <f t="shared" si="48"/>
        <v>3</v>
      </c>
      <c r="V88" s="94">
        <v>3371.09</v>
      </c>
      <c r="W88" s="94">
        <v>-789</v>
      </c>
      <c r="X88" s="93">
        <f t="shared" si="49"/>
        <v>2582.09</v>
      </c>
      <c r="Y88" s="94">
        <v>5028.26</v>
      </c>
      <c r="Z88" s="94">
        <v>-1257</v>
      </c>
      <c r="AA88" s="93">
        <f t="shared" si="50"/>
        <v>3771.26</v>
      </c>
      <c r="AB88" s="93">
        <f t="shared" si="51"/>
        <v>5028</v>
      </c>
      <c r="AC88" s="235">
        <f t="shared" si="52"/>
        <v>1.5365230509829734E-3</v>
      </c>
      <c r="AD88" s="93">
        <f t="shared" si="53"/>
        <v>450</v>
      </c>
      <c r="AE88" s="94">
        <v>1412.56</v>
      </c>
      <c r="AF88" s="235">
        <f t="shared" si="54"/>
        <v>0.37455916590211225</v>
      </c>
      <c r="AG88" s="94">
        <v>1103.31</v>
      </c>
      <c r="AH88" s="94"/>
      <c r="AI88" s="94"/>
      <c r="AJ88" s="94"/>
      <c r="AK88" s="94"/>
      <c r="AL88" s="123">
        <f t="shared" si="55"/>
        <v>4.3362342885872307</v>
      </c>
      <c r="AM88" s="94">
        <v>0</v>
      </c>
      <c r="AN88" s="95">
        <f t="shared" si="56"/>
        <v>147.43733900000001</v>
      </c>
      <c r="AO88" s="96">
        <f t="shared" si="57"/>
        <v>653.61642671141317</v>
      </c>
      <c r="AP88" s="97"/>
      <c r="AQ88" s="98">
        <f t="shared" si="6"/>
        <v>1257.0866666666668</v>
      </c>
      <c r="AR88" s="99">
        <f t="shared" si="35"/>
        <v>150</v>
      </c>
      <c r="AS88" s="99">
        <f t="shared" si="8"/>
        <v>470.8533333333333</v>
      </c>
      <c r="AT88" s="99">
        <f t="shared" si="9"/>
        <v>275.82749999999999</v>
      </c>
      <c r="AU88" s="99">
        <f t="shared" si="58"/>
        <v>0</v>
      </c>
      <c r="AV88" s="99">
        <f t="array" ref="AV88">_xlfn.IFS(U88=0,AO88,U88&lt;0,AO88/-U88,U88&gt;0,AO88/U88)</f>
        <v>217.87214223713772</v>
      </c>
      <c r="AW88" s="235">
        <f t="shared" si="43"/>
        <v>0.17331513253167724</v>
      </c>
      <c r="AX88" s="235">
        <f t="shared" si="44"/>
        <v>1.4524809482475849</v>
      </c>
      <c r="AY88" s="100"/>
      <c r="AZ88" s="95">
        <f t="shared" si="12"/>
        <v>3703.8264180313413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5"/>
        <v>41</v>
      </c>
      <c r="F89" s="94">
        <v>2</v>
      </c>
      <c r="G89" s="94">
        <v>1</v>
      </c>
      <c r="H89" s="94">
        <v>37</v>
      </c>
      <c r="I89" s="94">
        <v>0</v>
      </c>
      <c r="J89" s="94">
        <v>1</v>
      </c>
      <c r="K89" s="94">
        <v>169.89</v>
      </c>
      <c r="L89" s="93">
        <f t="shared" si="42"/>
        <v>6965.49</v>
      </c>
      <c r="M89" s="90">
        <v>144</v>
      </c>
      <c r="N89" s="90">
        <v>4</v>
      </c>
      <c r="O89" s="90">
        <v>1504</v>
      </c>
      <c r="P89" s="90">
        <v>100</v>
      </c>
      <c r="Q89" s="234">
        <f t="shared" si="46"/>
        <v>0.5714285714285714</v>
      </c>
      <c r="R89" s="93">
        <f t="shared" si="47"/>
        <v>0.5714285714285714</v>
      </c>
      <c r="S89" s="94">
        <v>4</v>
      </c>
      <c r="T89" s="94">
        <v>0</v>
      </c>
      <c r="U89" s="93">
        <f t="shared" si="48"/>
        <v>4</v>
      </c>
      <c r="V89" s="94">
        <v>3927.13</v>
      </c>
      <c r="W89" s="94">
        <v>0</v>
      </c>
      <c r="X89" s="93">
        <f t="shared" si="49"/>
        <v>3927.13</v>
      </c>
      <c r="Y89" s="94">
        <v>6015.8</v>
      </c>
      <c r="Z89" s="94">
        <v>0</v>
      </c>
      <c r="AA89" s="93">
        <f t="shared" si="50"/>
        <v>6015.8</v>
      </c>
      <c r="AB89" s="93">
        <f t="shared" si="51"/>
        <v>6016</v>
      </c>
      <c r="AC89" s="235">
        <f t="shared" si="52"/>
        <v>2.4510151435073084E-3</v>
      </c>
      <c r="AD89" s="93">
        <f t="shared" si="53"/>
        <v>679.56</v>
      </c>
      <c r="AE89" s="94">
        <v>2243.9900000000002</v>
      </c>
      <c r="AF89" s="235">
        <f t="shared" si="54"/>
        <v>0.37301605771468471</v>
      </c>
      <c r="AG89" s="94">
        <v>210.44</v>
      </c>
      <c r="AH89" s="94"/>
      <c r="AI89" s="94"/>
      <c r="AJ89" s="94"/>
      <c r="AK89" s="94"/>
      <c r="AL89" s="123">
        <f t="shared" si="55"/>
        <v>32.088133735545497</v>
      </c>
      <c r="AM89" s="94">
        <v>0</v>
      </c>
      <c r="AN89" s="95">
        <f t="shared" si="56"/>
        <v>224.23912300000001</v>
      </c>
      <c r="AO89" s="96">
        <f t="shared" si="57"/>
        <v>2625.4827432644543</v>
      </c>
      <c r="AP89" s="97"/>
      <c r="AQ89" s="98">
        <f t="shared" si="6"/>
        <v>1503.95</v>
      </c>
      <c r="AR89" s="99">
        <f t="shared" si="35"/>
        <v>169.89</v>
      </c>
      <c r="AS89" s="99">
        <f t="shared" si="8"/>
        <v>560.99750000000006</v>
      </c>
      <c r="AT89" s="99">
        <f t="shared" si="9"/>
        <v>52.61</v>
      </c>
      <c r="AU89" s="99">
        <f t="shared" si="58"/>
        <v>0</v>
      </c>
      <c r="AV89" s="99">
        <f t="array" ref="AV89">_xlfn.IFS(U89=0,AO89,U89&lt;0,AO89/-U89,U89&gt;0,AO89/U89)</f>
        <v>656.37068581611356</v>
      </c>
      <c r="AW89" s="235">
        <f t="shared" si="43"/>
        <v>0.43643118841458395</v>
      </c>
      <c r="AX89" s="235">
        <f t="shared" si="44"/>
        <v>3.8635039485320712</v>
      </c>
      <c r="AY89" s="100"/>
      <c r="AZ89" s="95">
        <f t="shared" si="12"/>
        <v>26911.198118460656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5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2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6"/>
        <v>0</v>
      </c>
      <c r="R90" s="93">
        <f t="shared" si="47"/>
        <v>0</v>
      </c>
      <c r="S90" s="94">
        <v>0</v>
      </c>
      <c r="T90" s="94">
        <v>0</v>
      </c>
      <c r="U90" s="93">
        <f t="shared" si="48"/>
        <v>0</v>
      </c>
      <c r="V90" s="94">
        <v>0</v>
      </c>
      <c r="W90" s="94">
        <v>0</v>
      </c>
      <c r="X90" s="93">
        <f t="shared" si="49"/>
        <v>0</v>
      </c>
      <c r="Y90" s="94">
        <v>0</v>
      </c>
      <c r="Z90" s="94">
        <v>0</v>
      </c>
      <c r="AA90" s="93">
        <f t="shared" si="50"/>
        <v>0</v>
      </c>
      <c r="AB90" s="93">
        <f t="shared" si="51"/>
        <v>0</v>
      </c>
      <c r="AC90" s="235">
        <f t="shared" si="52"/>
        <v>0</v>
      </c>
      <c r="AD90" s="93">
        <f t="shared" si="53"/>
        <v>0</v>
      </c>
      <c r="AE90" s="94">
        <v>0</v>
      </c>
      <c r="AF90" s="235">
        <f t="shared" si="54"/>
        <v>0</v>
      </c>
      <c r="AG90" s="94">
        <v>0</v>
      </c>
      <c r="AH90" s="94"/>
      <c r="AI90" s="94"/>
      <c r="AJ90" s="94"/>
      <c r="AK90" s="94"/>
      <c r="AL90" s="123">
        <f t="shared" si="55"/>
        <v>43.362342885872295</v>
      </c>
      <c r="AM90" s="94">
        <v>0</v>
      </c>
      <c r="AN90" s="95">
        <f t="shared" si="56"/>
        <v>0</v>
      </c>
      <c r="AO90" s="96">
        <f t="shared" si="57"/>
        <v>-43.362342885872295</v>
      </c>
      <c r="AP90" s="97"/>
      <c r="AQ90" s="98">
        <f t="shared" si="6"/>
        <v>0</v>
      </c>
      <c r="AR90" s="99">
        <f t="shared" si="35"/>
        <v>107.88</v>
      </c>
      <c r="AS90" s="99">
        <f t="shared" si="8"/>
        <v>0</v>
      </c>
      <c r="AT90" s="99">
        <f t="shared" si="9"/>
        <v>0</v>
      </c>
      <c r="AU90" s="99">
        <f t="shared" si="58"/>
        <v>0</v>
      </c>
      <c r="AV90" s="99">
        <f t="array" ref="AV90">_xlfn.IFS(U90=0,AO90,U90&lt;0,AO90/-U90,U90&gt;0,AO90/U90)</f>
        <v>-43.362342885872295</v>
      </c>
      <c r="AW90" s="235">
        <f t="shared" si="43"/>
        <v>0</v>
      </c>
      <c r="AX90" s="235">
        <f t="shared" si="44"/>
        <v>-0.40194978574223483</v>
      </c>
      <c r="AY90" s="100"/>
      <c r="AZ90" s="95">
        <f t="shared" si="12"/>
        <v>-2211.479487179487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5"/>
        <v>41</v>
      </c>
      <c r="F91" s="94">
        <v>6</v>
      </c>
      <c r="G91" s="94">
        <v>2</v>
      </c>
      <c r="H91" s="94">
        <v>27</v>
      </c>
      <c r="I91" s="94">
        <v>0</v>
      </c>
      <c r="J91" s="94">
        <v>6</v>
      </c>
      <c r="K91" s="94">
        <v>93.84</v>
      </c>
      <c r="L91" s="93">
        <f t="shared" si="42"/>
        <v>3847.44</v>
      </c>
      <c r="M91" s="90">
        <v>89</v>
      </c>
      <c r="N91" s="90">
        <v>7</v>
      </c>
      <c r="O91" s="90">
        <v>1075</v>
      </c>
      <c r="P91" s="90">
        <v>0</v>
      </c>
      <c r="Q91" s="234">
        <f t="shared" si="46"/>
        <v>1</v>
      </c>
      <c r="R91" s="93">
        <f t="shared" si="47"/>
        <v>0.2857142857142857</v>
      </c>
      <c r="S91" s="94">
        <v>2</v>
      </c>
      <c r="T91" s="94">
        <v>0</v>
      </c>
      <c r="U91" s="93">
        <f t="shared" si="48"/>
        <v>2</v>
      </c>
      <c r="V91" s="94">
        <v>1532.5</v>
      </c>
      <c r="W91" s="94">
        <v>0</v>
      </c>
      <c r="X91" s="93">
        <f t="shared" si="49"/>
        <v>1532.5</v>
      </c>
      <c r="Y91" s="94">
        <v>2149.63</v>
      </c>
      <c r="Z91" s="94">
        <v>0</v>
      </c>
      <c r="AA91" s="93">
        <f t="shared" si="50"/>
        <v>2149.63</v>
      </c>
      <c r="AB91" s="93">
        <f t="shared" si="51"/>
        <v>0</v>
      </c>
      <c r="AC91" s="235">
        <f t="shared" si="52"/>
        <v>8.7582294672988053E-4</v>
      </c>
      <c r="AD91" s="93">
        <f t="shared" si="53"/>
        <v>187.68</v>
      </c>
      <c r="AE91" s="94">
        <v>780.99000000000024</v>
      </c>
      <c r="AF91" s="235">
        <f t="shared" si="54"/>
        <v>0.36331368654140489</v>
      </c>
      <c r="AG91" s="94">
        <v>745.37000000000012</v>
      </c>
      <c r="AH91" s="94"/>
      <c r="AI91" s="94"/>
      <c r="AJ91" s="94"/>
      <c r="AK91" s="94"/>
      <c r="AL91" s="123">
        <f t="shared" si="55"/>
        <v>23.415665158371041</v>
      </c>
      <c r="AM91" s="94">
        <v>0</v>
      </c>
      <c r="AN91" s="95">
        <f t="shared" si="56"/>
        <v>87.505749999999992</v>
      </c>
      <c r="AO91" s="96">
        <f t="shared" si="57"/>
        <v>324.66858484162867</v>
      </c>
      <c r="AP91" s="97"/>
      <c r="AQ91" s="98">
        <f t="shared" si="6"/>
        <v>1074.8150000000001</v>
      </c>
      <c r="AR91" s="99">
        <f t="shared" si="35"/>
        <v>93.84</v>
      </c>
      <c r="AS91" s="99">
        <f t="shared" si="8"/>
        <v>390.49500000000012</v>
      </c>
      <c r="AT91" s="99">
        <f t="shared" si="9"/>
        <v>372.68500000000006</v>
      </c>
      <c r="AU91" s="99">
        <f t="shared" si="58"/>
        <v>0</v>
      </c>
      <c r="AV91" s="99">
        <f t="array" ref="AV91">_xlfn.IFS(U91=0,AO91,U91&lt;0,AO91/-U91,U91&gt;0,AO91/U91)</f>
        <v>162.33429242081434</v>
      </c>
      <c r="AW91" s="235">
        <f t="shared" si="43"/>
        <v>0.15103463611953158</v>
      </c>
      <c r="AX91" s="235">
        <f t="shared" si="44"/>
        <v>1.7299050769481492</v>
      </c>
      <c r="AY91" s="100"/>
      <c r="AZ91" s="95">
        <f t="shared" si="12"/>
        <v>6655.705989253388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5"/>
        <v>50</v>
      </c>
      <c r="F92" s="94" t="s">
        <v>100</v>
      </c>
      <c r="G92" s="94" t="s">
        <v>100</v>
      </c>
      <c r="H92" s="94">
        <v>49</v>
      </c>
      <c r="I92" s="94">
        <v>0</v>
      </c>
      <c r="J92" s="94">
        <v>1</v>
      </c>
      <c r="K92" s="94">
        <v>139.47</v>
      </c>
      <c r="L92" s="93">
        <f t="shared" si="42"/>
        <v>6973.5</v>
      </c>
      <c r="M92" s="90">
        <v>999</v>
      </c>
      <c r="N92" s="90">
        <v>1</v>
      </c>
      <c r="O92" s="90">
        <v>1350</v>
      </c>
      <c r="P92" s="90">
        <v>0</v>
      </c>
      <c r="Q92" s="234">
        <f t="shared" si="46"/>
        <v>0.14285714285714285</v>
      </c>
      <c r="R92" s="93">
        <f t="shared" si="47"/>
        <v>0</v>
      </c>
      <c r="S92" s="94">
        <v>0</v>
      </c>
      <c r="T92" s="94">
        <v>0</v>
      </c>
      <c r="U92" s="93">
        <f t="shared" si="48"/>
        <v>0</v>
      </c>
      <c r="V92" s="94">
        <v>0</v>
      </c>
      <c r="W92" s="94">
        <v>0</v>
      </c>
      <c r="X92" s="93">
        <f t="shared" si="49"/>
        <v>0</v>
      </c>
      <c r="Y92" s="94">
        <v>0</v>
      </c>
      <c r="Z92" s="94">
        <v>0</v>
      </c>
      <c r="AA92" s="93">
        <f t="shared" si="50"/>
        <v>0</v>
      </c>
      <c r="AB92" s="93">
        <f t="shared" si="51"/>
        <v>0</v>
      </c>
      <c r="AC92" s="235">
        <f t="shared" si="52"/>
        <v>0</v>
      </c>
      <c r="AD92" s="93">
        <f t="shared" si="53"/>
        <v>0</v>
      </c>
      <c r="AE92" s="94">
        <v>0</v>
      </c>
      <c r="AF92" s="235">
        <f t="shared" si="54"/>
        <v>0</v>
      </c>
      <c r="AG92" s="94">
        <v>107.68</v>
      </c>
      <c r="AH92" s="94"/>
      <c r="AI92" s="94"/>
      <c r="AJ92" s="94"/>
      <c r="AK92" s="94"/>
      <c r="AL92" s="123">
        <f t="shared" si="55"/>
        <v>42.495096028154855</v>
      </c>
      <c r="AM92" s="94">
        <v>0</v>
      </c>
      <c r="AN92" s="95">
        <f t="shared" si="56"/>
        <v>0</v>
      </c>
      <c r="AO92" s="96">
        <f t="shared" si="57"/>
        <v>-150.17509602815485</v>
      </c>
      <c r="AP92" s="97"/>
      <c r="AQ92" s="98">
        <f t="shared" si="6"/>
        <v>0</v>
      </c>
      <c r="AR92" s="99">
        <f t="shared" si="35"/>
        <v>139.47</v>
      </c>
      <c r="AS92" s="99">
        <f t="shared" si="8"/>
        <v>0</v>
      </c>
      <c r="AT92" s="99">
        <f t="shared" si="9"/>
        <v>107.68</v>
      </c>
      <c r="AU92" s="99">
        <f t="shared" si="58"/>
        <v>0</v>
      </c>
      <c r="AV92" s="99">
        <f t="array" ref="AV92">_xlfn.IFS(U92=0,AO92,U92&lt;0,AO92/-U92,U92&gt;0,AO92/U92)</f>
        <v>-150.17509602815485</v>
      </c>
      <c r="AW92" s="235">
        <f t="shared" si="43"/>
        <v>0</v>
      </c>
      <c r="AX92" s="235">
        <f t="shared" si="44"/>
        <v>-1.076755546197425</v>
      </c>
      <c r="AY92" s="100"/>
      <c r="AZ92" s="95">
        <f t="shared" si="12"/>
        <v>-7508.7548014077429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5"/>
        <v>49</v>
      </c>
      <c r="F93" s="94" t="s">
        <v>100</v>
      </c>
      <c r="G93" s="94">
        <v>1</v>
      </c>
      <c r="H93" s="94">
        <v>47</v>
      </c>
      <c r="I93" s="94">
        <v>0</v>
      </c>
      <c r="J93" s="94">
        <v>1</v>
      </c>
      <c r="K93" s="94">
        <v>139.47</v>
      </c>
      <c r="L93" s="93">
        <f t="shared" si="42"/>
        <v>6834.03</v>
      </c>
      <c r="M93" s="90">
        <v>999</v>
      </c>
      <c r="N93" s="90">
        <v>1</v>
      </c>
      <c r="O93" s="90">
        <v>1296</v>
      </c>
      <c r="P93" s="90">
        <v>0</v>
      </c>
      <c r="Q93" s="234">
        <f t="shared" si="46"/>
        <v>0.14285714285714285</v>
      </c>
      <c r="R93" s="93">
        <f t="shared" si="47"/>
        <v>0</v>
      </c>
      <c r="S93" s="94">
        <v>0</v>
      </c>
      <c r="T93" s="94">
        <v>0</v>
      </c>
      <c r="U93" s="93">
        <f t="shared" si="48"/>
        <v>0</v>
      </c>
      <c r="V93" s="94">
        <v>0</v>
      </c>
      <c r="W93" s="94">
        <v>0</v>
      </c>
      <c r="X93" s="93">
        <f t="shared" si="49"/>
        <v>0</v>
      </c>
      <c r="Y93" s="94">
        <v>0</v>
      </c>
      <c r="Z93" s="94">
        <v>0</v>
      </c>
      <c r="AA93" s="93">
        <f t="shared" si="50"/>
        <v>0</v>
      </c>
      <c r="AB93" s="93">
        <f t="shared" si="51"/>
        <v>0</v>
      </c>
      <c r="AC93" s="235">
        <f t="shared" si="52"/>
        <v>0</v>
      </c>
      <c r="AD93" s="93">
        <f t="shared" si="53"/>
        <v>0</v>
      </c>
      <c r="AE93" s="94">
        <v>0</v>
      </c>
      <c r="AF93" s="235">
        <f t="shared" si="54"/>
        <v>0</v>
      </c>
      <c r="AG93" s="94">
        <v>91.41</v>
      </c>
      <c r="AH93" s="94"/>
      <c r="AI93" s="94"/>
      <c r="AJ93" s="94"/>
      <c r="AK93" s="94"/>
      <c r="AL93" s="123">
        <f t="shared" si="55"/>
        <v>40.760602312719961</v>
      </c>
      <c r="AM93" s="94">
        <v>0</v>
      </c>
      <c r="AN93" s="95">
        <f t="shared" si="56"/>
        <v>0</v>
      </c>
      <c r="AO93" s="96">
        <f t="shared" si="57"/>
        <v>-132.17060231271995</v>
      </c>
      <c r="AP93" s="97"/>
      <c r="AQ93" s="98">
        <f t="shared" si="6"/>
        <v>0</v>
      </c>
      <c r="AR93" s="99">
        <f t="shared" si="35"/>
        <v>139.47</v>
      </c>
      <c r="AS93" s="99">
        <f t="shared" si="8"/>
        <v>0</v>
      </c>
      <c r="AT93" s="99">
        <f t="shared" si="9"/>
        <v>91.41</v>
      </c>
      <c r="AU93" s="99">
        <f t="shared" si="58"/>
        <v>0</v>
      </c>
      <c r="AV93" s="99">
        <f t="array" ref="AV93">_xlfn.IFS(U93=0,AO93,U93&lt;0,AO93/-U93,U93&gt;0,AO93/U93)</f>
        <v>-132.17060231271995</v>
      </c>
      <c r="AW93" s="235">
        <f t="shared" si="43"/>
        <v>0</v>
      </c>
      <c r="AX93" s="235">
        <f t="shared" si="44"/>
        <v>-0.94766331334853338</v>
      </c>
      <c r="AY93" s="100"/>
      <c r="AZ93" s="95">
        <f t="shared" si="12"/>
        <v>-6476.3595133232775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5"/>
        <v>1</v>
      </c>
      <c r="F94" s="94">
        <v>1</v>
      </c>
      <c r="G94" s="94" t="s">
        <v>100</v>
      </c>
      <c r="H94" s="94" t="s">
        <v>100</v>
      </c>
      <c r="I94" s="94">
        <v>0</v>
      </c>
      <c r="J94" s="94">
        <v>0</v>
      </c>
      <c r="K94" s="94">
        <v>400.08</v>
      </c>
      <c r="L94" s="93">
        <f t="shared" si="42"/>
        <v>400.08</v>
      </c>
      <c r="M94" s="90">
        <v>45</v>
      </c>
      <c r="N94" s="90">
        <v>0</v>
      </c>
      <c r="O94" s="90">
        <v>0</v>
      </c>
      <c r="P94" s="90">
        <v>0</v>
      </c>
      <c r="Q94" s="234">
        <f t="shared" si="46"/>
        <v>0</v>
      </c>
      <c r="R94" s="93">
        <f t="shared" si="47"/>
        <v>0</v>
      </c>
      <c r="S94" s="94">
        <v>0</v>
      </c>
      <c r="T94" s="94">
        <v>0</v>
      </c>
      <c r="U94" s="93">
        <f t="shared" si="48"/>
        <v>0</v>
      </c>
      <c r="V94" s="94">
        <v>0</v>
      </c>
      <c r="W94" s="94">
        <v>0</v>
      </c>
      <c r="X94" s="93">
        <f t="shared" si="49"/>
        <v>0</v>
      </c>
      <c r="Y94" s="94">
        <v>0</v>
      </c>
      <c r="Z94" s="94">
        <v>0</v>
      </c>
      <c r="AA94" s="93">
        <f t="shared" si="50"/>
        <v>0</v>
      </c>
      <c r="AB94" s="93">
        <f t="shared" si="51"/>
        <v>0</v>
      </c>
      <c r="AC94" s="235">
        <f t="shared" si="52"/>
        <v>0</v>
      </c>
      <c r="AD94" s="93">
        <f t="shared" si="53"/>
        <v>0</v>
      </c>
      <c r="AE94" s="94">
        <v>0</v>
      </c>
      <c r="AF94" s="235">
        <f t="shared" si="54"/>
        <v>0</v>
      </c>
      <c r="AG94" s="94">
        <v>0</v>
      </c>
      <c r="AH94" s="94"/>
      <c r="AI94" s="94"/>
      <c r="AJ94" s="94"/>
      <c r="AK94" s="94"/>
      <c r="AL94" s="123">
        <f t="shared" si="55"/>
        <v>0</v>
      </c>
      <c r="AM94" s="94">
        <v>0</v>
      </c>
      <c r="AN94" s="95">
        <f t="shared" si="56"/>
        <v>0</v>
      </c>
      <c r="AO94" s="96">
        <f t="shared" si="57"/>
        <v>0</v>
      </c>
      <c r="AP94" s="97"/>
      <c r="AQ94" s="98">
        <f t="shared" si="6"/>
        <v>0</v>
      </c>
      <c r="AR94" s="99">
        <f t="shared" si="35"/>
        <v>400.08</v>
      </c>
      <c r="AS94" s="99">
        <f t="shared" si="8"/>
        <v>0</v>
      </c>
      <c r="AT94" s="99">
        <f t="shared" si="9"/>
        <v>0</v>
      </c>
      <c r="AU94" s="99">
        <f t="shared" si="58"/>
        <v>0</v>
      </c>
      <c r="AV94" s="99">
        <f t="array" ref="AV94">_xlfn.IFS(U94=0,AO94,U94&lt;0,AO94/-U94,U94&gt;0,AO94/U94)</f>
        <v>0</v>
      </c>
      <c r="AW94" s="235">
        <f t="shared" si="43"/>
        <v>0</v>
      </c>
      <c r="AX94" s="235">
        <f t="shared" si="44"/>
        <v>0</v>
      </c>
      <c r="AY94" s="100"/>
      <c r="AZ94" s="95">
        <f t="shared" si="12"/>
        <v>0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5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2"/>
        <v>0</v>
      </c>
      <c r="M95" s="90">
        <v>8</v>
      </c>
      <c r="N95" s="90">
        <v>0</v>
      </c>
      <c r="O95" s="90">
        <v>0</v>
      </c>
      <c r="P95" s="90">
        <v>0</v>
      </c>
      <c r="Q95" s="234">
        <f t="shared" si="46"/>
        <v>0</v>
      </c>
      <c r="R95" s="93">
        <f t="shared" si="47"/>
        <v>0</v>
      </c>
      <c r="S95" s="94">
        <v>0</v>
      </c>
      <c r="T95" s="94">
        <v>0</v>
      </c>
      <c r="U95" s="93">
        <f t="shared" si="48"/>
        <v>0</v>
      </c>
      <c r="V95" s="94">
        <v>0</v>
      </c>
      <c r="W95" s="94">
        <v>0</v>
      </c>
      <c r="X95" s="93">
        <f t="shared" si="49"/>
        <v>0</v>
      </c>
      <c r="Y95" s="94">
        <v>0</v>
      </c>
      <c r="Z95" s="94">
        <v>0</v>
      </c>
      <c r="AA95" s="93">
        <f t="shared" si="50"/>
        <v>0</v>
      </c>
      <c r="AB95" s="93">
        <f t="shared" si="51"/>
        <v>0</v>
      </c>
      <c r="AC95" s="235">
        <f t="shared" si="52"/>
        <v>0</v>
      </c>
      <c r="AD95" s="93">
        <f t="shared" si="53"/>
        <v>0</v>
      </c>
      <c r="AE95" s="94">
        <v>0</v>
      </c>
      <c r="AF95" s="235">
        <f t="shared" si="54"/>
        <v>0</v>
      </c>
      <c r="AG95" s="94">
        <v>0</v>
      </c>
      <c r="AH95" s="94"/>
      <c r="AI95" s="94"/>
      <c r="AJ95" s="94"/>
      <c r="AK95" s="94"/>
      <c r="AL95" s="123">
        <f t="shared" si="55"/>
        <v>0</v>
      </c>
      <c r="AM95" s="94">
        <v>0</v>
      </c>
      <c r="AN95" s="95">
        <f t="shared" si="56"/>
        <v>0</v>
      </c>
      <c r="AO95" s="96">
        <f t="shared" si="57"/>
        <v>0</v>
      </c>
      <c r="AP95" s="97"/>
      <c r="AQ95" s="98">
        <f t="shared" si="6"/>
        <v>0</v>
      </c>
      <c r="AR95" s="99">
        <f t="shared" si="35"/>
        <v>400.08</v>
      </c>
      <c r="AS95" s="99">
        <f t="shared" si="8"/>
        <v>0</v>
      </c>
      <c r="AT95" s="99">
        <f t="shared" si="9"/>
        <v>0</v>
      </c>
      <c r="AU95" s="99">
        <f t="shared" si="58"/>
        <v>0</v>
      </c>
      <c r="AV95" s="99">
        <f t="array" ref="AV95">_xlfn.IFS(U95=0,AO95,U95&lt;0,AO95/-U95,U95&gt;0,AO95/U95)</f>
        <v>0</v>
      </c>
      <c r="AW95" s="235">
        <f t="shared" si="43"/>
        <v>0</v>
      </c>
      <c r="AX95" s="235">
        <f t="shared" si="44"/>
        <v>0</v>
      </c>
      <c r="AY95" s="100"/>
      <c r="AZ95" s="95">
        <f t="shared" si="12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5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2"/>
        <v>0</v>
      </c>
      <c r="M96" s="90">
        <v>1</v>
      </c>
      <c r="N96" s="90">
        <v>0</v>
      </c>
      <c r="O96" s="90">
        <v>0</v>
      </c>
      <c r="P96" s="90">
        <v>0</v>
      </c>
      <c r="Q96" s="234">
        <f t="shared" si="46"/>
        <v>0</v>
      </c>
      <c r="R96" s="93">
        <f t="shared" si="47"/>
        <v>0</v>
      </c>
      <c r="S96" s="94">
        <v>0</v>
      </c>
      <c r="T96" s="94">
        <v>0</v>
      </c>
      <c r="U96" s="93">
        <f t="shared" si="48"/>
        <v>0</v>
      </c>
      <c r="V96" s="94">
        <v>0</v>
      </c>
      <c r="W96" s="94">
        <v>0</v>
      </c>
      <c r="X96" s="93">
        <f t="shared" si="49"/>
        <v>0</v>
      </c>
      <c r="Y96" s="94">
        <v>0</v>
      </c>
      <c r="Z96" s="94">
        <v>0</v>
      </c>
      <c r="AA96" s="93">
        <f t="shared" si="50"/>
        <v>0</v>
      </c>
      <c r="AB96" s="93">
        <f t="shared" si="51"/>
        <v>0</v>
      </c>
      <c r="AC96" s="235">
        <f t="shared" si="52"/>
        <v>0</v>
      </c>
      <c r="AD96" s="93">
        <f t="shared" si="53"/>
        <v>0</v>
      </c>
      <c r="AE96" s="94">
        <v>0</v>
      </c>
      <c r="AF96" s="235">
        <f t="shared" si="54"/>
        <v>0</v>
      </c>
      <c r="AG96" s="94">
        <v>0</v>
      </c>
      <c r="AH96" s="94"/>
      <c r="AI96" s="94"/>
      <c r="AJ96" s="94"/>
      <c r="AK96" s="94"/>
      <c r="AL96" s="123">
        <f t="shared" si="55"/>
        <v>0</v>
      </c>
      <c r="AM96" s="94">
        <v>0</v>
      </c>
      <c r="AN96" s="95">
        <f t="shared" si="56"/>
        <v>0</v>
      </c>
      <c r="AO96" s="96">
        <f t="shared" si="57"/>
        <v>0</v>
      </c>
      <c r="AP96" s="97"/>
      <c r="AQ96" s="98">
        <f t="shared" si="6"/>
        <v>0</v>
      </c>
      <c r="AR96" s="99">
        <f t="shared" si="35"/>
        <v>300.08</v>
      </c>
      <c r="AS96" s="99">
        <f t="shared" si="8"/>
        <v>0</v>
      </c>
      <c r="AT96" s="99">
        <f t="shared" si="9"/>
        <v>0</v>
      </c>
      <c r="AU96" s="99">
        <f t="shared" si="58"/>
        <v>0</v>
      </c>
      <c r="AV96" s="99">
        <f t="array" ref="AV96">_xlfn.IFS(U96=0,AO96,U96&lt;0,AO96/-U96,U96&gt;0,AO96/U96)</f>
        <v>0</v>
      </c>
      <c r="AW96" s="235">
        <f t="shared" si="43"/>
        <v>0</v>
      </c>
      <c r="AX96" s="235">
        <f t="shared" si="44"/>
        <v>0</v>
      </c>
      <c r="AY96" s="100"/>
      <c r="AZ96" s="95">
        <f t="shared" si="12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5"/>
        <v>4</v>
      </c>
      <c r="F97" s="94">
        <v>1</v>
      </c>
      <c r="G97" s="94" t="s">
        <v>100</v>
      </c>
      <c r="H97" s="94">
        <v>3</v>
      </c>
      <c r="I97" s="94">
        <v>0</v>
      </c>
      <c r="J97" s="94">
        <v>0</v>
      </c>
      <c r="K97" s="94">
        <v>400.08</v>
      </c>
      <c r="L97" s="93">
        <f t="shared" si="42"/>
        <v>1600.32</v>
      </c>
      <c r="M97" s="90">
        <v>999</v>
      </c>
      <c r="N97" s="90">
        <v>0</v>
      </c>
      <c r="O97" s="90">
        <v>0</v>
      </c>
      <c r="P97" s="90">
        <v>0</v>
      </c>
      <c r="Q97" s="234">
        <f t="shared" si="46"/>
        <v>0</v>
      </c>
      <c r="R97" s="93">
        <f t="shared" si="47"/>
        <v>0</v>
      </c>
      <c r="S97" s="94">
        <v>0</v>
      </c>
      <c r="T97" s="94">
        <v>0</v>
      </c>
      <c r="U97" s="93">
        <f t="shared" si="48"/>
        <v>0</v>
      </c>
      <c r="V97" s="94">
        <v>0</v>
      </c>
      <c r="W97" s="94">
        <v>0</v>
      </c>
      <c r="X97" s="93">
        <f t="shared" si="49"/>
        <v>0</v>
      </c>
      <c r="Y97" s="94">
        <v>0</v>
      </c>
      <c r="Z97" s="94">
        <v>0</v>
      </c>
      <c r="AA97" s="93">
        <f t="shared" si="50"/>
        <v>0</v>
      </c>
      <c r="AB97" s="93">
        <f t="shared" si="51"/>
        <v>0</v>
      </c>
      <c r="AC97" s="235">
        <f t="shared" si="52"/>
        <v>0</v>
      </c>
      <c r="AD97" s="93">
        <f t="shared" si="53"/>
        <v>0</v>
      </c>
      <c r="AE97" s="94">
        <v>0</v>
      </c>
      <c r="AF97" s="235">
        <f t="shared" si="54"/>
        <v>0</v>
      </c>
      <c r="AG97" s="94">
        <v>0</v>
      </c>
      <c r="AH97" s="94"/>
      <c r="AI97" s="94"/>
      <c r="AJ97" s="94"/>
      <c r="AK97" s="94"/>
      <c r="AL97" s="123">
        <f t="shared" si="55"/>
        <v>2.601740573152338</v>
      </c>
      <c r="AM97" s="94">
        <v>0</v>
      </c>
      <c r="AN97" s="95">
        <f t="shared" si="56"/>
        <v>0</v>
      </c>
      <c r="AO97" s="96">
        <f t="shared" si="57"/>
        <v>-2.601740573152338</v>
      </c>
      <c r="AP97" s="97"/>
      <c r="AQ97" s="98">
        <f t="shared" si="6"/>
        <v>0</v>
      </c>
      <c r="AR97" s="99">
        <f t="shared" si="35"/>
        <v>400.08</v>
      </c>
      <c r="AS97" s="99">
        <f t="shared" si="8"/>
        <v>0</v>
      </c>
      <c r="AT97" s="99">
        <f t="shared" si="9"/>
        <v>0</v>
      </c>
      <c r="AU97" s="99">
        <f t="shared" si="58"/>
        <v>0</v>
      </c>
      <c r="AV97" s="99">
        <f t="array" ref="AV97">_xlfn.IFS(U97=0,AO97,U97&lt;0,AO97/-U97,U97&gt;0,AO97/U97)</f>
        <v>-2.601740573152338</v>
      </c>
      <c r="AW97" s="235">
        <f t="shared" si="43"/>
        <v>0</v>
      </c>
      <c r="AX97" s="235">
        <f t="shared" si="44"/>
        <v>-6.503050822716302E-3</v>
      </c>
      <c r="AY97" s="100"/>
      <c r="AZ97" s="95">
        <f t="shared" si="12"/>
        <v>-10.406962292609352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5"/>
        <v>14</v>
      </c>
      <c r="F98" s="94">
        <v>1</v>
      </c>
      <c r="G98" s="94">
        <v>3</v>
      </c>
      <c r="H98" s="94">
        <v>10</v>
      </c>
      <c r="I98" s="94">
        <v>0</v>
      </c>
      <c r="J98" s="94">
        <v>0</v>
      </c>
      <c r="K98" s="94">
        <v>300.08</v>
      </c>
      <c r="L98" s="93">
        <f t="shared" si="42"/>
        <v>4201.12</v>
      </c>
      <c r="M98" s="90">
        <v>156</v>
      </c>
      <c r="N98" s="90">
        <v>3</v>
      </c>
      <c r="O98" s="90">
        <v>879</v>
      </c>
      <c r="P98" s="90">
        <v>100</v>
      </c>
      <c r="Q98" s="234">
        <f t="shared" si="46"/>
        <v>0.42857142857142855</v>
      </c>
      <c r="R98" s="93">
        <f t="shared" si="47"/>
        <v>0.2857142857142857</v>
      </c>
      <c r="S98" s="94">
        <v>2</v>
      </c>
      <c r="T98" s="94">
        <v>0</v>
      </c>
      <c r="U98" s="93">
        <f t="shared" si="48"/>
        <v>2</v>
      </c>
      <c r="V98" s="94">
        <v>1186</v>
      </c>
      <c r="W98" s="94">
        <v>0</v>
      </c>
      <c r="X98" s="93">
        <f t="shared" si="49"/>
        <v>1186</v>
      </c>
      <c r="Y98" s="94">
        <v>1756</v>
      </c>
      <c r="Z98" s="94">
        <v>0</v>
      </c>
      <c r="AA98" s="93">
        <f t="shared" si="50"/>
        <v>1756</v>
      </c>
      <c r="AB98" s="93">
        <f t="shared" si="51"/>
        <v>2637</v>
      </c>
      <c r="AC98" s="235">
        <f t="shared" si="52"/>
        <v>7.1544642308567989E-4</v>
      </c>
      <c r="AD98" s="93">
        <f t="shared" si="53"/>
        <v>600.16</v>
      </c>
      <c r="AE98" s="94">
        <v>666.44</v>
      </c>
      <c r="AF98" s="235">
        <f t="shared" si="54"/>
        <v>0.37952164009111622</v>
      </c>
      <c r="AG98" s="94">
        <v>187.53</v>
      </c>
      <c r="AH98" s="94"/>
      <c r="AI98" s="94"/>
      <c r="AJ98" s="94"/>
      <c r="AK98" s="94"/>
      <c r="AL98" s="123">
        <f t="shared" si="55"/>
        <v>8.6724685771744614</v>
      </c>
      <c r="AM98" s="94">
        <v>0</v>
      </c>
      <c r="AN98" s="95">
        <f t="shared" si="56"/>
        <v>67.720600000000005</v>
      </c>
      <c r="AO98" s="96">
        <f t="shared" si="57"/>
        <v>225.47693142282566</v>
      </c>
      <c r="AP98" s="97"/>
      <c r="AQ98" s="98">
        <f t="shared" ref="AQ98" si="59">IF(U98=0,0,AA98/U98)</f>
        <v>878</v>
      </c>
      <c r="AR98" s="99">
        <f t="shared" si="35"/>
        <v>300.08</v>
      </c>
      <c r="AS98" s="99">
        <f t="shared" ref="AS98" si="60">IF(U98=0,0,AE98/U98)</f>
        <v>333.22</v>
      </c>
      <c r="AT98" s="99">
        <f t="shared" ref="AT98" si="61">IF(S98=0,AG98/1,AG98/S98)</f>
        <v>93.765000000000001</v>
      </c>
      <c r="AU98" s="99">
        <f t="shared" si="58"/>
        <v>0</v>
      </c>
      <c r="AV98" s="99">
        <f t="array" ref="AV98">_xlfn.IFS(U98=0,AO98,U98&lt;0,AO98/-U98,U98&gt;0,AO98/U98)</f>
        <v>112.73846571141283</v>
      </c>
      <c r="AW98" s="235">
        <f t="shared" si="43"/>
        <v>0.12840371948908066</v>
      </c>
      <c r="AX98" s="235">
        <f t="shared" si="44"/>
        <v>0.3756947004512558</v>
      </c>
      <c r="AY98" s="100"/>
      <c r="AZ98" s="95">
        <f t="shared" ref="AZ98" si="62">AV98*E98</f>
        <v>1578.3385199597797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5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si="42"/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6"/>
        <v>0</v>
      </c>
      <c r="R99" s="93">
        <f t="shared" si="47"/>
        <v>0</v>
      </c>
      <c r="S99" s="94">
        <v>0</v>
      </c>
      <c r="T99" s="94">
        <v>0</v>
      </c>
      <c r="U99" s="93">
        <f t="shared" ref="U99:U103" si="63">S99+T99</f>
        <v>0</v>
      </c>
      <c r="V99" s="94">
        <v>0</v>
      </c>
      <c r="W99" s="94">
        <v>0</v>
      </c>
      <c r="X99" s="93">
        <f t="shared" ref="X99:X103" si="64">V99+W99</f>
        <v>0</v>
      </c>
      <c r="Y99" s="94">
        <v>0</v>
      </c>
      <c r="Z99" s="94">
        <v>0</v>
      </c>
      <c r="AA99" s="93">
        <f t="shared" ref="AA99:AA103" si="65">Y99+Z99</f>
        <v>0</v>
      </c>
      <c r="AB99" s="93">
        <f t="shared" ref="AB99:AB103" si="66">N99*O99*P99/100</f>
        <v>0</v>
      </c>
      <c r="AC99" s="235">
        <f t="shared" ref="AC99:AC103" si="67">AA99/$AA$126</f>
        <v>0</v>
      </c>
      <c r="AD99" s="93">
        <f t="shared" ref="AD99:AD103" si="68">U99*K99</f>
        <v>0</v>
      </c>
      <c r="AE99" s="94">
        <v>0</v>
      </c>
      <c r="AF99" s="235">
        <f t="shared" ref="AF99:AF103" si="69">IF(AA99=0,0,AE99/AA99)</f>
        <v>0</v>
      </c>
      <c r="AG99" s="94">
        <v>0</v>
      </c>
      <c r="AH99" s="94"/>
      <c r="AI99" s="94"/>
      <c r="AJ99" s="94"/>
      <c r="AK99" s="94"/>
      <c r="AL99" s="123">
        <f t="shared" ref="AL99:AL103" si="70">IFERROR($AL$126*H99/$H$126,0)</f>
        <v>0</v>
      </c>
      <c r="AM99" s="94">
        <v>0</v>
      </c>
      <c r="AN99" s="95">
        <f t="shared" ref="AN99:AN103" si="71">X99*5.71%</f>
        <v>0</v>
      </c>
      <c r="AO99" s="96">
        <f t="shared" ref="AO99:AO103" si="72">AA99-AD99-AE99-AG99-AH99-AI99-AK99-AL99-AN99-AM99</f>
        <v>0</v>
      </c>
      <c r="AP99" s="97"/>
      <c r="AQ99" s="98">
        <f t="shared" ref="AQ99:AQ103" si="73">IF(U99=0,0,AA99/U99)</f>
        <v>0</v>
      </c>
      <c r="AR99" s="99">
        <f t="shared" ref="AR99:AR103" si="74">K99</f>
        <v>142.97999999999999</v>
      </c>
      <c r="AS99" s="99">
        <f t="shared" ref="AS99:AS103" si="75">IF(U99=0,0,AE99/U99)</f>
        <v>0</v>
      </c>
      <c r="AT99" s="99">
        <f t="shared" ref="AT99:AT103" si="76">IF(S99=0,AG99/1,AG99/S99)</f>
        <v>0</v>
      </c>
      <c r="AU99" s="99">
        <f t="shared" ref="AU99:AU103" si="77">IF(S99=0,0,(AH99+AI99+AJ99)/S99)</f>
        <v>0</v>
      </c>
      <c r="AV99" s="99">
        <f t="array" ref="AV99">_xlfn.IFS(U99=0,AO99,U99&lt;0,AO99/-U99,U99&gt;0,AO99/U99)</f>
        <v>0</v>
      </c>
      <c r="AW99" s="235">
        <f t="shared" ref="AW99:AW103" si="78">IF(AQ99=0,0,AV99/AQ99)</f>
        <v>0</v>
      </c>
      <c r="AX99" s="235">
        <f t="shared" ref="AX99:AX103" si="79">IF(AR99=0,0,AV99/AR99)</f>
        <v>0</v>
      </c>
      <c r="AY99" s="100"/>
      <c r="AZ99" s="95">
        <f t="shared" ref="AZ99:AZ103" si="80">AV99*E99</f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5"/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142.97999999999999</v>
      </c>
      <c r="L100" s="93">
        <f t="shared" ref="L100:L103" si="81">E100*K100</f>
        <v>0</v>
      </c>
      <c r="M100" s="90" t="s">
        <v>100</v>
      </c>
      <c r="N100" s="90">
        <v>0</v>
      </c>
      <c r="O100" s="90">
        <v>0</v>
      </c>
      <c r="P100" s="90">
        <v>0</v>
      </c>
      <c r="Q100" s="234">
        <f t="shared" si="46"/>
        <v>0</v>
      </c>
      <c r="R100" s="93">
        <f t="shared" si="47"/>
        <v>0</v>
      </c>
      <c r="S100" s="94">
        <v>0</v>
      </c>
      <c r="T100" s="94">
        <v>0</v>
      </c>
      <c r="U100" s="93">
        <f t="shared" si="63"/>
        <v>0</v>
      </c>
      <c r="V100" s="94">
        <v>0</v>
      </c>
      <c r="W100" s="94">
        <v>0</v>
      </c>
      <c r="X100" s="93">
        <f t="shared" si="64"/>
        <v>0</v>
      </c>
      <c r="Y100" s="94">
        <v>0</v>
      </c>
      <c r="Z100" s="94">
        <v>0</v>
      </c>
      <c r="AA100" s="93">
        <f t="shared" si="65"/>
        <v>0</v>
      </c>
      <c r="AB100" s="93">
        <f t="shared" si="66"/>
        <v>0</v>
      </c>
      <c r="AC100" s="235">
        <f t="shared" si="67"/>
        <v>0</v>
      </c>
      <c r="AD100" s="93">
        <f t="shared" si="68"/>
        <v>0</v>
      </c>
      <c r="AE100" s="94">
        <v>0</v>
      </c>
      <c r="AF100" s="235">
        <f t="shared" si="69"/>
        <v>0</v>
      </c>
      <c r="AG100" s="94">
        <v>0</v>
      </c>
      <c r="AH100" s="94"/>
      <c r="AI100" s="94"/>
      <c r="AJ100" s="94"/>
      <c r="AK100" s="94"/>
      <c r="AL100" s="123">
        <f t="shared" si="70"/>
        <v>0</v>
      </c>
      <c r="AM100" s="94">
        <v>0</v>
      </c>
      <c r="AN100" s="95">
        <f t="shared" si="71"/>
        <v>0</v>
      </c>
      <c r="AO100" s="96">
        <f t="shared" si="72"/>
        <v>0</v>
      </c>
      <c r="AP100" s="97"/>
      <c r="AQ100" s="98">
        <f t="shared" si="73"/>
        <v>0</v>
      </c>
      <c r="AR100" s="99">
        <f t="shared" si="74"/>
        <v>142.97999999999999</v>
      </c>
      <c r="AS100" s="99">
        <f t="shared" si="75"/>
        <v>0</v>
      </c>
      <c r="AT100" s="99">
        <f t="shared" si="76"/>
        <v>0</v>
      </c>
      <c r="AU100" s="99">
        <f t="shared" si="77"/>
        <v>0</v>
      </c>
      <c r="AV100" s="99">
        <f t="array" ref="AV100">_xlfn.IFS(U100=0,AO100,U100&lt;0,AO100/-U100,U100&gt;0,AO100/U100)</f>
        <v>0</v>
      </c>
      <c r="AW100" s="235">
        <f t="shared" si="78"/>
        <v>0</v>
      </c>
      <c r="AX100" s="235">
        <f t="shared" si="79"/>
        <v>0</v>
      </c>
      <c r="AY100" s="100"/>
      <c r="AZ100" s="95">
        <f t="shared" si="80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5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81"/>
        <v>0</v>
      </c>
      <c r="M101" s="90" t="s">
        <v>100</v>
      </c>
      <c r="N101" s="90">
        <v>0</v>
      </c>
      <c r="O101" s="90">
        <v>0</v>
      </c>
      <c r="P101" s="90">
        <v>0</v>
      </c>
      <c r="Q101" s="234">
        <f t="shared" si="46"/>
        <v>0</v>
      </c>
      <c r="R101" s="93">
        <f t="shared" si="47"/>
        <v>0.2857142857142857</v>
      </c>
      <c r="S101" s="94">
        <v>2</v>
      </c>
      <c r="T101" s="94">
        <v>0</v>
      </c>
      <c r="U101" s="93">
        <f t="shared" si="63"/>
        <v>2</v>
      </c>
      <c r="V101" s="94">
        <v>1254.94</v>
      </c>
      <c r="W101" s="94">
        <v>0</v>
      </c>
      <c r="X101" s="93">
        <f t="shared" si="64"/>
        <v>1254.94</v>
      </c>
      <c r="Y101" s="94">
        <v>1799.94</v>
      </c>
      <c r="Z101" s="94">
        <v>0</v>
      </c>
      <c r="AA101" s="93">
        <f t="shared" si="65"/>
        <v>1799.94</v>
      </c>
      <c r="AB101" s="93">
        <f t="shared" si="66"/>
        <v>0</v>
      </c>
      <c r="AC101" s="235">
        <f t="shared" si="67"/>
        <v>7.3334888084785807E-4</v>
      </c>
      <c r="AD101" s="93">
        <f t="shared" si="68"/>
        <v>246.18</v>
      </c>
      <c r="AE101" s="94">
        <v>748.51</v>
      </c>
      <c r="AF101" s="235">
        <f t="shared" si="69"/>
        <v>0.41585275064724375</v>
      </c>
      <c r="AG101" s="94">
        <v>116.58</v>
      </c>
      <c r="AH101" s="94"/>
      <c r="AI101" s="94"/>
      <c r="AJ101" s="94"/>
      <c r="AK101" s="94"/>
      <c r="AL101" s="123">
        <f t="shared" si="70"/>
        <v>0</v>
      </c>
      <c r="AM101" s="94">
        <v>0</v>
      </c>
      <c r="AN101" s="95">
        <f t="shared" si="71"/>
        <v>71.657073999999994</v>
      </c>
      <c r="AO101" s="96">
        <f t="shared" si="72"/>
        <v>617.01292599999999</v>
      </c>
      <c r="AP101" s="97"/>
      <c r="AQ101" s="98">
        <f t="shared" si="73"/>
        <v>899.97</v>
      </c>
      <c r="AR101" s="99">
        <f t="shared" si="74"/>
        <v>123.09</v>
      </c>
      <c r="AS101" s="99">
        <f t="shared" si="75"/>
        <v>374.255</v>
      </c>
      <c r="AT101" s="99">
        <f t="shared" si="76"/>
        <v>58.29</v>
      </c>
      <c r="AU101" s="99">
        <f t="shared" si="77"/>
        <v>0</v>
      </c>
      <c r="AV101" s="99">
        <f t="array" ref="AV101">_xlfn.IFS(U101=0,AO101,U101&lt;0,AO101/-U101,U101&gt;0,AO101/U101)</f>
        <v>308.506463</v>
      </c>
      <c r="AW101" s="235">
        <f t="shared" si="78"/>
        <v>0.34279638543507002</v>
      </c>
      <c r="AX101" s="235">
        <f t="shared" si="79"/>
        <v>2.5063487123243156</v>
      </c>
      <c r="AY101" s="100"/>
      <c r="AZ101" s="95">
        <f t="shared" si="80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5"/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3">
        <v>123.09</v>
      </c>
      <c r="L102" s="93">
        <f t="shared" si="81"/>
        <v>0</v>
      </c>
      <c r="M102" s="90" t="s">
        <v>100</v>
      </c>
      <c r="N102" s="90">
        <v>0</v>
      </c>
      <c r="O102" s="90">
        <v>0</v>
      </c>
      <c r="P102" s="90">
        <v>0</v>
      </c>
      <c r="Q102" s="234">
        <f t="shared" si="46"/>
        <v>0</v>
      </c>
      <c r="R102" s="93">
        <f t="shared" si="47"/>
        <v>0</v>
      </c>
      <c r="S102" s="94">
        <v>0</v>
      </c>
      <c r="T102" s="94">
        <v>0</v>
      </c>
      <c r="U102" s="93">
        <f t="shared" si="63"/>
        <v>0</v>
      </c>
      <c r="V102" s="94">
        <v>0</v>
      </c>
      <c r="W102" s="94">
        <v>0</v>
      </c>
      <c r="X102" s="93">
        <f t="shared" si="64"/>
        <v>0</v>
      </c>
      <c r="Y102" s="94">
        <v>0</v>
      </c>
      <c r="Z102" s="94">
        <v>0</v>
      </c>
      <c r="AA102" s="93">
        <f t="shared" si="65"/>
        <v>0</v>
      </c>
      <c r="AB102" s="93">
        <f t="shared" si="66"/>
        <v>0</v>
      </c>
      <c r="AC102" s="235">
        <f t="shared" si="67"/>
        <v>0</v>
      </c>
      <c r="AD102" s="93">
        <f t="shared" si="68"/>
        <v>0</v>
      </c>
      <c r="AE102" s="94">
        <v>0</v>
      </c>
      <c r="AF102" s="235">
        <f t="shared" si="69"/>
        <v>0</v>
      </c>
      <c r="AG102" s="94">
        <v>0</v>
      </c>
      <c r="AH102" s="94"/>
      <c r="AI102" s="94"/>
      <c r="AJ102" s="94"/>
      <c r="AK102" s="94"/>
      <c r="AL102" s="123">
        <f t="shared" si="70"/>
        <v>0</v>
      </c>
      <c r="AM102" s="94">
        <v>0</v>
      </c>
      <c r="AN102" s="95">
        <f t="shared" si="71"/>
        <v>0</v>
      </c>
      <c r="AO102" s="96">
        <f t="shared" si="72"/>
        <v>0</v>
      </c>
      <c r="AP102" s="97"/>
      <c r="AQ102" s="98">
        <f t="shared" si="73"/>
        <v>0</v>
      </c>
      <c r="AR102" s="99">
        <f t="shared" si="74"/>
        <v>123.09</v>
      </c>
      <c r="AS102" s="99">
        <f t="shared" si="75"/>
        <v>0</v>
      </c>
      <c r="AT102" s="99">
        <f t="shared" si="76"/>
        <v>0</v>
      </c>
      <c r="AU102" s="99">
        <f t="shared" si="77"/>
        <v>0</v>
      </c>
      <c r="AV102" s="99">
        <f t="array" ref="AV102">_xlfn.IFS(U102=0,AO102,U102&lt;0,AO102/-U102,U102&gt;0,AO102/U102)</f>
        <v>0</v>
      </c>
      <c r="AW102" s="235">
        <f t="shared" si="78"/>
        <v>0</v>
      </c>
      <c r="AX102" s="235">
        <f t="shared" si="79"/>
        <v>0</v>
      </c>
      <c r="AY102" s="100"/>
      <c r="AZ102" s="95">
        <f t="shared" si="80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5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81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46"/>
        <v>0</v>
      </c>
      <c r="R103" s="93">
        <f t="shared" si="47"/>
        <v>0</v>
      </c>
      <c r="S103" s="94">
        <v>0</v>
      </c>
      <c r="T103" s="94">
        <v>0</v>
      </c>
      <c r="U103" s="93">
        <f t="shared" si="63"/>
        <v>0</v>
      </c>
      <c r="V103" s="94">
        <v>0</v>
      </c>
      <c r="W103" s="94">
        <v>0</v>
      </c>
      <c r="X103" s="93">
        <f t="shared" si="64"/>
        <v>0</v>
      </c>
      <c r="Y103" s="94">
        <v>0</v>
      </c>
      <c r="Z103" s="94">
        <v>0</v>
      </c>
      <c r="AA103" s="93">
        <f t="shared" si="65"/>
        <v>0</v>
      </c>
      <c r="AB103" s="93">
        <f t="shared" si="66"/>
        <v>0</v>
      </c>
      <c r="AC103" s="235">
        <f t="shared" si="67"/>
        <v>0</v>
      </c>
      <c r="AD103" s="93">
        <f t="shared" si="68"/>
        <v>0</v>
      </c>
      <c r="AE103" s="94">
        <v>0</v>
      </c>
      <c r="AF103" s="235">
        <f t="shared" si="69"/>
        <v>0</v>
      </c>
      <c r="AG103" s="94">
        <v>0</v>
      </c>
      <c r="AH103" s="94"/>
      <c r="AI103" s="94"/>
      <c r="AJ103" s="94"/>
      <c r="AK103" s="94"/>
      <c r="AL103" s="123">
        <f t="shared" si="70"/>
        <v>0</v>
      </c>
      <c r="AM103" s="94">
        <v>336</v>
      </c>
      <c r="AN103" s="95">
        <f t="shared" si="71"/>
        <v>0</v>
      </c>
      <c r="AO103" s="96">
        <f t="shared" si="72"/>
        <v>-336</v>
      </c>
      <c r="AP103" s="97"/>
      <c r="AQ103" s="98">
        <f t="shared" si="73"/>
        <v>0</v>
      </c>
      <c r="AR103" s="99">
        <f t="shared" si="74"/>
        <v>107.88</v>
      </c>
      <c r="AS103" s="99">
        <f t="shared" si="75"/>
        <v>0</v>
      </c>
      <c r="AT103" s="99">
        <f t="shared" si="76"/>
        <v>0</v>
      </c>
      <c r="AU103" s="99">
        <f t="shared" si="77"/>
        <v>0</v>
      </c>
      <c r="AV103" s="99">
        <f t="array" ref="AV103">_xlfn.IFS(U103=0,AO103,U103&lt;0,AO103/-U103,U103&gt;0,AO103/U103)</f>
        <v>-336</v>
      </c>
      <c r="AW103" s="235">
        <f t="shared" si="78"/>
        <v>0</v>
      </c>
      <c r="AX103" s="235">
        <f t="shared" si="79"/>
        <v>-3.1145717463848723</v>
      </c>
      <c r="AY103" s="100"/>
      <c r="AZ103" s="95">
        <f t="shared" si="80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82">AVERAGE(AQ7:AQ98)</f>
        <v>567.22545765286566</v>
      </c>
      <c r="AR104" s="112">
        <f t="shared" si="82"/>
        <v>141.22217391304349</v>
      </c>
      <c r="AS104" s="112">
        <f t="shared" si="82"/>
        <v>212.20411687512183</v>
      </c>
      <c r="AT104" s="112">
        <f t="shared" si="82"/>
        <v>125.02405860977662</v>
      </c>
      <c r="AU104" s="112">
        <f t="shared" si="82"/>
        <v>52.696982753394657</v>
      </c>
      <c r="AV104" s="112">
        <f t="shared" si="82"/>
        <v>42.784488291723349</v>
      </c>
      <c r="AW104" s="113">
        <f t="shared" si="82"/>
        <v>6.3996868000588764E-2</v>
      </c>
      <c r="AX104" s="113">
        <f t="shared" si="82"/>
        <v>0.30840792428761499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83">SUM(E3:E104)</f>
        <v>77418</v>
      </c>
      <c r="F105" s="117">
        <f t="shared" si="83"/>
        <v>2880</v>
      </c>
      <c r="G105" s="117">
        <f t="shared" si="83"/>
        <v>750</v>
      </c>
      <c r="H105" s="117">
        <f t="shared" si="83"/>
        <v>9944</v>
      </c>
      <c r="I105" s="117">
        <f t="shared" si="83"/>
        <v>1611</v>
      </c>
      <c r="J105" s="117">
        <f t="shared" si="83"/>
        <v>62233</v>
      </c>
      <c r="K105" s="117"/>
      <c r="L105" s="117">
        <f>SUM(L3:L104)</f>
        <v>9579708.6399999969</v>
      </c>
      <c r="M105" s="117"/>
      <c r="N105" s="117">
        <f>SUM(N3:N104)</f>
        <v>4413</v>
      </c>
      <c r="O105" s="117"/>
      <c r="P105" s="117"/>
      <c r="Q105" s="213"/>
      <c r="R105" s="117"/>
      <c r="S105" s="117">
        <f t="shared" ref="S105:AE105" si="84">SUM(S3:S104)</f>
        <v>2295</v>
      </c>
      <c r="T105" s="117">
        <f t="shared" si="84"/>
        <v>-43</v>
      </c>
      <c r="U105" s="117">
        <f t="shared" si="84"/>
        <v>2252</v>
      </c>
      <c r="V105" s="117">
        <f t="shared" si="84"/>
        <v>1593380.0800000003</v>
      </c>
      <c r="W105" s="117">
        <f t="shared" si="84"/>
        <v>-29254.63</v>
      </c>
      <c r="X105" s="117">
        <f t="shared" si="84"/>
        <v>1564125.4500000002</v>
      </c>
      <c r="Y105" s="117">
        <f t="shared" si="84"/>
        <v>2501418.8899999997</v>
      </c>
      <c r="Z105" s="117">
        <f t="shared" si="84"/>
        <v>-47007.29</v>
      </c>
      <c r="AA105" s="117">
        <f t="shared" si="84"/>
        <v>2454411.5999999992</v>
      </c>
      <c r="AB105" s="117">
        <f t="shared" si="84"/>
        <v>3169175.0699999994</v>
      </c>
      <c r="AC105" s="240">
        <f t="shared" si="84"/>
        <v>1.0000000000000004</v>
      </c>
      <c r="AD105" s="118">
        <f t="shared" si="84"/>
        <v>280478.83000000019</v>
      </c>
      <c r="AE105" s="117">
        <f t="shared" si="84"/>
        <v>918234.84000000067</v>
      </c>
      <c r="AF105" s="240">
        <f>AE105/AA105</f>
        <v>0.37411607735230756</v>
      </c>
      <c r="AG105" s="117">
        <f t="shared" ref="AG105:AO105" si="85">SUM(AG3:AG104)</f>
        <v>267875.32999999996</v>
      </c>
      <c r="AH105" s="118">
        <f t="shared" si="85"/>
        <v>50989</v>
      </c>
      <c r="AI105" s="118">
        <f t="shared" si="85"/>
        <v>265182</v>
      </c>
      <c r="AJ105" s="118">
        <f t="shared" si="85"/>
        <v>0</v>
      </c>
      <c r="AK105" s="118">
        <f t="shared" si="85"/>
        <v>0</v>
      </c>
      <c r="AL105" s="118">
        <f t="shared" si="85"/>
        <v>8623.9027531422835</v>
      </c>
      <c r="AM105" s="117">
        <f t="shared" si="85"/>
        <v>466</v>
      </c>
      <c r="AN105" s="118">
        <f t="shared" si="85"/>
        <v>89311.563195000068</v>
      </c>
      <c r="AO105" s="118">
        <f t="shared" si="85"/>
        <v>573250.13405185717</v>
      </c>
      <c r="AP105" s="119"/>
      <c r="AQ105" s="117"/>
      <c r="AR105" s="117"/>
      <c r="AS105" s="117"/>
      <c r="AT105" s="117"/>
      <c r="AU105" s="297">
        <f>(AH105+AI105+AJ104)/S105</f>
        <v>137.76514161220044</v>
      </c>
      <c r="AV105" s="117"/>
      <c r="AW105" s="117"/>
      <c r="AX105" s="117"/>
      <c r="AY105" s="120"/>
      <c r="AZ105" s="117">
        <f>SUM(AZ3:AZ104)</f>
        <v>17633094.073768727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217"/>
      <c r="AK106" s="217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86">SUM(F107:J107)</f>
        <v>1</v>
      </c>
      <c r="F107" s="94"/>
      <c r="G107" s="94"/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" si="87">N107/7</f>
        <v>0</v>
      </c>
      <c r="R107" s="93">
        <f t="shared" ref="R107" si="88">U107/7</f>
        <v>0</v>
      </c>
      <c r="S107" s="94">
        <v>0</v>
      </c>
      <c r="T107" s="94">
        <v>0</v>
      </c>
      <c r="U107" s="93">
        <f t="shared" ref="U107" si="89">S107+T107</f>
        <v>0</v>
      </c>
      <c r="V107" s="94">
        <v>0</v>
      </c>
      <c r="W107" s="94">
        <v>0</v>
      </c>
      <c r="X107" s="93">
        <f t="shared" ref="X107" si="90">V107+W107</f>
        <v>0</v>
      </c>
      <c r="Y107" s="94">
        <v>0</v>
      </c>
      <c r="Z107" s="94">
        <v>0</v>
      </c>
      <c r="AA107" s="93">
        <f t="shared" ref="AA107" si="91">Y107+Z107</f>
        <v>0</v>
      </c>
      <c r="AB107" s="93">
        <f t="shared" ref="AB107" si="92">N107*O107*P107/100</f>
        <v>0</v>
      </c>
      <c r="AC107" s="235">
        <f t="shared" ref="AC107" si="93">AA107/$AA$126</f>
        <v>0</v>
      </c>
      <c r="AD107" s="93">
        <f t="shared" ref="AD107" si="94">U107*K107</f>
        <v>0</v>
      </c>
      <c r="AE107" s="94">
        <v>0</v>
      </c>
      <c r="AF107" s="235">
        <f t="shared" ref="AF107" si="95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" si="96">IFERROR($AL$126*H107/$H$126,0)</f>
        <v>0</v>
      </c>
      <c r="AM107" s="94">
        <v>0</v>
      </c>
      <c r="AN107" s="95">
        <f t="shared" ref="AN107:AN111" si="97">X107*5.71%</f>
        <v>0</v>
      </c>
      <c r="AO107" s="96">
        <f t="shared" ref="AO107:AO111" si="98">AA107-AD107-AE107-AG107-AH107-AI107-AK107-AL107-AN107-AM107</f>
        <v>0</v>
      </c>
      <c r="AP107" s="97"/>
      <c r="AQ107" s="98">
        <f t="shared" ref="AQ107:AQ111" si="99">IF(U107=0,0,AA107/U107)</f>
        <v>0</v>
      </c>
      <c r="AR107" s="99">
        <f t="shared" ref="AR107:AR111" si="100">K107</f>
        <v>579.17999999999995</v>
      </c>
      <c r="AS107" s="99">
        <f t="shared" ref="AS107:AS111" si="101">IF(U107=0,0,AE107/U107)</f>
        <v>0</v>
      </c>
      <c r="AT107" s="99">
        <f t="shared" ref="AT107:AT111" si="102">IF(S107=0,AG107/1,AG107/S107)</f>
        <v>0</v>
      </c>
      <c r="AU107" s="99">
        <f t="shared" ref="AU107:AU111" si="103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104">IF(AQ107=0,0,AV107/AQ107)</f>
        <v>0</v>
      </c>
      <c r="AX107" s="235">
        <f t="shared" ref="AX107:AX111" si="105">IF(AR107=0,0,AV107/AR107)</f>
        <v>0</v>
      </c>
      <c r="AY107" s="100"/>
      <c r="AZ107" s="95">
        <f t="shared" ref="AZ107:AZ111" si="106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86"/>
        <v>2</v>
      </c>
      <c r="F108" s="94"/>
      <c r="G108" s="94"/>
      <c r="H108" s="94">
        <v>1</v>
      </c>
      <c r="I108" s="94">
        <v>0</v>
      </c>
      <c r="J108" s="94">
        <v>1</v>
      </c>
      <c r="K108" s="94">
        <v>579.17999999999995</v>
      </c>
      <c r="L108" s="93">
        <f t="shared" ref="L108:L111" si="107">E108*K108</f>
        <v>1158.3599999999999</v>
      </c>
      <c r="M108" s="90">
        <v>4</v>
      </c>
      <c r="N108" s="90">
        <v>0</v>
      </c>
      <c r="O108" s="90">
        <v>0</v>
      </c>
      <c r="P108" s="90">
        <v>0</v>
      </c>
      <c r="Q108" s="234">
        <f t="shared" ref="Q108:Q111" si="108">N108/7</f>
        <v>0</v>
      </c>
      <c r="R108" s="93">
        <f t="shared" ref="R108:R111" si="109">U108/7</f>
        <v>0</v>
      </c>
      <c r="S108" s="94">
        <v>0</v>
      </c>
      <c r="T108" s="94">
        <v>0</v>
      </c>
      <c r="U108" s="93">
        <f t="shared" ref="U108:U111" si="110">S108+T108</f>
        <v>0</v>
      </c>
      <c r="V108" s="94">
        <v>0</v>
      </c>
      <c r="W108" s="94">
        <v>0</v>
      </c>
      <c r="X108" s="93">
        <f t="shared" ref="X108:X111" si="111">V108+W108</f>
        <v>0</v>
      </c>
      <c r="Y108" s="94">
        <v>0</v>
      </c>
      <c r="Z108" s="94">
        <v>0</v>
      </c>
      <c r="AA108" s="93">
        <f t="shared" ref="AA108:AA111" si="112">Y108+Z108</f>
        <v>0</v>
      </c>
      <c r="AB108" s="93">
        <f t="shared" ref="AB108:AB111" si="113">N108*O108*P108/100</f>
        <v>0</v>
      </c>
      <c r="AC108" s="235">
        <f t="shared" ref="AC108:AC111" si="114">AA108/$AA$126</f>
        <v>0</v>
      </c>
      <c r="AD108" s="93">
        <f t="shared" ref="AD108:AD111" si="115">U108*K108</f>
        <v>0</v>
      </c>
      <c r="AE108" s="94">
        <v>0</v>
      </c>
      <c r="AF108" s="235">
        <f t="shared" ref="AF108:AF111" si="116">IF(AA108=0,0,AE108/AA108)</f>
        <v>0</v>
      </c>
      <c r="AG108" s="94">
        <v>0</v>
      </c>
      <c r="AH108" s="94"/>
      <c r="AI108" s="94"/>
      <c r="AJ108" s="94"/>
      <c r="AK108" s="94"/>
      <c r="AL108" s="123">
        <f t="shared" ref="AL108:AL111" si="117">IFERROR($AL$126*H108/$H$126,0)</f>
        <v>0.86724685771744603</v>
      </c>
      <c r="AM108" s="94">
        <v>0</v>
      </c>
      <c r="AN108" s="95">
        <f t="shared" si="97"/>
        <v>0</v>
      </c>
      <c r="AO108" s="96">
        <f t="shared" si="98"/>
        <v>-0.86724685771744603</v>
      </c>
      <c r="AP108" s="97"/>
      <c r="AQ108" s="98">
        <f t="shared" si="99"/>
        <v>0</v>
      </c>
      <c r="AR108" s="99">
        <f t="shared" si="100"/>
        <v>579.17999999999995</v>
      </c>
      <c r="AS108" s="99">
        <f t="shared" si="101"/>
        <v>0</v>
      </c>
      <c r="AT108" s="99">
        <f t="shared" si="102"/>
        <v>0</v>
      </c>
      <c r="AU108" s="99">
        <f t="shared" si="103"/>
        <v>0</v>
      </c>
      <c r="AV108" s="99">
        <f t="array" ref="AV108">_xlfn.IFS(U108=0,AO108,U108&lt;0,AO108/-U108,U108&gt;0,AO108/U108)</f>
        <v>-0.86724685771744603</v>
      </c>
      <c r="AW108" s="235">
        <f t="shared" si="104"/>
        <v>0</v>
      </c>
      <c r="AX108" s="235">
        <f t="shared" si="105"/>
        <v>-1.4973701745872546E-3</v>
      </c>
      <c r="AY108" s="100"/>
      <c r="AZ108" s="95">
        <f t="shared" si="106"/>
        <v>-1.7344937154348921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86"/>
        <v>2</v>
      </c>
      <c r="F109" s="94"/>
      <c r="G109" s="94"/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107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108"/>
        <v>0</v>
      </c>
      <c r="R109" s="93">
        <f t="shared" si="109"/>
        <v>0</v>
      </c>
      <c r="S109" s="94">
        <v>0</v>
      </c>
      <c r="T109" s="94">
        <v>0</v>
      </c>
      <c r="U109" s="93">
        <f t="shared" si="110"/>
        <v>0</v>
      </c>
      <c r="V109" s="94">
        <v>0</v>
      </c>
      <c r="W109" s="94">
        <v>0</v>
      </c>
      <c r="X109" s="93">
        <f t="shared" si="111"/>
        <v>0</v>
      </c>
      <c r="Y109" s="94">
        <v>0</v>
      </c>
      <c r="Z109" s="94">
        <v>0</v>
      </c>
      <c r="AA109" s="93">
        <f t="shared" si="112"/>
        <v>0</v>
      </c>
      <c r="AB109" s="93">
        <f t="shared" si="113"/>
        <v>0</v>
      </c>
      <c r="AC109" s="235">
        <f t="shared" si="114"/>
        <v>0</v>
      </c>
      <c r="AD109" s="93">
        <f t="shared" si="115"/>
        <v>0</v>
      </c>
      <c r="AE109" s="94">
        <v>0</v>
      </c>
      <c r="AF109" s="235">
        <f t="shared" si="116"/>
        <v>0</v>
      </c>
      <c r="AG109" s="94">
        <v>0</v>
      </c>
      <c r="AH109" s="94"/>
      <c r="AI109" s="94"/>
      <c r="AJ109" s="94"/>
      <c r="AK109" s="94"/>
      <c r="AL109" s="123">
        <f t="shared" si="117"/>
        <v>0</v>
      </c>
      <c r="AM109" s="94">
        <v>0</v>
      </c>
      <c r="AN109" s="95">
        <f t="shared" si="97"/>
        <v>0</v>
      </c>
      <c r="AO109" s="96">
        <f t="shared" si="98"/>
        <v>0</v>
      </c>
      <c r="AP109" s="97"/>
      <c r="AQ109" s="98">
        <f t="shared" si="99"/>
        <v>0</v>
      </c>
      <c r="AR109" s="99">
        <f t="shared" si="100"/>
        <v>541.67999999999995</v>
      </c>
      <c r="AS109" s="99">
        <f t="shared" si="101"/>
        <v>0</v>
      </c>
      <c r="AT109" s="99">
        <f t="shared" si="102"/>
        <v>0</v>
      </c>
      <c r="AU109" s="99">
        <f t="shared" si="103"/>
        <v>0</v>
      </c>
      <c r="AV109" s="99">
        <f t="array" ref="AV109">_xlfn.IFS(U109=0,AO109,U109&lt;0,AO109/-U109,U109&gt;0,AO109/U109)</f>
        <v>0</v>
      </c>
      <c r="AW109" s="235">
        <f t="shared" si="104"/>
        <v>0</v>
      </c>
      <c r="AX109" s="235">
        <f t="shared" si="105"/>
        <v>0</v>
      </c>
      <c r="AY109" s="100"/>
      <c r="AZ109" s="95">
        <f t="shared" si="106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86"/>
        <v>1</v>
      </c>
      <c r="F110" s="94"/>
      <c r="G110" s="94"/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107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108"/>
        <v>0</v>
      </c>
      <c r="R110" s="93">
        <f t="shared" si="109"/>
        <v>0</v>
      </c>
      <c r="S110" s="94">
        <v>0</v>
      </c>
      <c r="T110" s="94">
        <v>0</v>
      </c>
      <c r="U110" s="93">
        <f t="shared" si="110"/>
        <v>0</v>
      </c>
      <c r="V110" s="94">
        <v>0</v>
      </c>
      <c r="W110" s="94">
        <v>0</v>
      </c>
      <c r="X110" s="93">
        <f t="shared" si="111"/>
        <v>0</v>
      </c>
      <c r="Y110" s="94">
        <v>0</v>
      </c>
      <c r="Z110" s="94">
        <v>0</v>
      </c>
      <c r="AA110" s="93">
        <f t="shared" si="112"/>
        <v>0</v>
      </c>
      <c r="AB110" s="93">
        <f t="shared" si="113"/>
        <v>0</v>
      </c>
      <c r="AC110" s="235">
        <f t="shared" si="114"/>
        <v>0</v>
      </c>
      <c r="AD110" s="93">
        <f t="shared" si="115"/>
        <v>0</v>
      </c>
      <c r="AE110" s="94">
        <v>0</v>
      </c>
      <c r="AF110" s="235">
        <f t="shared" si="116"/>
        <v>0</v>
      </c>
      <c r="AG110" s="94">
        <v>0</v>
      </c>
      <c r="AH110" s="94"/>
      <c r="AI110" s="94"/>
      <c r="AJ110" s="94"/>
      <c r="AK110" s="94"/>
      <c r="AL110" s="123">
        <f t="shared" si="117"/>
        <v>0</v>
      </c>
      <c r="AM110" s="94">
        <v>0</v>
      </c>
      <c r="AN110" s="95">
        <f t="shared" si="97"/>
        <v>0</v>
      </c>
      <c r="AO110" s="96">
        <f t="shared" si="98"/>
        <v>0</v>
      </c>
      <c r="AP110" s="97"/>
      <c r="AQ110" s="98">
        <f t="shared" si="99"/>
        <v>0</v>
      </c>
      <c r="AR110" s="99">
        <f t="shared" si="100"/>
        <v>541.67999999999995</v>
      </c>
      <c r="AS110" s="99">
        <f t="shared" si="101"/>
        <v>0</v>
      </c>
      <c r="AT110" s="99">
        <f t="shared" si="102"/>
        <v>0</v>
      </c>
      <c r="AU110" s="99">
        <f t="shared" si="103"/>
        <v>0</v>
      </c>
      <c r="AV110" s="99">
        <f t="array" ref="AV110">_xlfn.IFS(U110=0,AO110,U110&lt;0,AO110/-U110,U110&gt;0,AO110/U110)</f>
        <v>0</v>
      </c>
      <c r="AW110" s="235">
        <f t="shared" si="104"/>
        <v>0</v>
      </c>
      <c r="AX110" s="235">
        <f t="shared" si="105"/>
        <v>0</v>
      </c>
      <c r="AY110" s="100"/>
      <c r="AZ110" s="95">
        <f t="shared" si="106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86"/>
        <v>1</v>
      </c>
      <c r="F111" s="94"/>
      <c r="G111" s="94"/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107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108"/>
        <v>0</v>
      </c>
      <c r="R111" s="93">
        <f t="shared" si="109"/>
        <v>0</v>
      </c>
      <c r="S111" s="94">
        <v>0</v>
      </c>
      <c r="T111" s="94">
        <v>0</v>
      </c>
      <c r="U111" s="93">
        <f t="shared" si="110"/>
        <v>0</v>
      </c>
      <c r="V111" s="94">
        <v>0</v>
      </c>
      <c r="W111" s="94">
        <v>0</v>
      </c>
      <c r="X111" s="93">
        <f t="shared" si="111"/>
        <v>0</v>
      </c>
      <c r="Y111" s="94">
        <v>0</v>
      </c>
      <c r="Z111" s="94">
        <v>0</v>
      </c>
      <c r="AA111" s="93">
        <f t="shared" si="112"/>
        <v>0</v>
      </c>
      <c r="AB111" s="93">
        <f t="shared" si="113"/>
        <v>0</v>
      </c>
      <c r="AC111" s="235">
        <f t="shared" si="114"/>
        <v>0</v>
      </c>
      <c r="AD111" s="93">
        <f t="shared" si="115"/>
        <v>0</v>
      </c>
      <c r="AE111" s="94">
        <v>0</v>
      </c>
      <c r="AF111" s="235">
        <f t="shared" si="116"/>
        <v>0</v>
      </c>
      <c r="AG111" s="94">
        <v>0</v>
      </c>
      <c r="AH111" s="94"/>
      <c r="AI111" s="94"/>
      <c r="AJ111" s="94"/>
      <c r="AK111" s="94"/>
      <c r="AL111" s="123">
        <f t="shared" si="117"/>
        <v>0</v>
      </c>
      <c r="AM111" s="94">
        <v>0</v>
      </c>
      <c r="AN111" s="95">
        <f t="shared" si="97"/>
        <v>0</v>
      </c>
      <c r="AO111" s="96">
        <f t="shared" si="98"/>
        <v>0</v>
      </c>
      <c r="AP111" s="97"/>
      <c r="AQ111" s="98">
        <f t="shared" si="99"/>
        <v>0</v>
      </c>
      <c r="AR111" s="99">
        <f t="shared" si="100"/>
        <v>541.67999999999995</v>
      </c>
      <c r="AS111" s="99">
        <f t="shared" si="101"/>
        <v>0</v>
      </c>
      <c r="AT111" s="99">
        <f t="shared" si="102"/>
        <v>0</v>
      </c>
      <c r="AU111" s="99">
        <f t="shared" si="103"/>
        <v>0</v>
      </c>
      <c r="AV111" s="99">
        <f t="array" ref="AV111">_xlfn.IFS(U111=0,AO111,U111&lt;0,AO111/-U111,U111&gt;0,AO111/U111)</f>
        <v>0</v>
      </c>
      <c r="AW111" s="235">
        <f t="shared" si="104"/>
        <v>0</v>
      </c>
      <c r="AX111" s="235">
        <f t="shared" si="105"/>
        <v>0</v>
      </c>
      <c r="AY111" s="100"/>
      <c r="AZ111" s="95">
        <f t="shared" si="106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17"/>
      <c r="AI112" s="217"/>
      <c r="AJ112" s="217"/>
      <c r="AK112" s="217"/>
      <c r="AL112" s="123"/>
      <c r="AM112" s="94"/>
      <c r="AN112" s="124"/>
      <c r="AO112" s="125"/>
      <c r="AP112" s="97"/>
      <c r="AQ112" s="246">
        <f>AVERAGE(AQ107:AQ111)</f>
        <v>0</v>
      </c>
      <c r="AR112" s="246">
        <f>AVERAGE(AR107:AR111)</f>
        <v>556.67999999999995</v>
      </c>
      <c r="AS112" s="246">
        <f t="shared" ref="AS112:AX112" si="118">AVERAGE(AS107:AS111)</f>
        <v>0</v>
      </c>
      <c r="AT112" s="246">
        <f t="shared" si="118"/>
        <v>0</v>
      </c>
      <c r="AU112" s="246">
        <f t="shared" si="118"/>
        <v>0</v>
      </c>
      <c r="AV112" s="246">
        <f t="shared" si="118"/>
        <v>-0.17344937154348922</v>
      </c>
      <c r="AW112" s="247">
        <f t="shared" si="118"/>
        <v>0</v>
      </c>
      <c r="AX112" s="247">
        <f t="shared" si="118"/>
        <v>-2.9947403491745092E-4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19">SUM(E107:E111)</f>
        <v>7</v>
      </c>
      <c r="F113" s="250">
        <f t="shared" si="119"/>
        <v>0</v>
      </c>
      <c r="G113" s="250">
        <f t="shared" si="119"/>
        <v>0</v>
      </c>
      <c r="H113" s="250">
        <f t="shared" si="119"/>
        <v>1</v>
      </c>
      <c r="I113" s="250">
        <f t="shared" si="119"/>
        <v>0</v>
      </c>
      <c r="J113" s="250">
        <f t="shared" si="119"/>
        <v>6</v>
      </c>
      <c r="K113" s="250"/>
      <c r="L113" s="250">
        <f>SUM(L107:L111)</f>
        <v>3904.2599999999993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120">SUM(S107:S111)</f>
        <v>0</v>
      </c>
      <c r="T113" s="250">
        <f t="shared" si="120"/>
        <v>0</v>
      </c>
      <c r="U113" s="250">
        <f t="shared" si="120"/>
        <v>0</v>
      </c>
      <c r="V113" s="250">
        <f t="shared" si="120"/>
        <v>0</v>
      </c>
      <c r="W113" s="250">
        <f t="shared" si="120"/>
        <v>0</v>
      </c>
      <c r="X113" s="250">
        <f t="shared" si="120"/>
        <v>0</v>
      </c>
      <c r="Y113" s="250">
        <f t="shared" si="120"/>
        <v>0</v>
      </c>
      <c r="Z113" s="250">
        <f t="shared" si="120"/>
        <v>0</v>
      </c>
      <c r="AA113" s="250">
        <f t="shared" si="120"/>
        <v>0</v>
      </c>
      <c r="AB113" s="250">
        <f t="shared" si="120"/>
        <v>0</v>
      </c>
      <c r="AC113" s="253">
        <f t="shared" si="120"/>
        <v>0</v>
      </c>
      <c r="AD113" s="254">
        <f t="shared" si="120"/>
        <v>0</v>
      </c>
      <c r="AE113" s="250">
        <f t="shared" si="120"/>
        <v>0</v>
      </c>
      <c r="AF113" s="253" t="e">
        <f>AE113/AA113</f>
        <v>#DIV/0!</v>
      </c>
      <c r="AG113" s="250">
        <f t="shared" ref="AG113:AO113" si="121">SUM(AG107:AG111)</f>
        <v>0</v>
      </c>
      <c r="AH113" s="254">
        <f t="shared" si="121"/>
        <v>0</v>
      </c>
      <c r="AI113" s="254">
        <f t="shared" si="121"/>
        <v>0</v>
      </c>
      <c r="AJ113" s="254">
        <f t="shared" si="121"/>
        <v>0</v>
      </c>
      <c r="AK113" s="254">
        <f t="shared" si="121"/>
        <v>0</v>
      </c>
      <c r="AL113" s="254">
        <f t="shared" si="121"/>
        <v>0.86724685771744603</v>
      </c>
      <c r="AM113" s="250">
        <f t="shared" si="121"/>
        <v>0</v>
      </c>
      <c r="AN113" s="254">
        <f t="shared" si="121"/>
        <v>0</v>
      </c>
      <c r="AO113" s="254">
        <f t="shared" si="121"/>
        <v>-0.86724685771744603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-1.7344937154348921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264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/>
      <c r="G115" s="94"/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22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" si="123">N115/7</f>
        <v>0</v>
      </c>
      <c r="R115" s="93">
        <f t="shared" ref="R115" si="124">U115/7</f>
        <v>0</v>
      </c>
      <c r="S115" s="94">
        <v>0</v>
      </c>
      <c r="T115" s="94">
        <v>0</v>
      </c>
      <c r="U115" s="93">
        <f t="shared" ref="U115" si="125">S115+T115</f>
        <v>0</v>
      </c>
      <c r="V115" s="94">
        <v>0</v>
      </c>
      <c r="W115" s="94">
        <v>0</v>
      </c>
      <c r="X115" s="93">
        <f t="shared" ref="X115" si="126">V115+W115</f>
        <v>0</v>
      </c>
      <c r="Y115" s="94">
        <v>0</v>
      </c>
      <c r="Z115" s="94">
        <v>0</v>
      </c>
      <c r="AA115" s="93">
        <f t="shared" ref="AA115" si="127">Y115+Z115</f>
        <v>0</v>
      </c>
      <c r="AB115" s="93">
        <f t="shared" ref="AB115" si="128">N115*O115*P115/100</f>
        <v>0</v>
      </c>
      <c r="AC115" s="235">
        <f t="shared" ref="AC115" si="129">AA115/$AA$126</f>
        <v>0</v>
      </c>
      <c r="AD115" s="93">
        <f t="shared" ref="AD115" si="130">U115*K115</f>
        <v>0</v>
      </c>
      <c r="AE115" s="94">
        <v>0</v>
      </c>
      <c r="AF115" s="235">
        <f t="shared" ref="AF115" si="131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" si="132">IFERROR($AL$126*H115/$H$126,0)</f>
        <v>0</v>
      </c>
      <c r="AM115" s="94">
        <v>0</v>
      </c>
      <c r="AN115" s="95">
        <f t="shared" ref="AN115:AN122" si="133">X115*5.71%</f>
        <v>0</v>
      </c>
      <c r="AO115" s="96">
        <f t="shared" ref="AO115:AO122" si="134">AA115-AD115-AE115-AG115-AH115-AI115-AK115-AL115-AN115-AM115</f>
        <v>0</v>
      </c>
      <c r="AP115" s="97"/>
      <c r="AQ115" s="98">
        <f t="shared" ref="AQ115:AQ122" si="135">IF(U115=0,0,AA115/U115)</f>
        <v>0</v>
      </c>
      <c r="AR115" s="99">
        <f t="shared" ref="AR115:AR122" si="136">K115</f>
        <v>140</v>
      </c>
      <c r="AS115" s="99">
        <f t="shared" ref="AS115:AS122" si="137">IF(U115=0,0,AE115/U115)</f>
        <v>0</v>
      </c>
      <c r="AT115" s="99">
        <f t="shared" ref="AT115:AT122" si="138">IF(S115=0,AG115/1,AG115/S115)</f>
        <v>0</v>
      </c>
      <c r="AU115" s="99">
        <f t="shared" ref="AU115:AU122" si="139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40">IF(AQ115=0,0,AV115/AQ115)</f>
        <v>0</v>
      </c>
      <c r="AX115" s="235">
        <f t="shared" ref="AX115:AX122" si="141">IF(AR115=0,0,AV115/AR115)</f>
        <v>0</v>
      </c>
      <c r="AY115" s="100"/>
      <c r="AZ115" s="95">
        <f t="shared" ref="AZ115:AZ122" si="142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43">SUM(F116:J116)</f>
        <v>1</v>
      </c>
      <c r="F116" s="94"/>
      <c r="G116" s="94"/>
      <c r="H116" s="94">
        <v>0</v>
      </c>
      <c r="I116" s="94">
        <v>1</v>
      </c>
      <c r="J116" s="94"/>
      <c r="K116" s="93">
        <v>154</v>
      </c>
      <c r="L116" s="93">
        <f t="shared" si="122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ref="Q116:Q122" si="144">N116/7</f>
        <v>0</v>
      </c>
      <c r="R116" s="93">
        <f t="shared" ref="R116:R122" si="145">U116/7</f>
        <v>0</v>
      </c>
      <c r="S116" s="94">
        <v>0</v>
      </c>
      <c r="T116" s="94">
        <v>0</v>
      </c>
      <c r="U116" s="93">
        <f t="shared" ref="U116:U122" si="146">S116+T116</f>
        <v>0</v>
      </c>
      <c r="V116" s="94">
        <v>0</v>
      </c>
      <c r="W116" s="94">
        <v>0</v>
      </c>
      <c r="X116" s="93">
        <f t="shared" ref="X116:X122" si="147">V116+W116</f>
        <v>0</v>
      </c>
      <c r="Y116" s="94">
        <v>0</v>
      </c>
      <c r="Z116" s="94">
        <v>0</v>
      </c>
      <c r="AA116" s="93">
        <f t="shared" ref="AA116:AA122" si="148">Y116+Z116</f>
        <v>0</v>
      </c>
      <c r="AB116" s="93">
        <f t="shared" ref="AB116:AB122" si="149">N116*O116*P116/100</f>
        <v>0</v>
      </c>
      <c r="AC116" s="235">
        <f t="shared" ref="AC116:AC122" si="150">AA116/$AA$126</f>
        <v>0</v>
      </c>
      <c r="AD116" s="93">
        <f t="shared" ref="AD116:AD122" si="151">U116*K116</f>
        <v>0</v>
      </c>
      <c r="AE116" s="94">
        <v>0</v>
      </c>
      <c r="AF116" s="235">
        <f t="shared" ref="AF116:AF122" si="152">IF(AA116=0,0,AE116/AA116)</f>
        <v>0</v>
      </c>
      <c r="AG116" s="94">
        <v>0</v>
      </c>
      <c r="AH116" s="94"/>
      <c r="AI116" s="94"/>
      <c r="AJ116" s="94"/>
      <c r="AK116" s="94"/>
      <c r="AL116" s="123">
        <f t="shared" ref="AL116:AL122" si="153">IFERROR($AL$126*H116/$H$126,0)</f>
        <v>0</v>
      </c>
      <c r="AM116" s="94">
        <v>0</v>
      </c>
      <c r="AN116" s="95">
        <f t="shared" si="133"/>
        <v>0</v>
      </c>
      <c r="AO116" s="96">
        <f t="shared" si="134"/>
        <v>0</v>
      </c>
      <c r="AP116" s="97"/>
      <c r="AQ116" s="98">
        <f t="shared" si="135"/>
        <v>0</v>
      </c>
      <c r="AR116" s="99">
        <f t="shared" si="136"/>
        <v>154</v>
      </c>
      <c r="AS116" s="99">
        <f t="shared" si="137"/>
        <v>0</v>
      </c>
      <c r="AT116" s="99">
        <f t="shared" si="138"/>
        <v>0</v>
      </c>
      <c r="AU116" s="99">
        <f t="shared" si="139"/>
        <v>0</v>
      </c>
      <c r="AV116" s="99">
        <f t="array" ref="AV116">_xlfn.IFS(U116=0,AO116,U116&lt;0,AO116/-U116,U116&gt;0,AO116/U116)</f>
        <v>0</v>
      </c>
      <c r="AW116" s="235">
        <f t="shared" si="140"/>
        <v>0</v>
      </c>
      <c r="AX116" s="235">
        <f t="shared" si="141"/>
        <v>0</v>
      </c>
      <c r="AY116" s="100"/>
      <c r="AZ116" s="95">
        <f t="shared" si="142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43"/>
        <v>1</v>
      </c>
      <c r="F117" s="94"/>
      <c r="G117" s="94"/>
      <c r="H117" s="94">
        <v>0</v>
      </c>
      <c r="I117" s="94">
        <v>1</v>
      </c>
      <c r="J117" s="94"/>
      <c r="K117" s="93">
        <v>220</v>
      </c>
      <c r="L117" s="93">
        <f t="shared" si="122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44"/>
        <v>0</v>
      </c>
      <c r="R117" s="93">
        <f t="shared" si="145"/>
        <v>0</v>
      </c>
      <c r="S117" s="94">
        <v>0</v>
      </c>
      <c r="T117" s="94">
        <v>0</v>
      </c>
      <c r="U117" s="93">
        <f t="shared" si="146"/>
        <v>0</v>
      </c>
      <c r="V117" s="94">
        <v>0</v>
      </c>
      <c r="W117" s="94">
        <v>0</v>
      </c>
      <c r="X117" s="93">
        <f t="shared" si="147"/>
        <v>0</v>
      </c>
      <c r="Y117" s="94">
        <v>0</v>
      </c>
      <c r="Z117" s="94">
        <v>0</v>
      </c>
      <c r="AA117" s="93">
        <f t="shared" si="148"/>
        <v>0</v>
      </c>
      <c r="AB117" s="93">
        <f t="shared" si="149"/>
        <v>0</v>
      </c>
      <c r="AC117" s="235">
        <f t="shared" si="150"/>
        <v>0</v>
      </c>
      <c r="AD117" s="93">
        <f t="shared" si="151"/>
        <v>0</v>
      </c>
      <c r="AE117" s="94">
        <v>0</v>
      </c>
      <c r="AF117" s="235">
        <f t="shared" si="152"/>
        <v>0</v>
      </c>
      <c r="AG117" s="94">
        <v>0</v>
      </c>
      <c r="AH117" s="94"/>
      <c r="AI117" s="94"/>
      <c r="AJ117" s="94"/>
      <c r="AK117" s="94"/>
      <c r="AL117" s="123">
        <f t="shared" si="153"/>
        <v>0</v>
      </c>
      <c r="AM117" s="94">
        <v>0</v>
      </c>
      <c r="AN117" s="95">
        <f t="shared" si="133"/>
        <v>0</v>
      </c>
      <c r="AO117" s="96">
        <f t="shared" si="134"/>
        <v>0</v>
      </c>
      <c r="AP117" s="97"/>
      <c r="AQ117" s="98">
        <f t="shared" si="135"/>
        <v>0</v>
      </c>
      <c r="AR117" s="99">
        <f t="shared" si="136"/>
        <v>220</v>
      </c>
      <c r="AS117" s="99">
        <f t="shared" si="137"/>
        <v>0</v>
      </c>
      <c r="AT117" s="99">
        <f t="shared" si="138"/>
        <v>0</v>
      </c>
      <c r="AU117" s="99">
        <f t="shared" si="139"/>
        <v>0</v>
      </c>
      <c r="AV117" s="99">
        <f t="array" ref="AV117">_xlfn.IFS(U117=0,AO117,U117&lt;0,AO117/-U117,U117&gt;0,AO117/U117)</f>
        <v>0</v>
      </c>
      <c r="AW117" s="235">
        <f t="shared" si="140"/>
        <v>0</v>
      </c>
      <c r="AX117" s="235">
        <f t="shared" si="141"/>
        <v>0</v>
      </c>
      <c r="AY117" s="100"/>
      <c r="AZ117" s="95">
        <f t="shared" si="142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43"/>
        <v>1</v>
      </c>
      <c r="F118" s="94"/>
      <c r="G118" s="94"/>
      <c r="H118" s="94">
        <v>0</v>
      </c>
      <c r="I118" s="94">
        <v>1</v>
      </c>
      <c r="J118" s="94"/>
      <c r="K118" s="93">
        <v>220</v>
      </c>
      <c r="L118" s="93">
        <f t="shared" si="122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44"/>
        <v>0</v>
      </c>
      <c r="R118" s="93">
        <f t="shared" si="145"/>
        <v>0</v>
      </c>
      <c r="S118" s="94">
        <v>0</v>
      </c>
      <c r="T118" s="94">
        <v>0</v>
      </c>
      <c r="U118" s="93">
        <f t="shared" si="146"/>
        <v>0</v>
      </c>
      <c r="V118" s="94">
        <v>0</v>
      </c>
      <c r="W118" s="94">
        <v>0</v>
      </c>
      <c r="X118" s="93">
        <f t="shared" si="147"/>
        <v>0</v>
      </c>
      <c r="Y118" s="94">
        <v>0</v>
      </c>
      <c r="Z118" s="94">
        <v>0</v>
      </c>
      <c r="AA118" s="93">
        <f t="shared" si="148"/>
        <v>0</v>
      </c>
      <c r="AB118" s="93">
        <f t="shared" si="149"/>
        <v>0</v>
      </c>
      <c r="AC118" s="235">
        <f t="shared" si="150"/>
        <v>0</v>
      </c>
      <c r="AD118" s="93">
        <f t="shared" si="151"/>
        <v>0</v>
      </c>
      <c r="AE118" s="94">
        <v>0</v>
      </c>
      <c r="AF118" s="235">
        <f t="shared" si="152"/>
        <v>0</v>
      </c>
      <c r="AG118" s="94">
        <v>0</v>
      </c>
      <c r="AH118" s="94"/>
      <c r="AI118" s="94"/>
      <c r="AJ118" s="94"/>
      <c r="AK118" s="94"/>
      <c r="AL118" s="123">
        <f t="shared" si="153"/>
        <v>0</v>
      </c>
      <c r="AM118" s="94">
        <v>0</v>
      </c>
      <c r="AN118" s="95">
        <f t="shared" si="133"/>
        <v>0</v>
      </c>
      <c r="AO118" s="96">
        <f t="shared" si="134"/>
        <v>0</v>
      </c>
      <c r="AP118" s="97"/>
      <c r="AQ118" s="98">
        <f t="shared" si="135"/>
        <v>0</v>
      </c>
      <c r="AR118" s="99">
        <f t="shared" si="136"/>
        <v>220</v>
      </c>
      <c r="AS118" s="99">
        <f t="shared" si="137"/>
        <v>0</v>
      </c>
      <c r="AT118" s="99">
        <f t="shared" si="138"/>
        <v>0</v>
      </c>
      <c r="AU118" s="99">
        <f t="shared" si="139"/>
        <v>0</v>
      </c>
      <c r="AV118" s="99">
        <f t="array" ref="AV118">_xlfn.IFS(U118=0,AO118,U118&lt;0,AO118/-U118,U118&gt;0,AO118/U118)</f>
        <v>0</v>
      </c>
      <c r="AW118" s="235">
        <f t="shared" si="140"/>
        <v>0</v>
      </c>
      <c r="AX118" s="235">
        <f t="shared" si="141"/>
        <v>0</v>
      </c>
      <c r="AY118" s="100"/>
      <c r="AZ118" s="95">
        <f t="shared" si="142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43"/>
        <v>6</v>
      </c>
      <c r="F119" s="94"/>
      <c r="G119" s="94"/>
      <c r="H119" s="94">
        <v>0</v>
      </c>
      <c r="I119" s="94">
        <v>1</v>
      </c>
      <c r="J119" s="94">
        <v>5</v>
      </c>
      <c r="K119" s="93">
        <v>220</v>
      </c>
      <c r="L119" s="93">
        <f t="shared" si="122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44"/>
        <v>0</v>
      </c>
      <c r="R119" s="93">
        <f t="shared" si="145"/>
        <v>0</v>
      </c>
      <c r="S119" s="94">
        <v>0</v>
      </c>
      <c r="T119" s="94">
        <v>0</v>
      </c>
      <c r="U119" s="93">
        <f t="shared" si="146"/>
        <v>0</v>
      </c>
      <c r="V119" s="94">
        <v>0</v>
      </c>
      <c r="W119" s="94">
        <v>0</v>
      </c>
      <c r="X119" s="93">
        <f t="shared" si="147"/>
        <v>0</v>
      </c>
      <c r="Y119" s="94">
        <v>0</v>
      </c>
      <c r="Z119" s="94">
        <v>0</v>
      </c>
      <c r="AA119" s="93">
        <f t="shared" si="148"/>
        <v>0</v>
      </c>
      <c r="AB119" s="93">
        <f t="shared" si="149"/>
        <v>0</v>
      </c>
      <c r="AC119" s="235">
        <f t="shared" si="150"/>
        <v>0</v>
      </c>
      <c r="AD119" s="93">
        <f t="shared" si="151"/>
        <v>0</v>
      </c>
      <c r="AE119" s="94">
        <v>0</v>
      </c>
      <c r="AF119" s="235">
        <f t="shared" si="152"/>
        <v>0</v>
      </c>
      <c r="AG119" s="94">
        <v>0</v>
      </c>
      <c r="AH119" s="94"/>
      <c r="AI119" s="94"/>
      <c r="AJ119" s="94"/>
      <c r="AK119" s="94"/>
      <c r="AL119" s="123">
        <f t="shared" si="153"/>
        <v>0</v>
      </c>
      <c r="AM119" s="94">
        <v>0</v>
      </c>
      <c r="AN119" s="95">
        <f t="shared" si="133"/>
        <v>0</v>
      </c>
      <c r="AO119" s="96">
        <f t="shared" si="134"/>
        <v>0</v>
      </c>
      <c r="AP119" s="97"/>
      <c r="AQ119" s="98">
        <f t="shared" si="135"/>
        <v>0</v>
      </c>
      <c r="AR119" s="99">
        <f t="shared" si="136"/>
        <v>220</v>
      </c>
      <c r="AS119" s="99">
        <f t="shared" si="137"/>
        <v>0</v>
      </c>
      <c r="AT119" s="99">
        <f t="shared" si="138"/>
        <v>0</v>
      </c>
      <c r="AU119" s="99">
        <f t="shared" si="139"/>
        <v>0</v>
      </c>
      <c r="AV119" s="99">
        <f t="array" ref="AV119">_xlfn.IFS(U119=0,AO119,U119&lt;0,AO119/-U119,U119&gt;0,AO119/U119)</f>
        <v>0</v>
      </c>
      <c r="AW119" s="235">
        <f t="shared" si="140"/>
        <v>0</v>
      </c>
      <c r="AX119" s="235">
        <f t="shared" si="141"/>
        <v>0</v>
      </c>
      <c r="AY119" s="100"/>
      <c r="AZ119" s="95">
        <f t="shared" si="142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43"/>
        <v>1</v>
      </c>
      <c r="F120" s="94"/>
      <c r="G120" s="94"/>
      <c r="H120" s="94">
        <v>0</v>
      </c>
      <c r="I120" s="94">
        <v>1</v>
      </c>
      <c r="J120" s="94"/>
      <c r="K120" s="93">
        <v>205</v>
      </c>
      <c r="L120" s="93">
        <f t="shared" si="122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44"/>
        <v>0</v>
      </c>
      <c r="R120" s="93">
        <f t="shared" si="145"/>
        <v>0</v>
      </c>
      <c r="S120" s="94">
        <v>0</v>
      </c>
      <c r="T120" s="94">
        <v>0</v>
      </c>
      <c r="U120" s="93">
        <f t="shared" si="146"/>
        <v>0</v>
      </c>
      <c r="V120" s="94">
        <v>0</v>
      </c>
      <c r="W120" s="94">
        <v>0</v>
      </c>
      <c r="X120" s="93">
        <f t="shared" si="147"/>
        <v>0</v>
      </c>
      <c r="Y120" s="94">
        <v>0</v>
      </c>
      <c r="Z120" s="94">
        <v>0</v>
      </c>
      <c r="AA120" s="93">
        <f t="shared" si="148"/>
        <v>0</v>
      </c>
      <c r="AB120" s="93">
        <f t="shared" si="149"/>
        <v>0</v>
      </c>
      <c r="AC120" s="235">
        <f t="shared" si="150"/>
        <v>0</v>
      </c>
      <c r="AD120" s="93">
        <f t="shared" si="151"/>
        <v>0</v>
      </c>
      <c r="AE120" s="94">
        <v>0</v>
      </c>
      <c r="AF120" s="235">
        <f t="shared" si="152"/>
        <v>0</v>
      </c>
      <c r="AG120" s="94">
        <v>0</v>
      </c>
      <c r="AH120" s="94"/>
      <c r="AI120" s="94"/>
      <c r="AJ120" s="94"/>
      <c r="AK120" s="94"/>
      <c r="AL120" s="123">
        <f t="shared" si="153"/>
        <v>0</v>
      </c>
      <c r="AM120" s="94">
        <v>0</v>
      </c>
      <c r="AN120" s="95">
        <f t="shared" si="133"/>
        <v>0</v>
      </c>
      <c r="AO120" s="96">
        <f t="shared" si="134"/>
        <v>0</v>
      </c>
      <c r="AP120" s="97"/>
      <c r="AQ120" s="98">
        <f t="shared" si="135"/>
        <v>0</v>
      </c>
      <c r="AR120" s="99">
        <f t="shared" si="136"/>
        <v>205</v>
      </c>
      <c r="AS120" s="99">
        <f t="shared" si="137"/>
        <v>0</v>
      </c>
      <c r="AT120" s="99">
        <f t="shared" si="138"/>
        <v>0</v>
      </c>
      <c r="AU120" s="99">
        <f t="shared" si="139"/>
        <v>0</v>
      </c>
      <c r="AV120" s="99">
        <f t="array" ref="AV120">_xlfn.IFS(U120=0,AO120,U120&lt;0,AO120/-U120,U120&gt;0,AO120/U120)</f>
        <v>0</v>
      </c>
      <c r="AW120" s="235">
        <f t="shared" si="140"/>
        <v>0</v>
      </c>
      <c r="AX120" s="235">
        <f t="shared" si="141"/>
        <v>0</v>
      </c>
      <c r="AY120" s="100"/>
      <c r="AZ120" s="95">
        <f t="shared" si="142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43"/>
        <v>1</v>
      </c>
      <c r="F121" s="94"/>
      <c r="G121" s="94"/>
      <c r="H121" s="94">
        <v>0</v>
      </c>
      <c r="I121" s="94">
        <v>1</v>
      </c>
      <c r="J121" s="94"/>
      <c r="K121" s="93">
        <v>205</v>
      </c>
      <c r="L121" s="93">
        <f t="shared" si="122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44"/>
        <v>0</v>
      </c>
      <c r="R121" s="93">
        <f t="shared" si="145"/>
        <v>0</v>
      </c>
      <c r="S121" s="94">
        <v>0</v>
      </c>
      <c r="T121" s="94">
        <v>0</v>
      </c>
      <c r="U121" s="93">
        <f t="shared" si="146"/>
        <v>0</v>
      </c>
      <c r="V121" s="94">
        <v>0</v>
      </c>
      <c r="W121" s="94">
        <v>0</v>
      </c>
      <c r="X121" s="93">
        <f t="shared" si="147"/>
        <v>0</v>
      </c>
      <c r="Y121" s="94">
        <v>0</v>
      </c>
      <c r="Z121" s="94">
        <v>0</v>
      </c>
      <c r="AA121" s="93">
        <f t="shared" si="148"/>
        <v>0</v>
      </c>
      <c r="AB121" s="93">
        <f t="shared" si="149"/>
        <v>0</v>
      </c>
      <c r="AC121" s="235">
        <f t="shared" si="150"/>
        <v>0</v>
      </c>
      <c r="AD121" s="93">
        <f t="shared" si="151"/>
        <v>0</v>
      </c>
      <c r="AE121" s="94">
        <v>0</v>
      </c>
      <c r="AF121" s="235">
        <f t="shared" si="152"/>
        <v>0</v>
      </c>
      <c r="AG121" s="94">
        <v>0</v>
      </c>
      <c r="AH121" s="94"/>
      <c r="AI121" s="94"/>
      <c r="AJ121" s="94"/>
      <c r="AK121" s="94"/>
      <c r="AL121" s="123">
        <f t="shared" si="153"/>
        <v>0</v>
      </c>
      <c r="AM121" s="94">
        <v>0</v>
      </c>
      <c r="AN121" s="95">
        <f t="shared" si="133"/>
        <v>0</v>
      </c>
      <c r="AO121" s="96">
        <f t="shared" si="134"/>
        <v>0</v>
      </c>
      <c r="AP121" s="97"/>
      <c r="AQ121" s="98">
        <f t="shared" si="135"/>
        <v>0</v>
      </c>
      <c r="AR121" s="99">
        <f t="shared" si="136"/>
        <v>205</v>
      </c>
      <c r="AS121" s="99">
        <f t="shared" si="137"/>
        <v>0</v>
      </c>
      <c r="AT121" s="99">
        <f t="shared" si="138"/>
        <v>0</v>
      </c>
      <c r="AU121" s="99">
        <f t="shared" si="139"/>
        <v>0</v>
      </c>
      <c r="AV121" s="99">
        <f t="array" ref="AV121">_xlfn.IFS(U121=0,AO121,U121&lt;0,AO121/-U121,U121&gt;0,AO121/U121)</f>
        <v>0</v>
      </c>
      <c r="AW121" s="235">
        <f t="shared" si="140"/>
        <v>0</v>
      </c>
      <c r="AX121" s="235">
        <f t="shared" si="141"/>
        <v>0</v>
      </c>
      <c r="AY121" s="100"/>
      <c r="AZ121" s="95">
        <f t="shared" si="142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43"/>
        <v>1</v>
      </c>
      <c r="F122" s="94"/>
      <c r="G122" s="94"/>
      <c r="H122" s="94">
        <v>0</v>
      </c>
      <c r="I122" s="94">
        <v>1</v>
      </c>
      <c r="J122" s="94"/>
      <c r="K122" s="93">
        <v>453</v>
      </c>
      <c r="L122" s="93">
        <f t="shared" si="122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44"/>
        <v>0</v>
      </c>
      <c r="R122" s="93">
        <f t="shared" si="145"/>
        <v>0</v>
      </c>
      <c r="S122" s="94">
        <v>0</v>
      </c>
      <c r="T122" s="94">
        <v>0</v>
      </c>
      <c r="U122" s="93">
        <f t="shared" si="146"/>
        <v>0</v>
      </c>
      <c r="V122" s="94">
        <v>0</v>
      </c>
      <c r="W122" s="94">
        <v>0</v>
      </c>
      <c r="X122" s="93">
        <f t="shared" si="147"/>
        <v>0</v>
      </c>
      <c r="Y122" s="94">
        <v>0</v>
      </c>
      <c r="Z122" s="94">
        <v>0</v>
      </c>
      <c r="AA122" s="93">
        <f t="shared" si="148"/>
        <v>0</v>
      </c>
      <c r="AB122" s="93">
        <f t="shared" si="149"/>
        <v>0</v>
      </c>
      <c r="AC122" s="235">
        <f t="shared" si="150"/>
        <v>0</v>
      </c>
      <c r="AD122" s="93">
        <f t="shared" si="151"/>
        <v>0</v>
      </c>
      <c r="AE122" s="94">
        <v>0</v>
      </c>
      <c r="AF122" s="235">
        <f t="shared" si="152"/>
        <v>0</v>
      </c>
      <c r="AG122" s="94">
        <v>0</v>
      </c>
      <c r="AH122" s="94"/>
      <c r="AI122" s="94"/>
      <c r="AJ122" s="94"/>
      <c r="AK122" s="94"/>
      <c r="AL122" s="123">
        <f t="shared" si="153"/>
        <v>0</v>
      </c>
      <c r="AM122" s="94">
        <v>0</v>
      </c>
      <c r="AN122" s="95">
        <f t="shared" si="133"/>
        <v>0</v>
      </c>
      <c r="AO122" s="96">
        <f t="shared" si="134"/>
        <v>0</v>
      </c>
      <c r="AP122" s="97"/>
      <c r="AQ122" s="98">
        <f t="shared" si="135"/>
        <v>0</v>
      </c>
      <c r="AR122" s="99">
        <f t="shared" si="136"/>
        <v>453</v>
      </c>
      <c r="AS122" s="99">
        <f t="shared" si="137"/>
        <v>0</v>
      </c>
      <c r="AT122" s="99">
        <f t="shared" si="138"/>
        <v>0</v>
      </c>
      <c r="AU122" s="99">
        <f t="shared" si="139"/>
        <v>0</v>
      </c>
      <c r="AV122" s="99">
        <f t="array" ref="AV122">_xlfn.IFS(U122=0,AO122,U122&lt;0,AO122/-U122,U122&gt;0,AO122/U122)</f>
        <v>0</v>
      </c>
      <c r="AW122" s="235">
        <f t="shared" si="140"/>
        <v>0</v>
      </c>
      <c r="AX122" s="235">
        <f t="shared" si="141"/>
        <v>0</v>
      </c>
      <c r="AY122" s="100"/>
      <c r="AZ122" s="95">
        <f t="shared" si="142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54">AVERAGE(AQ115:AQ122)</f>
        <v>0</v>
      </c>
      <c r="AR123" s="131">
        <f t="shared" si="154"/>
        <v>227.125</v>
      </c>
      <c r="AS123" s="131">
        <f t="shared" si="154"/>
        <v>0</v>
      </c>
      <c r="AT123" s="131">
        <f t="shared" si="154"/>
        <v>0</v>
      </c>
      <c r="AU123" s="131">
        <f t="shared" si="154"/>
        <v>0</v>
      </c>
      <c r="AV123" s="131">
        <f t="shared" si="154"/>
        <v>0</v>
      </c>
      <c r="AW123" s="132">
        <f t="shared" si="154"/>
        <v>0</v>
      </c>
      <c r="AX123" s="132">
        <f t="shared" si="154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55">SUM(E115:E122)</f>
        <v>14</v>
      </c>
      <c r="F124" s="135">
        <f t="shared" si="155"/>
        <v>0</v>
      </c>
      <c r="G124" s="135">
        <f t="shared" si="155"/>
        <v>0</v>
      </c>
      <c r="H124" s="135">
        <f t="shared" si="155"/>
        <v>0</v>
      </c>
      <c r="I124" s="135">
        <f t="shared" si="155"/>
        <v>8</v>
      </c>
      <c r="J124" s="135">
        <f t="shared" si="155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56">SUM(S115:S122)</f>
        <v>0</v>
      </c>
      <c r="T124" s="135">
        <f t="shared" si="156"/>
        <v>0</v>
      </c>
      <c r="U124" s="135">
        <f t="shared" si="156"/>
        <v>0</v>
      </c>
      <c r="V124" s="135">
        <f t="shared" si="156"/>
        <v>0</v>
      </c>
      <c r="W124" s="135">
        <f t="shared" si="156"/>
        <v>0</v>
      </c>
      <c r="X124" s="135">
        <f t="shared" si="156"/>
        <v>0</v>
      </c>
      <c r="Y124" s="135">
        <f t="shared" si="156"/>
        <v>0</v>
      </c>
      <c r="Z124" s="135">
        <f t="shared" si="156"/>
        <v>0</v>
      </c>
      <c r="AA124" s="135">
        <f t="shared" si="156"/>
        <v>0</v>
      </c>
      <c r="AB124" s="135">
        <f t="shared" si="156"/>
        <v>0</v>
      </c>
      <c r="AC124" s="266">
        <f t="shared" si="156"/>
        <v>0</v>
      </c>
      <c r="AD124" s="136">
        <f t="shared" si="156"/>
        <v>0</v>
      </c>
      <c r="AE124" s="135">
        <f t="shared" si="156"/>
        <v>0</v>
      </c>
      <c r="AF124" s="266" t="e">
        <f>AE124/AA124</f>
        <v>#DIV/0!</v>
      </c>
      <c r="AG124" s="135">
        <f t="shared" ref="AG124:AO124" si="157">SUM(AG115:AG122)</f>
        <v>0</v>
      </c>
      <c r="AH124" s="135">
        <f t="shared" si="157"/>
        <v>0</v>
      </c>
      <c r="AI124" s="135">
        <f t="shared" si="157"/>
        <v>0</v>
      </c>
      <c r="AJ124" s="135">
        <f t="shared" si="157"/>
        <v>0</v>
      </c>
      <c r="AK124" s="135">
        <f t="shared" si="157"/>
        <v>0</v>
      </c>
      <c r="AL124" s="137">
        <f t="shared" si="157"/>
        <v>0</v>
      </c>
      <c r="AM124" s="135">
        <f t="shared" si="157"/>
        <v>0</v>
      </c>
      <c r="AN124" s="135">
        <f t="shared" si="157"/>
        <v>0</v>
      </c>
      <c r="AO124" s="135">
        <f t="shared" si="157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3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432"/>
      <c r="AI125" s="432"/>
      <c r="AJ125" s="218"/>
      <c r="AK125" s="218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58">E105+E113+E124</f>
        <v>77439</v>
      </c>
      <c r="F126" s="268">
        <f t="shared" si="158"/>
        <v>2880</v>
      </c>
      <c r="G126" s="268">
        <f t="shared" si="158"/>
        <v>750</v>
      </c>
      <c r="H126" s="268">
        <f t="shared" si="158"/>
        <v>9945</v>
      </c>
      <c r="I126" s="268">
        <f t="shared" si="158"/>
        <v>1619</v>
      </c>
      <c r="J126" s="268">
        <f t="shared" si="158"/>
        <v>62245</v>
      </c>
      <c r="K126" s="268">
        <f t="shared" si="158"/>
        <v>0</v>
      </c>
      <c r="L126" s="268">
        <f t="shared" si="158"/>
        <v>9586669.8999999966</v>
      </c>
      <c r="M126" s="268">
        <f t="shared" si="158"/>
        <v>0</v>
      </c>
      <c r="N126" s="268">
        <f t="shared" si="158"/>
        <v>4413</v>
      </c>
      <c r="O126" s="268">
        <f t="shared" si="158"/>
        <v>0</v>
      </c>
      <c r="P126" s="268">
        <f t="shared" si="158"/>
        <v>0</v>
      </c>
      <c r="Q126" s="216">
        <f t="shared" si="158"/>
        <v>0</v>
      </c>
      <c r="R126" s="268">
        <f t="shared" si="158"/>
        <v>0</v>
      </c>
      <c r="S126" s="268">
        <f t="shared" si="158"/>
        <v>2295</v>
      </c>
      <c r="T126" s="268">
        <f t="shared" si="158"/>
        <v>-43</v>
      </c>
      <c r="U126" s="268">
        <f t="shared" si="158"/>
        <v>2252</v>
      </c>
      <c r="V126" s="268">
        <f t="shared" si="158"/>
        <v>1593380.0800000003</v>
      </c>
      <c r="W126" s="268">
        <f t="shared" si="158"/>
        <v>-29254.63</v>
      </c>
      <c r="X126" s="268">
        <f t="shared" si="158"/>
        <v>1564125.4500000002</v>
      </c>
      <c r="Y126" s="268">
        <f t="shared" si="158"/>
        <v>2501418.8899999997</v>
      </c>
      <c r="Z126" s="268">
        <f t="shared" si="158"/>
        <v>-47007.29</v>
      </c>
      <c r="AA126" s="268">
        <f t="shared" si="158"/>
        <v>2454411.5999999992</v>
      </c>
      <c r="AB126" s="268">
        <f t="shared" si="158"/>
        <v>3169175.0699999994</v>
      </c>
      <c r="AC126" s="268">
        <f t="shared" si="158"/>
        <v>1.0000000000000004</v>
      </c>
      <c r="AD126" s="268">
        <f t="shared" si="158"/>
        <v>280478.83000000019</v>
      </c>
      <c r="AE126" s="268">
        <f t="shared" si="158"/>
        <v>918234.84000000067</v>
      </c>
      <c r="AF126" s="269">
        <f>AE126/AA126</f>
        <v>0.37411607735230756</v>
      </c>
      <c r="AG126" s="268">
        <f>AG105+AG113+AG124</f>
        <v>267875.32999999996</v>
      </c>
      <c r="AH126" s="268">
        <f>AH105+AH113+AH124</f>
        <v>50989</v>
      </c>
      <c r="AI126" s="268">
        <f>AI105+AI113+AI124</f>
        <v>265182</v>
      </c>
      <c r="AJ126" s="268">
        <f>AJ105+AJ113+AJ124</f>
        <v>0</v>
      </c>
      <c r="AK126" s="268">
        <f>AK105+AK113+AK124</f>
        <v>0</v>
      </c>
      <c r="AL126" s="157">
        <v>8624.77</v>
      </c>
      <c r="AM126" s="268">
        <f>AM105+AM113+AM124</f>
        <v>466</v>
      </c>
      <c r="AN126" s="268">
        <f>AN105+AN113+AN124</f>
        <v>89311.563195000068</v>
      </c>
      <c r="AO126" s="268">
        <f>AO105+AO113+AO124</f>
        <v>573249.26680499944</v>
      </c>
      <c r="AP126" s="156"/>
      <c r="AQ126" s="156"/>
      <c r="AR126" s="156"/>
      <c r="AS126" s="156"/>
      <c r="AT126" s="156"/>
      <c r="AU126" s="156">
        <f>(AH126+AI126)/S126</f>
        <v>137.76514161220044</v>
      </c>
      <c r="AV126" s="156"/>
      <c r="AW126" s="156"/>
      <c r="AX126" s="156"/>
      <c r="AY126" s="158"/>
      <c r="AZ126" s="156">
        <f>AZ105+AZ124</f>
        <v>17633094.073768727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32">
        <f>AH106+AH114+AH125</f>
        <v>0</v>
      </c>
      <c r="AI127" s="432"/>
      <c r="AJ127" s="218"/>
      <c r="AK127" s="218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271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02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98"/>
      <c r="AL1" s="303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270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4464</v>
      </c>
      <c r="F3" s="94">
        <v>84</v>
      </c>
      <c r="G3" s="94">
        <v>24</v>
      </c>
      <c r="H3" s="94">
        <v>915</v>
      </c>
      <c r="I3" s="94">
        <v>1</v>
      </c>
      <c r="J3" s="94">
        <v>3440</v>
      </c>
      <c r="K3" s="93">
        <v>142.97999999999999</v>
      </c>
      <c r="L3" s="93">
        <f t="shared" ref="L3" si="0">E3*K3</f>
        <v>638262.72</v>
      </c>
      <c r="M3" s="90">
        <v>88</v>
      </c>
      <c r="N3" s="90">
        <v>111</v>
      </c>
      <c r="O3" s="90">
        <v>1322</v>
      </c>
      <c r="P3" s="90">
        <v>66</v>
      </c>
      <c r="Q3" s="234">
        <f>N3/7</f>
        <v>15.857142857142858</v>
      </c>
      <c r="R3" s="93">
        <f>U3/7</f>
        <v>10</v>
      </c>
      <c r="S3" s="94">
        <v>72</v>
      </c>
      <c r="T3" s="94">
        <v>-2</v>
      </c>
      <c r="U3" s="93">
        <f t="shared" ref="U3" si="1">S3+T3</f>
        <v>70</v>
      </c>
      <c r="V3" s="94">
        <v>59385.89</v>
      </c>
      <c r="W3" s="94">
        <v>-1633</v>
      </c>
      <c r="X3" s="93">
        <f t="shared" ref="X3" si="2">V3+W3</f>
        <v>57752.89</v>
      </c>
      <c r="Y3" s="94">
        <v>94234.719999999972</v>
      </c>
      <c r="Z3" s="94">
        <v>-2604.34</v>
      </c>
      <c r="AA3" s="93">
        <f t="shared" ref="AA3" si="3">Y3+Z3</f>
        <v>91630.379999999976</v>
      </c>
      <c r="AB3" s="93">
        <f>N3*O3*P3/100</f>
        <v>96849.72</v>
      </c>
      <c r="AC3" s="235">
        <f>AA3/$AA$126</f>
        <v>4.870989225074171E-2</v>
      </c>
      <c r="AD3" s="93">
        <f t="shared" ref="AD3" si="4">U3*K3</f>
        <v>10008.599999999999</v>
      </c>
      <c r="AE3" s="94">
        <v>33692.219999999958</v>
      </c>
      <c r="AF3" s="235">
        <f t="shared" ref="AF3" si="5">IF(AA3=0,0,AE3/AA3)</f>
        <v>0.36769704545588444</v>
      </c>
      <c r="AG3" s="94">
        <v>7425.1500000000005</v>
      </c>
      <c r="AH3" s="94">
        <v>9058</v>
      </c>
      <c r="AI3" s="94">
        <v>9052</v>
      </c>
      <c r="AJ3" s="94"/>
      <c r="AK3" s="94"/>
      <c r="AL3" s="123">
        <f>IFERROR($AL$126*H3/$H$126,0)</f>
        <v>649.07777583951145</v>
      </c>
      <c r="AM3" s="94">
        <v>0</v>
      </c>
      <c r="AN3" s="95">
        <f>X3*5.71%</f>
        <v>3297.6900189999997</v>
      </c>
      <c r="AO3" s="96">
        <f>AA3-AD3-AE3-AG3-AH3-AI3-AK3-AL3-AN3-AM3</f>
        <v>18447.642205160497</v>
      </c>
      <c r="AP3" s="97"/>
      <c r="AQ3" s="98">
        <f t="shared" ref="AQ3:AQ97" si="6">IF(U3=0,0,AA3/U3)</f>
        <v>1309.0054285714282</v>
      </c>
      <c r="AR3" s="99">
        <f t="shared" ref="AR3:AR19" si="7">K3</f>
        <v>142.97999999999999</v>
      </c>
      <c r="AS3" s="99">
        <f t="shared" ref="AS3:AS97" si="8">IF(U3=0,0,AE3/U3)</f>
        <v>481.31742857142797</v>
      </c>
      <c r="AT3" s="99">
        <f t="shared" ref="AT3:AT97" si="9">IF(S3=0,AG3/1,AG3/S3)</f>
        <v>103.12708333333335</v>
      </c>
      <c r="AU3" s="99">
        <f>IF(S3=0,0,(AH3+AI3+AJ3)/S3)</f>
        <v>251.52777777777777</v>
      </c>
      <c r="AV3" s="99">
        <f>_xlfn.IFS(U3=0,AO3,U3&lt;0,AO3/-U3,U3&gt;0,AO3/U3)</f>
        <v>263.5377457880071</v>
      </c>
      <c r="AW3" s="235">
        <f t="shared" ref="AW3" si="10">IF(AQ3=0,0,AV3/AQ3)</f>
        <v>0.20132670196457225</v>
      </c>
      <c r="AX3" s="235">
        <f t="shared" ref="AX3" si="11">IF(AR3=0,0,AV3/AR3)</f>
        <v>1.8431790865016584</v>
      </c>
      <c r="AY3" s="100"/>
      <c r="AZ3" s="95">
        <f t="shared" ref="AZ3:AZ97" si="12">AV3*E3</f>
        <v>1176432.4971976636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8558</v>
      </c>
      <c r="F4" s="94">
        <v>438</v>
      </c>
      <c r="G4" s="94">
        <v>68</v>
      </c>
      <c r="H4" s="94">
        <v>1061</v>
      </c>
      <c r="I4" s="94">
        <v>0</v>
      </c>
      <c r="J4" s="94">
        <v>6991</v>
      </c>
      <c r="K4" s="93">
        <v>123.09</v>
      </c>
      <c r="L4" s="93">
        <f>E4*K4</f>
        <v>1053404.22</v>
      </c>
      <c r="M4" s="90">
        <v>7</v>
      </c>
      <c r="N4" s="90">
        <v>614</v>
      </c>
      <c r="O4" s="90">
        <v>929</v>
      </c>
      <c r="P4" s="90">
        <v>79</v>
      </c>
      <c r="Q4" s="234">
        <f t="shared" ref="Q4:Q67" si="13">N4/7</f>
        <v>87.714285714285708</v>
      </c>
      <c r="R4" s="93">
        <f t="shared" ref="R4:R67" si="14">U4/7</f>
        <v>65.142857142857139</v>
      </c>
      <c r="S4" s="94">
        <v>463</v>
      </c>
      <c r="T4" s="94">
        <v>-7</v>
      </c>
      <c r="U4" s="93">
        <f t="shared" ref="U4:U67" si="15">S4+T4</f>
        <v>456</v>
      </c>
      <c r="V4" s="94">
        <v>269689.82999999996</v>
      </c>
      <c r="W4" s="94">
        <v>-4176.2700000000004</v>
      </c>
      <c r="X4" s="93">
        <f t="shared" ref="X4:X67" si="16">V4+W4</f>
        <v>265513.55999999994</v>
      </c>
      <c r="Y4" s="94">
        <v>402614.41</v>
      </c>
      <c r="Z4" s="94">
        <v>-6123.8099999999995</v>
      </c>
      <c r="AA4" s="93">
        <f t="shared" ref="AA4:AA67" si="17">Y4+Z4</f>
        <v>396490.6</v>
      </c>
      <c r="AB4" s="93">
        <f t="shared" ref="AB4:AB67" si="18">N4*O4*P4/100</f>
        <v>450620.74</v>
      </c>
      <c r="AC4" s="235">
        <f t="shared" ref="AC4:AC67" si="19">AA4/$AA$126</f>
        <v>0.21077086447128054</v>
      </c>
      <c r="AD4" s="93">
        <f t="shared" ref="AD4:AD67" si="20">U4*K4</f>
        <v>56129.04</v>
      </c>
      <c r="AE4" s="94">
        <v>147223.69999999972</v>
      </c>
      <c r="AF4" s="235">
        <f t="shared" ref="AF4:AF67" si="21">IF(AA4=0,0,AE4/AA4)</f>
        <v>0.37131699969683957</v>
      </c>
      <c r="AG4" s="94">
        <v>39712.410000000127</v>
      </c>
      <c r="AH4" s="94">
        <v>2536</v>
      </c>
      <c r="AI4" s="94">
        <v>2000</v>
      </c>
      <c r="AJ4" s="94"/>
      <c r="AK4" s="94"/>
      <c r="AL4" s="123">
        <f t="shared" ref="AL4:AL67" si="22">IFERROR($AL$126*H4/$H$126,0)</f>
        <v>752.64647012647185</v>
      </c>
      <c r="AM4" s="94">
        <v>0</v>
      </c>
      <c r="AN4" s="95">
        <f t="shared" ref="AN4:AN67" si="23">X4*5.71%</f>
        <v>15160.824275999996</v>
      </c>
      <c r="AO4" s="96">
        <f>AA4-AD4-AE4-AG4-AH4-AI4-AK4-AL4-AN4-AM4</f>
        <v>132975.97925387369</v>
      </c>
      <c r="AP4" s="97"/>
      <c r="AQ4" s="98">
        <f t="shared" si="6"/>
        <v>869.49692982456133</v>
      </c>
      <c r="AR4" s="99">
        <f t="shared" si="7"/>
        <v>123.09</v>
      </c>
      <c r="AS4" s="99">
        <f t="shared" si="8"/>
        <v>322.85899122806956</v>
      </c>
      <c r="AT4" s="99">
        <f t="shared" si="9"/>
        <v>85.771943844492711</v>
      </c>
      <c r="AU4" s="99">
        <f t="shared" ref="AU4:AU70" si="24">IF(S4=0,0,(AH4+AI4+AJ4)/S4)</f>
        <v>9.7969762419006479</v>
      </c>
      <c r="AV4" s="99">
        <f t="array" ref="AV4">_xlfn.IFS(U4=0,AO4,U4&lt;0,AO4/-U4,U4&gt;0,AO4/U4)</f>
        <v>291.61398959182827</v>
      </c>
      <c r="AW4" s="235">
        <f>IF(AQ4=0,0,AV4/AQ4)</f>
        <v>0.33538242584786043</v>
      </c>
      <c r="AX4" s="235">
        <f>IF(AR4=0,0,AV4/AR4)</f>
        <v>2.369111947289205</v>
      </c>
      <c r="AY4" s="100"/>
      <c r="AZ4" s="95">
        <f t="shared" si="12"/>
        <v>2495632.5229268665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5691</v>
      </c>
      <c r="F5" s="94">
        <v>138</v>
      </c>
      <c r="G5" s="94">
        <v>25</v>
      </c>
      <c r="H5" s="94">
        <v>614</v>
      </c>
      <c r="I5" s="94">
        <v>0</v>
      </c>
      <c r="J5" s="94">
        <v>4914</v>
      </c>
      <c r="K5" s="93">
        <v>123.09</v>
      </c>
      <c r="L5" s="93">
        <f>E5*K5</f>
        <v>700505.19000000006</v>
      </c>
      <c r="M5" s="90">
        <v>48</v>
      </c>
      <c r="N5" s="90">
        <v>205</v>
      </c>
      <c r="O5" s="90">
        <v>1062</v>
      </c>
      <c r="P5" s="90">
        <v>76</v>
      </c>
      <c r="Q5" s="234">
        <f t="shared" si="13"/>
        <v>29.285714285714285</v>
      </c>
      <c r="R5" s="93">
        <f t="shared" si="14"/>
        <v>17.857142857142858</v>
      </c>
      <c r="S5" s="94">
        <v>125</v>
      </c>
      <c r="T5" s="94">
        <v>0</v>
      </c>
      <c r="U5" s="93">
        <f t="shared" si="15"/>
        <v>125</v>
      </c>
      <c r="V5" s="94">
        <v>80750.41</v>
      </c>
      <c r="W5" s="94">
        <v>0</v>
      </c>
      <c r="X5" s="93">
        <f t="shared" si="16"/>
        <v>80750.41</v>
      </c>
      <c r="Y5" s="94">
        <v>130219.78</v>
      </c>
      <c r="Z5" s="94">
        <v>0</v>
      </c>
      <c r="AA5" s="93">
        <f t="shared" si="17"/>
        <v>130219.78</v>
      </c>
      <c r="AB5" s="93">
        <f t="shared" si="18"/>
        <v>165459.6</v>
      </c>
      <c r="AC5" s="235">
        <f t="shared" si="19"/>
        <v>6.922367289882779E-2</v>
      </c>
      <c r="AD5" s="93">
        <f t="shared" si="20"/>
        <v>15386.25</v>
      </c>
      <c r="AE5" s="94">
        <v>48384.850000000006</v>
      </c>
      <c r="AF5" s="235">
        <f t="shared" si="21"/>
        <v>0.37156298374947344</v>
      </c>
      <c r="AG5" s="94">
        <v>10867.239999999996</v>
      </c>
      <c r="AH5" s="94">
        <v>9967</v>
      </c>
      <c r="AI5" s="94">
        <v>8000</v>
      </c>
      <c r="AJ5" s="94"/>
      <c r="AK5" s="94"/>
      <c r="AL5" s="123">
        <f t="shared" si="22"/>
        <v>435.55601569995639</v>
      </c>
      <c r="AM5" s="94">
        <v>40</v>
      </c>
      <c r="AN5" s="95">
        <f t="shared" si="23"/>
        <v>4610.8484109999999</v>
      </c>
      <c r="AO5" s="96">
        <f t="shared" ref="AO5:AO68" si="25">AA5-AD5-AE5-AG5-AH5-AI5-AK5-AL5-AN5-AM5</f>
        <v>32528.03557330004</v>
      </c>
      <c r="AP5" s="97"/>
      <c r="AQ5" s="98">
        <f t="shared" si="6"/>
        <v>1041.7582399999999</v>
      </c>
      <c r="AR5" s="99">
        <f t="shared" si="7"/>
        <v>123.09</v>
      </c>
      <c r="AS5" s="99">
        <f t="shared" si="8"/>
        <v>387.07880000000006</v>
      </c>
      <c r="AT5" s="99">
        <f t="shared" si="9"/>
        <v>86.937919999999963</v>
      </c>
      <c r="AU5" s="99">
        <f t="shared" si="24"/>
        <v>143.73599999999999</v>
      </c>
      <c r="AV5" s="99">
        <f t="array" ref="AV5">_xlfn.IFS(U5=0,AO5,U5&lt;0,AO5/-U5,U5&gt;0,AO5/U5)</f>
        <v>260.2242845864003</v>
      </c>
      <c r="AW5" s="235">
        <f>IF(AQ5=0,0,AV5/AQ5)</f>
        <v>0.24979335376929712</v>
      </c>
      <c r="AX5" s="235">
        <f>IF(AR5=0,0,AV5/AR5)</f>
        <v>2.1140976893850052</v>
      </c>
      <c r="AY5" s="100"/>
      <c r="AZ5" s="95">
        <f t="shared" si="12"/>
        <v>1480936.4035812041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714</v>
      </c>
      <c r="F6" s="94">
        <v>107</v>
      </c>
      <c r="G6" s="94">
        <v>15</v>
      </c>
      <c r="H6" s="94">
        <v>411</v>
      </c>
      <c r="I6" s="94">
        <v>0</v>
      </c>
      <c r="J6" s="94">
        <v>181</v>
      </c>
      <c r="K6" s="93">
        <v>123.09</v>
      </c>
      <c r="L6" s="93">
        <f t="shared" ref="L6" si="27">E6*K6</f>
        <v>87886.260000000009</v>
      </c>
      <c r="M6" s="90">
        <v>37</v>
      </c>
      <c r="N6" s="90">
        <v>152</v>
      </c>
      <c r="O6" s="90">
        <v>974</v>
      </c>
      <c r="P6" s="90">
        <v>84</v>
      </c>
      <c r="Q6" s="234">
        <f t="shared" si="13"/>
        <v>21.714285714285715</v>
      </c>
      <c r="R6" s="93">
        <f t="shared" si="14"/>
        <v>14.857142857142858</v>
      </c>
      <c r="S6" s="94">
        <v>104</v>
      </c>
      <c r="T6" s="94">
        <v>0</v>
      </c>
      <c r="U6" s="93">
        <f t="shared" si="15"/>
        <v>104</v>
      </c>
      <c r="V6" s="94">
        <v>64931.069999999992</v>
      </c>
      <c r="W6" s="94">
        <v>0</v>
      </c>
      <c r="X6" s="93">
        <f t="shared" si="16"/>
        <v>64931.069999999992</v>
      </c>
      <c r="Y6" s="94">
        <v>98498.84</v>
      </c>
      <c r="Z6" s="94">
        <v>0</v>
      </c>
      <c r="AA6" s="93">
        <f t="shared" si="17"/>
        <v>98498.84</v>
      </c>
      <c r="AB6" s="93">
        <f t="shared" si="18"/>
        <v>124360.32000000001</v>
      </c>
      <c r="AC6" s="235">
        <f t="shared" si="19"/>
        <v>5.2361104289025635E-2</v>
      </c>
      <c r="AD6" s="93">
        <f t="shared" si="20"/>
        <v>12801.36</v>
      </c>
      <c r="AE6" s="94">
        <v>36727.01999999996</v>
      </c>
      <c r="AF6" s="235">
        <f t="shared" si="21"/>
        <v>0.37286753833852215</v>
      </c>
      <c r="AG6" s="94">
        <v>8244.239999999998</v>
      </c>
      <c r="AH6" s="94">
        <v>3015</v>
      </c>
      <c r="AI6" s="94">
        <f>363+5122</f>
        <v>5485</v>
      </c>
      <c r="AJ6" s="94"/>
      <c r="AK6" s="94"/>
      <c r="AL6" s="123">
        <f t="shared" si="22"/>
        <v>291.55296816397731</v>
      </c>
      <c r="AM6" s="94">
        <v>20</v>
      </c>
      <c r="AN6" s="95">
        <f t="shared" si="23"/>
        <v>3707.5640969999995</v>
      </c>
      <c r="AO6" s="96">
        <f t="shared" si="25"/>
        <v>28207.102934836061</v>
      </c>
      <c r="AP6" s="97"/>
      <c r="AQ6" s="98">
        <f t="shared" si="6"/>
        <v>947.10423076923075</v>
      </c>
      <c r="AR6" s="99">
        <f t="shared" si="7"/>
        <v>123.09</v>
      </c>
      <c r="AS6" s="99">
        <f t="shared" si="8"/>
        <v>353.14442307692269</v>
      </c>
      <c r="AT6" s="99">
        <f t="shared" si="9"/>
        <v>79.271538461538441</v>
      </c>
      <c r="AU6" s="99">
        <f t="shared" si="24"/>
        <v>81.730769230769226</v>
      </c>
      <c r="AV6" s="99">
        <f t="array" ref="AV6">_xlfn.IFS(U6=0,AO6,U6&lt;0,AO6/-U6,U6&gt;0,AO6/U6)</f>
        <v>271.22214360419287</v>
      </c>
      <c r="AW6" s="235">
        <f t="shared" ref="AW6" si="28">IF(AQ6=0,0,AV6/AQ6)</f>
        <v>0.28636989973522592</v>
      </c>
      <c r="AX6" s="235">
        <f t="shared" ref="AX6" si="29">IF(AR6=0,0,AV6/AR6)</f>
        <v>2.2034458006677462</v>
      </c>
      <c r="AY6" s="100"/>
      <c r="AZ6" s="95">
        <f t="shared" si="12"/>
        <v>193652.61053339372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5500</v>
      </c>
      <c r="F7" s="94">
        <v>152</v>
      </c>
      <c r="G7" s="94">
        <v>33</v>
      </c>
      <c r="H7" s="94">
        <v>265</v>
      </c>
      <c r="I7" s="94">
        <v>3</v>
      </c>
      <c r="J7" s="94">
        <v>5047</v>
      </c>
      <c r="K7" s="93">
        <v>117.24</v>
      </c>
      <c r="L7" s="93">
        <f>E7*K7</f>
        <v>644820</v>
      </c>
      <c r="M7" s="90">
        <v>19</v>
      </c>
      <c r="N7" s="90">
        <v>248</v>
      </c>
      <c r="O7" s="90">
        <v>1057</v>
      </c>
      <c r="P7" s="90">
        <v>68</v>
      </c>
      <c r="Q7" s="234">
        <f t="shared" si="13"/>
        <v>35.428571428571431</v>
      </c>
      <c r="R7" s="93">
        <f t="shared" si="14"/>
        <v>19.857142857142858</v>
      </c>
      <c r="S7" s="94">
        <v>146</v>
      </c>
      <c r="T7" s="94">
        <v>-7</v>
      </c>
      <c r="U7" s="93">
        <f t="shared" si="15"/>
        <v>139</v>
      </c>
      <c r="V7" s="94">
        <v>94968.78</v>
      </c>
      <c r="W7" s="94">
        <v>-4376</v>
      </c>
      <c r="X7" s="93">
        <f t="shared" si="16"/>
        <v>90592.78</v>
      </c>
      <c r="Y7" s="94">
        <v>146591.04000000001</v>
      </c>
      <c r="Z7" s="94">
        <v>-6897.78</v>
      </c>
      <c r="AA7" s="93">
        <f t="shared" si="17"/>
        <v>139693.26</v>
      </c>
      <c r="AB7" s="93">
        <f t="shared" si="18"/>
        <v>178252.48</v>
      </c>
      <c r="AC7" s="235">
        <f t="shared" si="19"/>
        <v>7.4259690320555793E-2</v>
      </c>
      <c r="AD7" s="93">
        <f t="shared" si="20"/>
        <v>16296.359999999999</v>
      </c>
      <c r="AE7" s="94">
        <v>51937.899999999987</v>
      </c>
      <c r="AF7" s="235">
        <f t="shared" si="21"/>
        <v>0.37179961295197766</v>
      </c>
      <c r="AG7" s="94">
        <v>14519.889999999994</v>
      </c>
      <c r="AH7" s="94">
        <v>10000</v>
      </c>
      <c r="AI7" s="94">
        <v>9824</v>
      </c>
      <c r="AJ7" s="94"/>
      <c r="AK7" s="94"/>
      <c r="AL7" s="123">
        <f t="shared" si="22"/>
        <v>187.98427387701699</v>
      </c>
      <c r="AM7" s="94">
        <v>0</v>
      </c>
      <c r="AN7" s="95">
        <f t="shared" si="23"/>
        <v>5172.8477379999995</v>
      </c>
      <c r="AO7" s="96">
        <f t="shared" si="25"/>
        <v>31754.27798812302</v>
      </c>
      <c r="AP7" s="97"/>
      <c r="AQ7" s="98">
        <f t="shared" si="6"/>
        <v>1004.9874820143885</v>
      </c>
      <c r="AR7" s="99">
        <f t="shared" si="7"/>
        <v>117.24</v>
      </c>
      <c r="AS7" s="99">
        <f t="shared" si="8"/>
        <v>373.65395683453227</v>
      </c>
      <c r="AT7" s="99">
        <f t="shared" si="9"/>
        <v>99.451301369862975</v>
      </c>
      <c r="AU7" s="99">
        <f t="shared" si="24"/>
        <v>135.78082191780823</v>
      </c>
      <c r="AV7" s="99">
        <f t="array" ref="AV7">_xlfn.IFS(U7=0,AO7,U7&lt;0,AO7/-U7,U7&gt;0,AO7/U7)</f>
        <v>228.44804308002173</v>
      </c>
      <c r="AW7" s="235">
        <f>IF(AQ7=0,0,AV7/AQ7)</f>
        <v>0.22731431701230981</v>
      </c>
      <c r="AX7" s="235">
        <f>IF(AR7=0,0,AV7/AR7)</f>
        <v>1.948550350392543</v>
      </c>
      <c r="AY7" s="100"/>
      <c r="AZ7" s="95">
        <f t="shared" si="12"/>
        <v>1256464.2369401196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517</v>
      </c>
      <c r="F8" s="94">
        <v>98</v>
      </c>
      <c r="G8" s="94">
        <v>30</v>
      </c>
      <c r="H8" s="94">
        <v>381</v>
      </c>
      <c r="I8" s="94">
        <v>0</v>
      </c>
      <c r="J8" s="94">
        <v>8</v>
      </c>
      <c r="K8" s="93">
        <v>169.89</v>
      </c>
      <c r="L8" s="93">
        <f>E8*K8</f>
        <v>87833.12999999999</v>
      </c>
      <c r="M8" s="90">
        <v>42</v>
      </c>
      <c r="N8" s="90">
        <v>122</v>
      </c>
      <c r="O8" s="90">
        <v>1281</v>
      </c>
      <c r="P8" s="90">
        <v>64</v>
      </c>
      <c r="Q8" s="234">
        <f t="shared" si="13"/>
        <v>17.428571428571427</v>
      </c>
      <c r="R8" s="93">
        <f t="shared" si="14"/>
        <v>7.4285714285714288</v>
      </c>
      <c r="S8" s="94">
        <v>53</v>
      </c>
      <c r="T8" s="94">
        <v>-1</v>
      </c>
      <c r="U8" s="93">
        <f t="shared" si="15"/>
        <v>52</v>
      </c>
      <c r="V8" s="94">
        <v>41889.79</v>
      </c>
      <c r="W8" s="94">
        <v>-809</v>
      </c>
      <c r="X8" s="93">
        <f t="shared" si="16"/>
        <v>41080.79</v>
      </c>
      <c r="Y8" s="94">
        <v>67018.09</v>
      </c>
      <c r="Z8" s="94">
        <v>-1262</v>
      </c>
      <c r="AA8" s="93">
        <f t="shared" si="17"/>
        <v>65756.09</v>
      </c>
      <c r="AB8" s="93">
        <f t="shared" si="18"/>
        <v>100020.48</v>
      </c>
      <c r="AC8" s="235">
        <f t="shared" si="19"/>
        <v>3.4955350602388371E-2</v>
      </c>
      <c r="AD8" s="93">
        <f t="shared" si="20"/>
        <v>8834.2799999999988</v>
      </c>
      <c r="AE8" s="94">
        <v>24308.43</v>
      </c>
      <c r="AF8" s="235">
        <f t="shared" si="21"/>
        <v>0.36967572129060594</v>
      </c>
      <c r="AG8" s="94">
        <v>8343.3000000000029</v>
      </c>
      <c r="AH8" s="94">
        <v>6376</v>
      </c>
      <c r="AI8" s="94">
        <v>5957</v>
      </c>
      <c r="AJ8" s="94"/>
      <c r="AK8" s="94"/>
      <c r="AL8" s="123">
        <f t="shared" si="22"/>
        <v>270.27172961186216</v>
      </c>
      <c r="AM8" s="94">
        <v>0</v>
      </c>
      <c r="AN8" s="95">
        <f t="shared" si="23"/>
        <v>2345.7131089999998</v>
      </c>
      <c r="AO8" s="96">
        <f t="shared" si="25"/>
        <v>9321.0951613881316</v>
      </c>
      <c r="AP8" s="97"/>
      <c r="AQ8" s="98">
        <f t="shared" si="6"/>
        <v>1264.5401923076922</v>
      </c>
      <c r="AR8" s="99">
        <f t="shared" si="7"/>
        <v>169.89</v>
      </c>
      <c r="AS8" s="99">
        <f t="shared" si="8"/>
        <v>467.46980769230771</v>
      </c>
      <c r="AT8" s="99">
        <f t="shared" si="9"/>
        <v>157.42075471698118</v>
      </c>
      <c r="AU8" s="99">
        <f t="shared" si="24"/>
        <v>232.69811320754718</v>
      </c>
      <c r="AV8" s="99">
        <f t="array" ref="AV8">_xlfn.IFS(U8=0,AO8,U8&lt;0,AO8/-U8,U8&gt;0,AO8/U8)</f>
        <v>179.25183002669485</v>
      </c>
      <c r="AW8" s="235">
        <f>IF(AQ8=0,0,AV8/AQ8)</f>
        <v>0.14175257624636947</v>
      </c>
      <c r="AX8" s="235">
        <f>IF(AR8=0,0,AV8/AR8)</f>
        <v>1.0551052447271461</v>
      </c>
      <c r="AY8" s="100"/>
      <c r="AZ8" s="95">
        <f t="shared" si="12"/>
        <v>92673.19612380123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11512</v>
      </c>
      <c r="F9" s="94">
        <v>148</v>
      </c>
      <c r="G9" s="94">
        <v>41</v>
      </c>
      <c r="H9" s="94">
        <v>474</v>
      </c>
      <c r="I9" s="94">
        <v>0</v>
      </c>
      <c r="J9" s="94">
        <v>10849</v>
      </c>
      <c r="K9" s="93">
        <v>123.09</v>
      </c>
      <c r="L9" s="93">
        <f>E9*K9</f>
        <v>1417012.08</v>
      </c>
      <c r="M9" s="90">
        <v>32</v>
      </c>
      <c r="N9" s="90">
        <v>231</v>
      </c>
      <c r="O9" s="90">
        <v>1323</v>
      </c>
      <c r="P9" s="90">
        <v>64</v>
      </c>
      <c r="Q9" s="234">
        <f t="shared" si="13"/>
        <v>33</v>
      </c>
      <c r="R9" s="93">
        <f t="shared" si="14"/>
        <v>18</v>
      </c>
      <c r="S9" s="94">
        <v>129</v>
      </c>
      <c r="T9" s="94">
        <v>-3</v>
      </c>
      <c r="U9" s="93">
        <f t="shared" si="15"/>
        <v>126</v>
      </c>
      <c r="V9" s="94">
        <v>106743.09999999998</v>
      </c>
      <c r="W9" s="94">
        <v>-2435</v>
      </c>
      <c r="X9" s="93">
        <f t="shared" si="16"/>
        <v>104308.09999999998</v>
      </c>
      <c r="Y9" s="94">
        <v>169137.4</v>
      </c>
      <c r="Z9" s="94">
        <v>-3969</v>
      </c>
      <c r="AA9" s="93">
        <f t="shared" si="17"/>
        <v>165168.4</v>
      </c>
      <c r="AB9" s="93">
        <f t="shared" si="18"/>
        <v>195592.32000000001</v>
      </c>
      <c r="AC9" s="235">
        <f t="shared" si="19"/>
        <v>8.7802047391131732E-2</v>
      </c>
      <c r="AD9" s="93">
        <f t="shared" si="20"/>
        <v>15509.34</v>
      </c>
      <c r="AE9" s="94">
        <v>60716.350000000035</v>
      </c>
      <c r="AF9" s="235">
        <f t="shared" si="21"/>
        <v>0.36760270124309513</v>
      </c>
      <c r="AG9" s="94">
        <v>15707.529999999981</v>
      </c>
      <c r="AH9" s="94">
        <v>16631</v>
      </c>
      <c r="AI9" s="94">
        <v>12000</v>
      </c>
      <c r="AJ9" s="94"/>
      <c r="AK9" s="94"/>
      <c r="AL9" s="123">
        <f t="shared" si="22"/>
        <v>336.24356912341909</v>
      </c>
      <c r="AM9" s="94">
        <v>0</v>
      </c>
      <c r="AN9" s="95">
        <f t="shared" si="23"/>
        <v>5955.9925099999982</v>
      </c>
      <c r="AO9" s="96">
        <f t="shared" si="25"/>
        <v>38311.943920876562</v>
      </c>
      <c r="AP9" s="97"/>
      <c r="AQ9" s="98">
        <f t="shared" si="6"/>
        <v>1310.8603174603174</v>
      </c>
      <c r="AR9" s="99">
        <f t="shared" si="7"/>
        <v>123.09</v>
      </c>
      <c r="AS9" s="99">
        <f t="shared" si="8"/>
        <v>481.87579365079392</v>
      </c>
      <c r="AT9" s="99">
        <f t="shared" si="9"/>
        <v>121.76379844961225</v>
      </c>
      <c r="AU9" s="99">
        <f t="shared" si="24"/>
        <v>221.94573643410854</v>
      </c>
      <c r="AV9" s="99">
        <f t="array" ref="AV9">_xlfn.IFS(U9=0,AO9,U9&lt;0,AO9/-U9,U9&gt;0,AO9/U9)</f>
        <v>304.06304699108381</v>
      </c>
      <c r="AW9" s="235">
        <f>IF(AQ9=0,0,AV9/AQ9)</f>
        <v>0.23195686294034792</v>
      </c>
      <c r="AX9" s="235">
        <f>IF(AR9=0,0,AV9/AR9)</f>
        <v>2.470249792762075</v>
      </c>
      <c r="AY9" s="100"/>
      <c r="AZ9" s="95">
        <f t="shared" si="12"/>
        <v>3500373.7969613569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10301</v>
      </c>
      <c r="F10" s="94">
        <v>135</v>
      </c>
      <c r="G10" s="94">
        <v>34</v>
      </c>
      <c r="H10" s="94">
        <v>342</v>
      </c>
      <c r="I10" s="94">
        <v>0</v>
      </c>
      <c r="J10" s="94">
        <v>9790</v>
      </c>
      <c r="K10" s="93">
        <v>123.09</v>
      </c>
      <c r="L10" s="93">
        <f>E10*K10</f>
        <v>1267950.0900000001</v>
      </c>
      <c r="M10" s="90">
        <v>24</v>
      </c>
      <c r="N10" s="90">
        <v>241</v>
      </c>
      <c r="O10" s="90">
        <v>922</v>
      </c>
      <c r="P10" s="90">
        <v>70</v>
      </c>
      <c r="Q10" s="234">
        <f t="shared" si="13"/>
        <v>34.428571428571431</v>
      </c>
      <c r="R10" s="93">
        <f t="shared" si="14"/>
        <v>21.142857142857142</v>
      </c>
      <c r="S10" s="94">
        <v>150</v>
      </c>
      <c r="T10" s="94">
        <v>-2</v>
      </c>
      <c r="U10" s="93">
        <f t="shared" si="15"/>
        <v>148</v>
      </c>
      <c r="V10" s="94">
        <v>86553.4</v>
      </c>
      <c r="W10" s="94">
        <v>-1106</v>
      </c>
      <c r="X10" s="93">
        <f t="shared" si="16"/>
        <v>85447.4</v>
      </c>
      <c r="Y10" s="94">
        <v>131297.87999999998</v>
      </c>
      <c r="Z10" s="94">
        <v>-1693.62</v>
      </c>
      <c r="AA10" s="93">
        <f t="shared" si="17"/>
        <v>129604.25999999998</v>
      </c>
      <c r="AB10" s="93">
        <f t="shared" si="18"/>
        <v>155541.4</v>
      </c>
      <c r="AC10" s="235">
        <f t="shared" si="19"/>
        <v>6.8896467960049002E-2</v>
      </c>
      <c r="AD10" s="93">
        <f t="shared" si="20"/>
        <v>18217.32</v>
      </c>
      <c r="AE10" s="94">
        <v>48299.739999999962</v>
      </c>
      <c r="AF10" s="235">
        <f t="shared" si="21"/>
        <v>0.37267092918087702</v>
      </c>
      <c r="AG10" s="94">
        <v>15934.669999999975</v>
      </c>
      <c r="AH10" s="94">
        <v>11026</v>
      </c>
      <c r="AI10" s="94">
        <v>11109</v>
      </c>
      <c r="AJ10" s="94"/>
      <c r="AK10" s="94"/>
      <c r="AL10" s="123">
        <f t="shared" si="22"/>
        <v>242.60611949411248</v>
      </c>
      <c r="AM10" s="94">
        <v>80</v>
      </c>
      <c r="AN10" s="95">
        <f t="shared" si="23"/>
        <v>4879.0465399999994</v>
      </c>
      <c r="AO10" s="96">
        <f t="shared" si="25"/>
        <v>19815.877340505922</v>
      </c>
      <c r="AP10" s="97"/>
      <c r="AQ10" s="98">
        <f t="shared" si="6"/>
        <v>875.70445945945937</v>
      </c>
      <c r="AR10" s="99">
        <f t="shared" si="7"/>
        <v>123.09</v>
      </c>
      <c r="AS10" s="99">
        <f t="shared" si="8"/>
        <v>326.34959459459435</v>
      </c>
      <c r="AT10" s="99">
        <f t="shared" si="9"/>
        <v>106.23113333333316</v>
      </c>
      <c r="AU10" s="99">
        <f t="shared" si="24"/>
        <v>147.56666666666666</v>
      </c>
      <c r="AV10" s="99">
        <f t="array" ref="AV10">_xlfn.IFS(U10=0,AO10,U10&lt;0,AO10/-U10,U10&gt;0,AO10/U10)</f>
        <v>133.89106311152651</v>
      </c>
      <c r="AW10" s="235">
        <f>IF(AQ10=0,0,AV10/AQ10)</f>
        <v>0.15289526239728482</v>
      </c>
      <c r="AX10" s="235">
        <f>IF(AR10=0,0,AV10/AR10)</f>
        <v>1.087749314416496</v>
      </c>
      <c r="AY10" s="100"/>
      <c r="AZ10" s="95">
        <f t="shared" si="12"/>
        <v>1379211.8411118346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2951</v>
      </c>
      <c r="F11" s="94">
        <v>38</v>
      </c>
      <c r="G11" s="94">
        <v>16</v>
      </c>
      <c r="H11" s="94">
        <v>515</v>
      </c>
      <c r="I11" s="94">
        <v>0</v>
      </c>
      <c r="J11" s="94">
        <v>2382</v>
      </c>
      <c r="K11" s="93">
        <v>123.09</v>
      </c>
      <c r="L11" s="93">
        <f t="shared" ref="L11" si="31">E11*K11</f>
        <v>363238.59</v>
      </c>
      <c r="M11" s="90">
        <v>95</v>
      </c>
      <c r="N11" s="90">
        <v>67</v>
      </c>
      <c r="O11" s="90">
        <v>1217</v>
      </c>
      <c r="P11" s="90">
        <v>63</v>
      </c>
      <c r="Q11" s="234">
        <f t="shared" si="13"/>
        <v>9.5714285714285712</v>
      </c>
      <c r="R11" s="93">
        <f t="shared" si="14"/>
        <v>6.1428571428571432</v>
      </c>
      <c r="S11" s="94">
        <v>43</v>
      </c>
      <c r="T11" s="94">
        <v>0</v>
      </c>
      <c r="U11" s="93">
        <f t="shared" si="15"/>
        <v>43</v>
      </c>
      <c r="V11" s="94">
        <v>32508.880000000001</v>
      </c>
      <c r="W11" s="94">
        <v>0</v>
      </c>
      <c r="X11" s="93">
        <f t="shared" si="16"/>
        <v>32508.880000000001</v>
      </c>
      <c r="Y11" s="94">
        <v>52054.85</v>
      </c>
      <c r="Z11" s="94">
        <v>0</v>
      </c>
      <c r="AA11" s="93">
        <f t="shared" si="17"/>
        <v>52054.85</v>
      </c>
      <c r="AB11" s="93">
        <f t="shared" si="18"/>
        <v>51369.57</v>
      </c>
      <c r="AC11" s="235">
        <f t="shared" si="19"/>
        <v>2.7671893695393631E-2</v>
      </c>
      <c r="AD11" s="93">
        <f t="shared" si="20"/>
        <v>5292.87</v>
      </c>
      <c r="AE11" s="94">
        <v>19275.07</v>
      </c>
      <c r="AF11" s="235">
        <f t="shared" si="21"/>
        <v>0.37028384482906013</v>
      </c>
      <c r="AG11" s="94">
        <v>4649.3199999999988</v>
      </c>
      <c r="AH11" s="94">
        <v>2359</v>
      </c>
      <c r="AI11" s="94">
        <v>4325</v>
      </c>
      <c r="AJ11" s="94"/>
      <c r="AK11" s="94"/>
      <c r="AL11" s="123">
        <f t="shared" si="22"/>
        <v>365.3279284779764</v>
      </c>
      <c r="AM11" s="94">
        <v>0</v>
      </c>
      <c r="AN11" s="95">
        <f t="shared" si="23"/>
        <v>1856.2570479999999</v>
      </c>
      <c r="AO11" s="96">
        <f t="shared" si="25"/>
        <v>13932.005023522021</v>
      </c>
      <c r="AP11" s="97"/>
      <c r="AQ11" s="98">
        <f t="shared" si="6"/>
        <v>1210.5779069767441</v>
      </c>
      <c r="AR11" s="99">
        <f t="shared" si="7"/>
        <v>123.09</v>
      </c>
      <c r="AS11" s="99">
        <f t="shared" si="8"/>
        <v>448.25744186046512</v>
      </c>
      <c r="AT11" s="99">
        <f t="shared" si="9"/>
        <v>108.12372093023254</v>
      </c>
      <c r="AU11" s="99">
        <f t="shared" si="24"/>
        <v>155.44186046511629</v>
      </c>
      <c r="AV11" s="99">
        <f t="array" ref="AV11">_xlfn.IFS(U11=0,AO11,U11&lt;0,AO11/-U11,U11&gt;0,AO11/U11)</f>
        <v>324.00011682609352</v>
      </c>
      <c r="AW11" s="235">
        <f t="shared" ref="AW11:AW28" si="32">IF(AQ11=0,0,AV11/AQ11)</f>
        <v>0.26764086388726549</v>
      </c>
      <c r="AX11" s="235">
        <f t="shared" ref="AX11:AX28" si="33">IF(AR11=0,0,AV11/AR11)</f>
        <v>2.6322212757014665</v>
      </c>
      <c r="AY11" s="100"/>
      <c r="AZ11" s="95">
        <f t="shared" si="12"/>
        <v>956124.34475380194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3363</v>
      </c>
      <c r="F12" s="94">
        <v>71</v>
      </c>
      <c r="G12" s="94">
        <v>25</v>
      </c>
      <c r="H12" s="94">
        <v>569</v>
      </c>
      <c r="I12" s="94">
        <v>1</v>
      </c>
      <c r="J12" s="94">
        <v>2697</v>
      </c>
      <c r="K12" s="93">
        <v>117.24</v>
      </c>
      <c r="L12" s="93">
        <f>E12*K12</f>
        <v>394278.12</v>
      </c>
      <c r="M12" s="90">
        <v>85</v>
      </c>
      <c r="N12" s="90">
        <v>118</v>
      </c>
      <c r="O12" s="90">
        <v>1166</v>
      </c>
      <c r="P12" s="90">
        <v>59</v>
      </c>
      <c r="Q12" s="234">
        <f t="shared" si="13"/>
        <v>16.857142857142858</v>
      </c>
      <c r="R12" s="93">
        <f t="shared" si="14"/>
        <v>10</v>
      </c>
      <c r="S12" s="94">
        <v>71</v>
      </c>
      <c r="T12" s="94">
        <v>-1</v>
      </c>
      <c r="U12" s="93">
        <f t="shared" si="15"/>
        <v>70</v>
      </c>
      <c r="V12" s="94">
        <v>50435.040000000001</v>
      </c>
      <c r="W12" s="94">
        <v>-734</v>
      </c>
      <c r="X12" s="93">
        <f t="shared" si="16"/>
        <v>49701.04</v>
      </c>
      <c r="Y12" s="94">
        <v>81267.11</v>
      </c>
      <c r="Z12" s="94">
        <v>-1170</v>
      </c>
      <c r="AA12" s="93">
        <f t="shared" si="17"/>
        <v>80097.11</v>
      </c>
      <c r="AB12" s="93">
        <f t="shared" si="18"/>
        <v>81176.92</v>
      </c>
      <c r="AC12" s="235">
        <f t="shared" si="19"/>
        <v>4.2578908847653009E-2</v>
      </c>
      <c r="AD12" s="93">
        <f t="shared" si="20"/>
        <v>8206.7999999999993</v>
      </c>
      <c r="AE12" s="94">
        <v>29759.509999999995</v>
      </c>
      <c r="AF12" s="235">
        <f t="shared" si="21"/>
        <v>0.37154286840062012</v>
      </c>
      <c r="AG12" s="94">
        <v>8412.1999999999989</v>
      </c>
      <c r="AH12" s="94">
        <v>5507</v>
      </c>
      <c r="AI12" s="94">
        <v>7556</v>
      </c>
      <c r="AJ12" s="94"/>
      <c r="AK12" s="94"/>
      <c r="AL12" s="123">
        <f t="shared" si="22"/>
        <v>403.63415787178371</v>
      </c>
      <c r="AM12" s="94">
        <v>0</v>
      </c>
      <c r="AN12" s="95">
        <f t="shared" si="23"/>
        <v>2837.929384</v>
      </c>
      <c r="AO12" s="96">
        <f t="shared" si="25"/>
        <v>17414.036458128223</v>
      </c>
      <c r="AP12" s="97"/>
      <c r="AQ12" s="98">
        <f t="shared" si="6"/>
        <v>1144.2444285714287</v>
      </c>
      <c r="AR12" s="99">
        <f t="shared" si="7"/>
        <v>117.24</v>
      </c>
      <c r="AS12" s="99">
        <f t="shared" si="8"/>
        <v>425.13585714285705</v>
      </c>
      <c r="AT12" s="99">
        <f t="shared" si="9"/>
        <v>118.48169014084506</v>
      </c>
      <c r="AU12" s="99">
        <f t="shared" si="24"/>
        <v>183.98591549295776</v>
      </c>
      <c r="AV12" s="99">
        <f t="array" ref="AV12">_xlfn.IFS(U12=0,AO12,U12&lt;0,AO12/-U12,U12&gt;0,AO12/U12)</f>
        <v>248.77194940183176</v>
      </c>
      <c r="AW12" s="235">
        <f t="shared" si="32"/>
        <v>0.21741154528706744</v>
      </c>
      <c r="AX12" s="235">
        <f t="shared" si="33"/>
        <v>2.121903355525689</v>
      </c>
      <c r="AY12" s="100"/>
      <c r="AZ12" s="95">
        <f t="shared" si="12"/>
        <v>836620.06583836023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4342</v>
      </c>
      <c r="F13" s="94">
        <v>84</v>
      </c>
      <c r="G13" s="94">
        <v>14</v>
      </c>
      <c r="H13" s="94">
        <v>608</v>
      </c>
      <c r="I13" s="94">
        <v>1</v>
      </c>
      <c r="J13" s="94">
        <v>3635</v>
      </c>
      <c r="K13" s="93">
        <v>123.09</v>
      </c>
      <c r="L13" s="93">
        <f t="shared" ref="L13:L28" si="34">E13*K13</f>
        <v>534456.78</v>
      </c>
      <c r="M13" s="90">
        <v>102</v>
      </c>
      <c r="N13" s="90">
        <v>126</v>
      </c>
      <c r="O13" s="90">
        <v>1323</v>
      </c>
      <c r="P13" s="90">
        <v>48</v>
      </c>
      <c r="Q13" s="234">
        <f t="shared" si="13"/>
        <v>18</v>
      </c>
      <c r="R13" s="93">
        <f t="shared" si="14"/>
        <v>6.1428571428571432</v>
      </c>
      <c r="S13" s="94">
        <v>43</v>
      </c>
      <c r="T13" s="94">
        <v>0</v>
      </c>
      <c r="U13" s="93">
        <f t="shared" si="15"/>
        <v>43</v>
      </c>
      <c r="V13" s="94">
        <v>34815.599999999999</v>
      </c>
      <c r="W13" s="94">
        <v>0</v>
      </c>
      <c r="X13" s="93">
        <f t="shared" si="16"/>
        <v>34815.599999999999</v>
      </c>
      <c r="Y13" s="94">
        <v>56310.749999999993</v>
      </c>
      <c r="Z13" s="94">
        <v>0</v>
      </c>
      <c r="AA13" s="93">
        <f t="shared" si="17"/>
        <v>56310.749999999993</v>
      </c>
      <c r="AB13" s="93">
        <f t="shared" si="18"/>
        <v>80015.039999999994</v>
      </c>
      <c r="AC13" s="235">
        <f t="shared" si="19"/>
        <v>2.9934292153524347E-2</v>
      </c>
      <c r="AD13" s="93">
        <f t="shared" si="20"/>
        <v>5292.87</v>
      </c>
      <c r="AE13" s="94">
        <v>20656.43</v>
      </c>
      <c r="AF13" s="235">
        <f t="shared" si="21"/>
        <v>0.36682924663585553</v>
      </c>
      <c r="AG13" s="94">
        <v>5601.6799999999985</v>
      </c>
      <c r="AH13" s="94">
        <v>8500</v>
      </c>
      <c r="AI13" s="94">
        <v>8125</v>
      </c>
      <c r="AJ13" s="94"/>
      <c r="AK13" s="94"/>
      <c r="AL13" s="123">
        <f t="shared" si="22"/>
        <v>431.29976798953334</v>
      </c>
      <c r="AM13" s="94">
        <v>0</v>
      </c>
      <c r="AN13" s="95">
        <f t="shared" si="23"/>
        <v>1987.9707599999999</v>
      </c>
      <c r="AO13" s="96">
        <f t="shared" si="25"/>
        <v>5715.499472010456</v>
      </c>
      <c r="AP13" s="97"/>
      <c r="AQ13" s="98">
        <f t="shared" si="6"/>
        <v>1309.5523255813953</v>
      </c>
      <c r="AR13" s="99">
        <f t="shared" si="7"/>
        <v>123.09</v>
      </c>
      <c r="AS13" s="99">
        <f t="shared" si="8"/>
        <v>480.38209302325583</v>
      </c>
      <c r="AT13" s="99">
        <f t="shared" si="9"/>
        <v>130.2716279069767</v>
      </c>
      <c r="AU13" s="99">
        <f t="shared" si="24"/>
        <v>386.62790697674421</v>
      </c>
      <c r="AV13" s="99">
        <f t="array" ref="AV13">_xlfn.IFS(U13=0,AO13,U13&lt;0,AO13/-U13,U13&gt;0,AO13/U13)</f>
        <v>132.91859237233618</v>
      </c>
      <c r="AW13" s="235">
        <f t="shared" si="32"/>
        <v>0.10149926030128271</v>
      </c>
      <c r="AX13" s="235">
        <f t="shared" si="33"/>
        <v>1.0798488290871409</v>
      </c>
      <c r="AY13" s="100"/>
      <c r="AZ13" s="95">
        <f t="shared" si="12"/>
        <v>577132.52808068367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3049</v>
      </c>
      <c r="F14" s="94">
        <v>21</v>
      </c>
      <c r="G14" s="94">
        <v>9</v>
      </c>
      <c r="H14" s="94">
        <v>513</v>
      </c>
      <c r="I14" s="94">
        <v>2</v>
      </c>
      <c r="J14" s="94">
        <v>2504</v>
      </c>
      <c r="K14" s="93">
        <v>123.09</v>
      </c>
      <c r="L14" s="93">
        <f t="shared" si="34"/>
        <v>375301.41000000003</v>
      </c>
      <c r="M14" s="90">
        <v>158</v>
      </c>
      <c r="N14" s="90">
        <v>37</v>
      </c>
      <c r="O14" s="90">
        <v>1005</v>
      </c>
      <c r="P14" s="90">
        <v>63</v>
      </c>
      <c r="Q14" s="234">
        <f t="shared" si="13"/>
        <v>5.2857142857142856</v>
      </c>
      <c r="R14" s="93">
        <f t="shared" si="14"/>
        <v>4.8571428571428568</v>
      </c>
      <c r="S14" s="94">
        <v>34</v>
      </c>
      <c r="T14" s="94">
        <v>0</v>
      </c>
      <c r="U14" s="93">
        <f t="shared" si="15"/>
        <v>34</v>
      </c>
      <c r="V14" s="94">
        <v>22432.66</v>
      </c>
      <c r="W14" s="94">
        <v>0</v>
      </c>
      <c r="X14" s="93">
        <f t="shared" si="16"/>
        <v>22432.66</v>
      </c>
      <c r="Y14" s="94">
        <v>33346.86</v>
      </c>
      <c r="Z14" s="94">
        <v>0</v>
      </c>
      <c r="AA14" s="93">
        <f t="shared" si="17"/>
        <v>33346.86</v>
      </c>
      <c r="AB14" s="93">
        <f t="shared" si="18"/>
        <v>23426.55</v>
      </c>
      <c r="AC14" s="235">
        <f t="shared" si="19"/>
        <v>1.7726893171244835E-2</v>
      </c>
      <c r="AD14" s="93">
        <f t="shared" si="20"/>
        <v>4185.0600000000004</v>
      </c>
      <c r="AE14" s="94">
        <v>12386.759999999998</v>
      </c>
      <c r="AF14" s="235">
        <f t="shared" si="21"/>
        <v>0.37145206475212356</v>
      </c>
      <c r="AG14" s="94">
        <v>3218.2899999999995</v>
      </c>
      <c r="AH14" s="94">
        <v>1223</v>
      </c>
      <c r="AI14" s="94">
        <v>3333</v>
      </c>
      <c r="AJ14" s="94"/>
      <c r="AK14" s="94"/>
      <c r="AL14" s="123">
        <f t="shared" si="22"/>
        <v>363.90917924116877</v>
      </c>
      <c r="AM14" s="94">
        <v>0</v>
      </c>
      <c r="AN14" s="95">
        <f t="shared" si="23"/>
        <v>1280.904886</v>
      </c>
      <c r="AO14" s="96">
        <f t="shared" si="25"/>
        <v>7355.9359347588324</v>
      </c>
      <c r="AP14" s="97"/>
      <c r="AQ14" s="98">
        <f t="shared" si="6"/>
        <v>980.79</v>
      </c>
      <c r="AR14" s="99">
        <f t="shared" si="7"/>
        <v>123.09</v>
      </c>
      <c r="AS14" s="99">
        <f t="shared" si="8"/>
        <v>364.31647058823523</v>
      </c>
      <c r="AT14" s="99">
        <f t="shared" si="9"/>
        <v>94.655588235294104</v>
      </c>
      <c r="AU14" s="99">
        <f t="shared" si="24"/>
        <v>134</v>
      </c>
      <c r="AV14" s="99">
        <f t="array" ref="AV14">_xlfn.IFS(U14=0,AO14,U14&lt;0,AO14/-U14,U14&gt;0,AO14/U14)</f>
        <v>216.35105690467154</v>
      </c>
      <c r="AW14" s="235">
        <f t="shared" si="32"/>
        <v>0.22058856320381687</v>
      </c>
      <c r="AX14" s="235">
        <f t="shared" si="33"/>
        <v>1.7576655853820093</v>
      </c>
      <c r="AY14" s="100"/>
      <c r="AZ14" s="95">
        <f t="shared" si="12"/>
        <v>659654.3725023435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1119</v>
      </c>
      <c r="F15" s="94">
        <v>27</v>
      </c>
      <c r="G15" s="94">
        <v>2</v>
      </c>
      <c r="H15" s="94">
        <v>591</v>
      </c>
      <c r="I15" s="94">
        <v>0</v>
      </c>
      <c r="J15" s="94">
        <v>499</v>
      </c>
      <c r="K15" s="93">
        <v>123.09</v>
      </c>
      <c r="L15" s="93">
        <f t="shared" si="34"/>
        <v>137737.71</v>
      </c>
      <c r="M15" s="90">
        <v>189</v>
      </c>
      <c r="N15" s="90">
        <v>34</v>
      </c>
      <c r="O15" s="90">
        <v>966</v>
      </c>
      <c r="P15" s="90">
        <v>93</v>
      </c>
      <c r="Q15" s="234">
        <f t="shared" si="13"/>
        <v>4.8571428571428568</v>
      </c>
      <c r="R15" s="93">
        <f t="shared" si="14"/>
        <v>3.1428571428571428</v>
      </c>
      <c r="S15" s="94">
        <v>22</v>
      </c>
      <c r="T15" s="94">
        <v>0</v>
      </c>
      <c r="U15" s="93">
        <f t="shared" si="15"/>
        <v>22</v>
      </c>
      <c r="V15" s="94">
        <v>13787.6</v>
      </c>
      <c r="W15" s="94">
        <v>0</v>
      </c>
      <c r="X15" s="93">
        <f t="shared" si="16"/>
        <v>13787.6</v>
      </c>
      <c r="Y15" s="94">
        <v>20902.010000000002</v>
      </c>
      <c r="Z15" s="94">
        <v>0</v>
      </c>
      <c r="AA15" s="93">
        <f t="shared" si="17"/>
        <v>20902.010000000002</v>
      </c>
      <c r="AB15" s="93">
        <f t="shared" si="18"/>
        <v>30544.92</v>
      </c>
      <c r="AC15" s="235">
        <f t="shared" si="19"/>
        <v>1.1111321975571051E-2</v>
      </c>
      <c r="AD15" s="93">
        <f t="shared" si="20"/>
        <v>2707.98</v>
      </c>
      <c r="AE15" s="94">
        <v>7818.5100000000039</v>
      </c>
      <c r="AF15" s="235">
        <f t="shared" si="21"/>
        <v>0.37405541380948548</v>
      </c>
      <c r="AG15" s="94">
        <v>2067.3099999999995</v>
      </c>
      <c r="AH15" s="94">
        <v>1788</v>
      </c>
      <c r="AI15" s="94">
        <v>1960</v>
      </c>
      <c r="AJ15" s="94"/>
      <c r="AK15" s="94"/>
      <c r="AL15" s="123">
        <f t="shared" si="22"/>
        <v>419.24039947666807</v>
      </c>
      <c r="AM15" s="94">
        <v>0</v>
      </c>
      <c r="AN15" s="95">
        <f t="shared" si="23"/>
        <v>787.27196000000004</v>
      </c>
      <c r="AO15" s="96">
        <f t="shared" si="25"/>
        <v>3353.6976405233308</v>
      </c>
      <c r="AP15" s="97"/>
      <c r="AQ15" s="98">
        <f t="shared" si="6"/>
        <v>950.09136363636378</v>
      </c>
      <c r="AR15" s="99">
        <f t="shared" si="7"/>
        <v>123.09</v>
      </c>
      <c r="AS15" s="99">
        <f t="shared" si="8"/>
        <v>355.38681818181834</v>
      </c>
      <c r="AT15" s="99">
        <f t="shared" si="9"/>
        <v>93.968636363636335</v>
      </c>
      <c r="AU15" s="99">
        <f t="shared" si="24"/>
        <v>170.36363636363637</v>
      </c>
      <c r="AV15" s="99">
        <f t="array" ref="AV15">_xlfn.IFS(U15=0,AO15,U15&lt;0,AO15/-U15,U15&gt;0,AO15/U15)</f>
        <v>152.44080184196957</v>
      </c>
      <c r="AW15" s="235">
        <f t="shared" si="32"/>
        <v>0.16044857123900191</v>
      </c>
      <c r="AX15" s="235">
        <f t="shared" si="33"/>
        <v>1.2384499296609763</v>
      </c>
      <c r="AY15" s="100"/>
      <c r="AZ15" s="95">
        <f t="shared" si="12"/>
        <v>170581.25726116396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3682</v>
      </c>
      <c r="F16" s="94">
        <v>81</v>
      </c>
      <c r="G16" s="94">
        <v>13</v>
      </c>
      <c r="H16" s="94">
        <v>360</v>
      </c>
      <c r="I16" s="94">
        <v>2</v>
      </c>
      <c r="J16" s="94">
        <v>3226</v>
      </c>
      <c r="K16" s="93">
        <v>117.24</v>
      </c>
      <c r="L16" s="93">
        <f t="shared" si="34"/>
        <v>431677.68</v>
      </c>
      <c r="M16" s="90">
        <v>37</v>
      </c>
      <c r="N16" s="90">
        <v>118</v>
      </c>
      <c r="O16" s="90">
        <v>923</v>
      </c>
      <c r="P16" s="90">
        <v>72</v>
      </c>
      <c r="Q16" s="234">
        <f t="shared" si="13"/>
        <v>16.857142857142858</v>
      </c>
      <c r="R16" s="93">
        <f t="shared" si="14"/>
        <v>9.2857142857142865</v>
      </c>
      <c r="S16" s="94">
        <v>66</v>
      </c>
      <c r="T16" s="94">
        <v>-1</v>
      </c>
      <c r="U16" s="93">
        <f t="shared" si="15"/>
        <v>65</v>
      </c>
      <c r="V16" s="94">
        <v>39866.289999999994</v>
      </c>
      <c r="W16" s="94">
        <v>-611</v>
      </c>
      <c r="X16" s="93">
        <f t="shared" si="16"/>
        <v>39255.289999999994</v>
      </c>
      <c r="Y16" s="94">
        <v>59274.97</v>
      </c>
      <c r="Z16" s="94">
        <v>-910</v>
      </c>
      <c r="AA16" s="93">
        <f t="shared" si="17"/>
        <v>58364.97</v>
      </c>
      <c r="AB16" s="93">
        <f t="shared" si="18"/>
        <v>78418.080000000002</v>
      </c>
      <c r="AC16" s="235">
        <f t="shared" si="19"/>
        <v>3.1026297172594648E-2</v>
      </c>
      <c r="AD16" s="93">
        <f t="shared" si="20"/>
        <v>7620.5999999999995</v>
      </c>
      <c r="AE16" s="94">
        <v>21015.979999999992</v>
      </c>
      <c r="AF16" s="235">
        <f t="shared" si="21"/>
        <v>0.36007865676963413</v>
      </c>
      <c r="AG16" s="94">
        <v>6497.9299999999967</v>
      </c>
      <c r="AH16" s="94">
        <v>2907</v>
      </c>
      <c r="AI16" s="94">
        <v>5500</v>
      </c>
      <c r="AJ16" s="94"/>
      <c r="AK16" s="94"/>
      <c r="AL16" s="123">
        <f t="shared" si="22"/>
        <v>255.37486262538158</v>
      </c>
      <c r="AM16" s="94">
        <v>10</v>
      </c>
      <c r="AN16" s="95">
        <f t="shared" si="23"/>
        <v>2241.4770589999994</v>
      </c>
      <c r="AO16" s="96">
        <f t="shared" si="25"/>
        <v>12316.608078374633</v>
      </c>
      <c r="AP16" s="97"/>
      <c r="AQ16" s="98">
        <f t="shared" si="6"/>
        <v>897.92261538461537</v>
      </c>
      <c r="AR16" s="99">
        <f t="shared" si="7"/>
        <v>117.24</v>
      </c>
      <c r="AS16" s="99">
        <f t="shared" si="8"/>
        <v>323.3227692307691</v>
      </c>
      <c r="AT16" s="99">
        <f t="shared" si="9"/>
        <v>98.453484848484791</v>
      </c>
      <c r="AU16" s="99">
        <f t="shared" si="24"/>
        <v>127.37878787878788</v>
      </c>
      <c r="AV16" s="99">
        <f t="array" ref="AV16">_xlfn.IFS(U16=0,AO16,U16&lt;0,AO16/-U16,U16&gt;0,AO16/U16)</f>
        <v>189.4862781288405</v>
      </c>
      <c r="AW16" s="235">
        <f t="shared" si="32"/>
        <v>0.2110274035671505</v>
      </c>
      <c r="AX16" s="235">
        <f t="shared" si="33"/>
        <v>1.6162255043401612</v>
      </c>
      <c r="AY16" s="100"/>
      <c r="AZ16" s="95">
        <f t="shared" si="12"/>
        <v>697688.47607039066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2255</v>
      </c>
      <c r="F17" s="94">
        <v>38</v>
      </c>
      <c r="G17" s="94">
        <v>7</v>
      </c>
      <c r="H17" s="94">
        <v>39</v>
      </c>
      <c r="I17" s="94">
        <v>1</v>
      </c>
      <c r="J17" s="94">
        <v>2170</v>
      </c>
      <c r="K17" s="94">
        <v>123.09</v>
      </c>
      <c r="L17" s="93">
        <f t="shared" si="34"/>
        <v>277567.95</v>
      </c>
      <c r="M17" s="90">
        <v>32</v>
      </c>
      <c r="N17" s="90">
        <v>55</v>
      </c>
      <c r="O17" s="90">
        <v>1245</v>
      </c>
      <c r="P17" s="90">
        <v>43</v>
      </c>
      <c r="Q17" s="234">
        <f t="shared" si="13"/>
        <v>7.8571428571428568</v>
      </c>
      <c r="R17" s="93">
        <f t="shared" si="14"/>
        <v>3.1428571428571428</v>
      </c>
      <c r="S17" s="94">
        <v>24</v>
      </c>
      <c r="T17" s="94">
        <v>-2</v>
      </c>
      <c r="U17" s="93">
        <f t="shared" si="15"/>
        <v>22</v>
      </c>
      <c r="V17" s="94">
        <v>18210.97</v>
      </c>
      <c r="W17" s="94">
        <v>-1508</v>
      </c>
      <c r="X17" s="93">
        <f t="shared" si="16"/>
        <v>16702.97</v>
      </c>
      <c r="Y17" s="94">
        <v>29390.980000000003</v>
      </c>
      <c r="Z17" s="94">
        <v>-2328.92</v>
      </c>
      <c r="AA17" s="93">
        <f t="shared" si="17"/>
        <v>27062.060000000005</v>
      </c>
      <c r="AB17" s="93">
        <f t="shared" si="18"/>
        <v>29444.25</v>
      </c>
      <c r="AC17" s="235">
        <f t="shared" si="19"/>
        <v>1.4385949580074947E-2</v>
      </c>
      <c r="AD17" s="93">
        <f t="shared" si="20"/>
        <v>2707.98</v>
      </c>
      <c r="AE17" s="94">
        <v>10067.319999999998</v>
      </c>
      <c r="AF17" s="235">
        <f t="shared" si="21"/>
        <v>0.37200863496718267</v>
      </c>
      <c r="AG17" s="94">
        <v>3497.16</v>
      </c>
      <c r="AH17" s="94">
        <v>2113</v>
      </c>
      <c r="AI17" s="94">
        <v>1718</v>
      </c>
      <c r="AJ17" s="94"/>
      <c r="AK17" s="94"/>
      <c r="AL17" s="123">
        <f t="shared" si="22"/>
        <v>27.665610117749669</v>
      </c>
      <c r="AM17" s="94">
        <v>0</v>
      </c>
      <c r="AN17" s="95">
        <f t="shared" si="23"/>
        <v>953.73958700000003</v>
      </c>
      <c r="AO17" s="96">
        <f t="shared" si="25"/>
        <v>5977.194802882258</v>
      </c>
      <c r="AP17" s="97"/>
      <c r="AQ17" s="98">
        <f t="shared" si="6"/>
        <v>1230.0936363636365</v>
      </c>
      <c r="AR17" s="99">
        <f t="shared" si="7"/>
        <v>123.09</v>
      </c>
      <c r="AS17" s="99">
        <f t="shared" si="8"/>
        <v>457.60545454545445</v>
      </c>
      <c r="AT17" s="99">
        <f t="shared" si="9"/>
        <v>145.715</v>
      </c>
      <c r="AU17" s="99">
        <f t="shared" si="24"/>
        <v>159.625</v>
      </c>
      <c r="AV17" s="99">
        <f t="array" ref="AV17">_xlfn.IFS(U17=0,AO17,U17&lt;0,AO17/-U17,U17&gt;0,AO17/U17)</f>
        <v>271.69067285828447</v>
      </c>
      <c r="AW17" s="235">
        <f t="shared" si="32"/>
        <v>0.2208699117096872</v>
      </c>
      <c r="AX17" s="235">
        <f t="shared" si="33"/>
        <v>2.207252196427691</v>
      </c>
      <c r="AY17" s="100"/>
      <c r="AZ17" s="95">
        <f t="shared" si="12"/>
        <v>612662.46729543153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2193</v>
      </c>
      <c r="F18" s="94">
        <v>43</v>
      </c>
      <c r="G18" s="94">
        <v>12</v>
      </c>
      <c r="H18" s="94">
        <v>276</v>
      </c>
      <c r="I18" s="94">
        <v>2</v>
      </c>
      <c r="J18" s="94">
        <v>1860</v>
      </c>
      <c r="K18" s="94">
        <v>123.09</v>
      </c>
      <c r="L18" s="93">
        <f t="shared" si="34"/>
        <v>269936.37</v>
      </c>
      <c r="M18" s="90">
        <v>93</v>
      </c>
      <c r="N18" s="90">
        <v>69</v>
      </c>
      <c r="O18" s="90">
        <v>1238</v>
      </c>
      <c r="P18" s="90">
        <v>48</v>
      </c>
      <c r="Q18" s="234">
        <f t="shared" si="13"/>
        <v>9.8571428571428577</v>
      </c>
      <c r="R18" s="93">
        <f t="shared" si="14"/>
        <v>3.4285714285714284</v>
      </c>
      <c r="S18" s="94">
        <v>24</v>
      </c>
      <c r="T18" s="94">
        <v>0</v>
      </c>
      <c r="U18" s="93">
        <f t="shared" si="15"/>
        <v>24</v>
      </c>
      <c r="V18" s="94">
        <v>18075.63</v>
      </c>
      <c r="W18" s="94">
        <v>0</v>
      </c>
      <c r="X18" s="93">
        <f t="shared" si="16"/>
        <v>18075.63</v>
      </c>
      <c r="Y18" s="94">
        <v>29213.309999999998</v>
      </c>
      <c r="Z18" s="94">
        <v>0</v>
      </c>
      <c r="AA18" s="93">
        <f t="shared" si="17"/>
        <v>29213.309999999998</v>
      </c>
      <c r="AB18" s="93">
        <f t="shared" si="18"/>
        <v>41002.559999999998</v>
      </c>
      <c r="AC18" s="235">
        <f t="shared" si="19"/>
        <v>1.552953488119896E-2</v>
      </c>
      <c r="AD18" s="93">
        <f t="shared" si="20"/>
        <v>2954.16</v>
      </c>
      <c r="AE18" s="94">
        <v>10842.169999999998</v>
      </c>
      <c r="AF18" s="235">
        <f t="shared" si="21"/>
        <v>0.37113801893725834</v>
      </c>
      <c r="AG18" s="94">
        <v>3557.6900000000005</v>
      </c>
      <c r="AH18" s="94">
        <v>5907</v>
      </c>
      <c r="AI18" s="94">
        <v>115</v>
      </c>
      <c r="AJ18" s="94"/>
      <c r="AK18" s="94"/>
      <c r="AL18" s="123">
        <f t="shared" si="22"/>
        <v>195.78739467945923</v>
      </c>
      <c r="AM18" s="94">
        <v>40</v>
      </c>
      <c r="AN18" s="95">
        <f t="shared" si="23"/>
        <v>1032.118473</v>
      </c>
      <c r="AO18" s="96">
        <f t="shared" si="25"/>
        <v>4569.3841323205397</v>
      </c>
      <c r="AP18" s="97"/>
      <c r="AQ18" s="98">
        <f t="shared" si="6"/>
        <v>1217.2212499999998</v>
      </c>
      <c r="AR18" s="99">
        <f t="shared" si="7"/>
        <v>123.09</v>
      </c>
      <c r="AS18" s="99">
        <f t="shared" si="8"/>
        <v>451.75708333333324</v>
      </c>
      <c r="AT18" s="99">
        <f t="shared" si="9"/>
        <v>148.23708333333335</v>
      </c>
      <c r="AU18" s="99">
        <f t="shared" si="24"/>
        <v>250.91666666666666</v>
      </c>
      <c r="AV18" s="99">
        <f t="array" ref="AV18">_xlfn.IFS(U18=0,AO18,U18&lt;0,AO18/-U18,U18&gt;0,AO18/U18)</f>
        <v>190.39100551335582</v>
      </c>
      <c r="AW18" s="235">
        <f t="shared" si="32"/>
        <v>0.15641446081668048</v>
      </c>
      <c r="AX18" s="235">
        <f t="shared" si="33"/>
        <v>1.546762576272287</v>
      </c>
      <c r="AY18" s="100"/>
      <c r="AZ18" s="95">
        <f t="shared" si="12"/>
        <v>417527.47509078932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3"/>
        <v>0</v>
      </c>
      <c r="R19" s="93">
        <f t="shared" si="14"/>
        <v>0</v>
      </c>
      <c r="S19" s="94">
        <v>0</v>
      </c>
      <c r="T19" s="94">
        <v>0</v>
      </c>
      <c r="U19" s="93">
        <f t="shared" si="15"/>
        <v>0</v>
      </c>
      <c r="V19" s="94">
        <v>0</v>
      </c>
      <c r="W19" s="94">
        <v>0</v>
      </c>
      <c r="X19" s="93">
        <f t="shared" si="16"/>
        <v>0</v>
      </c>
      <c r="Y19" s="94">
        <v>0</v>
      </c>
      <c r="Z19" s="94">
        <v>0</v>
      </c>
      <c r="AA19" s="93">
        <f t="shared" si="17"/>
        <v>0</v>
      </c>
      <c r="AB19" s="93">
        <f t="shared" si="18"/>
        <v>0</v>
      </c>
      <c r="AC19" s="235">
        <f t="shared" si="19"/>
        <v>0</v>
      </c>
      <c r="AD19" s="93">
        <f t="shared" si="20"/>
        <v>0</v>
      </c>
      <c r="AE19" s="94">
        <v>0</v>
      </c>
      <c r="AF19" s="235">
        <f t="shared" si="21"/>
        <v>0</v>
      </c>
      <c r="AG19" s="94">
        <v>0</v>
      </c>
      <c r="AH19" s="94"/>
      <c r="AI19" s="94"/>
      <c r="AJ19" s="94"/>
      <c r="AK19" s="94"/>
      <c r="AL19" s="123">
        <f t="shared" si="22"/>
        <v>0</v>
      </c>
      <c r="AM19" s="94">
        <v>0</v>
      </c>
      <c r="AN19" s="95">
        <f t="shared" si="23"/>
        <v>0</v>
      </c>
      <c r="AO19" s="96">
        <f t="shared" si="25"/>
        <v>0</v>
      </c>
      <c r="AP19" s="97"/>
      <c r="AQ19" s="98">
        <f t="shared" si="6"/>
        <v>0</v>
      </c>
      <c r="AR19" s="99">
        <f t="shared" si="7"/>
        <v>123.09</v>
      </c>
      <c r="AS19" s="99">
        <f t="shared" si="8"/>
        <v>0</v>
      </c>
      <c r="AT19" s="99">
        <f t="shared" si="9"/>
        <v>0</v>
      </c>
      <c r="AU19" s="99">
        <f t="shared" si="24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2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3"/>
        <v>0</v>
      </c>
      <c r="R20" s="93">
        <f t="shared" si="14"/>
        <v>0</v>
      </c>
      <c r="S20" s="94">
        <v>0</v>
      </c>
      <c r="T20" s="94">
        <v>0</v>
      </c>
      <c r="U20" s="93">
        <f t="shared" si="15"/>
        <v>0</v>
      </c>
      <c r="V20" s="94">
        <v>0</v>
      </c>
      <c r="W20" s="94">
        <v>0</v>
      </c>
      <c r="X20" s="93">
        <f t="shared" si="16"/>
        <v>0</v>
      </c>
      <c r="Y20" s="94">
        <v>0</v>
      </c>
      <c r="Z20" s="94">
        <v>0</v>
      </c>
      <c r="AA20" s="93">
        <f t="shared" si="17"/>
        <v>0</v>
      </c>
      <c r="AB20" s="93">
        <f t="shared" si="18"/>
        <v>0</v>
      </c>
      <c r="AC20" s="235">
        <f t="shared" si="19"/>
        <v>0</v>
      </c>
      <c r="AD20" s="93">
        <f t="shared" si="20"/>
        <v>0</v>
      </c>
      <c r="AE20" s="94">
        <v>0</v>
      </c>
      <c r="AF20" s="235">
        <f t="shared" si="21"/>
        <v>0</v>
      </c>
      <c r="AG20" s="94">
        <v>0</v>
      </c>
      <c r="AH20" s="94"/>
      <c r="AI20" s="94"/>
      <c r="AJ20" s="94"/>
      <c r="AK20" s="94"/>
      <c r="AL20" s="123">
        <f t="shared" si="22"/>
        <v>0</v>
      </c>
      <c r="AM20" s="94">
        <v>0</v>
      </c>
      <c r="AN20" s="95">
        <f t="shared" si="23"/>
        <v>0</v>
      </c>
      <c r="AO20" s="96">
        <f t="shared" si="25"/>
        <v>0</v>
      </c>
      <c r="AP20" s="97"/>
      <c r="AQ20" s="98">
        <f t="shared" si="6"/>
        <v>0</v>
      </c>
      <c r="AR20" s="99">
        <f>K20</f>
        <v>117.24</v>
      </c>
      <c r="AS20" s="99">
        <f t="shared" si="8"/>
        <v>0</v>
      </c>
      <c r="AT20" s="99">
        <f t="shared" si="9"/>
        <v>0</v>
      </c>
      <c r="AU20" s="99">
        <f t="shared" si="24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2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 t="s">
        <v>100</v>
      </c>
      <c r="H21" s="94">
        <v>1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999</v>
      </c>
      <c r="N21" s="90">
        <v>0</v>
      </c>
      <c r="O21" s="90">
        <v>0</v>
      </c>
      <c r="P21" s="90">
        <v>0</v>
      </c>
      <c r="Q21" s="234">
        <f t="shared" si="13"/>
        <v>0</v>
      </c>
      <c r="R21" s="93">
        <f t="shared" si="14"/>
        <v>0</v>
      </c>
      <c r="S21" s="94">
        <v>0</v>
      </c>
      <c r="T21" s="94">
        <v>0</v>
      </c>
      <c r="U21" s="93">
        <f t="shared" si="15"/>
        <v>0</v>
      </c>
      <c r="V21" s="94">
        <v>0</v>
      </c>
      <c r="W21" s="94">
        <v>0</v>
      </c>
      <c r="X21" s="93">
        <f t="shared" si="16"/>
        <v>0</v>
      </c>
      <c r="Y21" s="94">
        <v>0</v>
      </c>
      <c r="Z21" s="94">
        <v>0</v>
      </c>
      <c r="AA21" s="93">
        <f t="shared" si="17"/>
        <v>0</v>
      </c>
      <c r="AB21" s="93">
        <f t="shared" si="18"/>
        <v>0</v>
      </c>
      <c r="AC21" s="235">
        <f t="shared" si="19"/>
        <v>0</v>
      </c>
      <c r="AD21" s="93">
        <f t="shared" si="20"/>
        <v>0</v>
      </c>
      <c r="AE21" s="94">
        <v>0</v>
      </c>
      <c r="AF21" s="235">
        <f t="shared" si="21"/>
        <v>0</v>
      </c>
      <c r="AG21" s="94">
        <v>0</v>
      </c>
      <c r="AH21" s="94"/>
      <c r="AI21" s="94"/>
      <c r="AJ21" s="94"/>
      <c r="AK21" s="94"/>
      <c r="AL21" s="123">
        <f t="shared" si="22"/>
        <v>0.70937461840383775</v>
      </c>
      <c r="AM21" s="94">
        <v>0</v>
      </c>
      <c r="AN21" s="95">
        <f t="shared" si="23"/>
        <v>0</v>
      </c>
      <c r="AO21" s="96">
        <f t="shared" si="25"/>
        <v>-0.70937461840383775</v>
      </c>
      <c r="AP21" s="97"/>
      <c r="AQ21" s="98">
        <f t="shared" si="6"/>
        <v>0</v>
      </c>
      <c r="AR21" s="99">
        <f t="shared" ref="AR21:AR98" si="35">K21</f>
        <v>117.24</v>
      </c>
      <c r="AS21" s="99">
        <f t="shared" si="8"/>
        <v>0</v>
      </c>
      <c r="AT21" s="99">
        <f t="shared" si="9"/>
        <v>0</v>
      </c>
      <c r="AU21" s="99">
        <f t="shared" si="24"/>
        <v>0</v>
      </c>
      <c r="AV21" s="99">
        <f t="array" ref="AV21">_xlfn.IFS(U21=0,AO21,U21&lt;0,AO21/-U21,U21&gt;0,AO21/U21)</f>
        <v>-0.70937461840383775</v>
      </c>
      <c r="AW21" s="235">
        <f t="shared" si="32"/>
        <v>0</v>
      </c>
      <c r="AX21" s="235">
        <f t="shared" si="33"/>
        <v>-6.0506193995550819E-3</v>
      </c>
      <c r="AY21" s="100"/>
      <c r="AZ21" s="95">
        <f t="shared" si="12"/>
        <v>-228.41862712603574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323</v>
      </c>
      <c r="F22" s="94">
        <v>1</v>
      </c>
      <c r="G22" s="94" t="s">
        <v>100</v>
      </c>
      <c r="H22" s="94">
        <v>1</v>
      </c>
      <c r="I22" s="94">
        <v>1</v>
      </c>
      <c r="J22" s="94">
        <v>320</v>
      </c>
      <c r="K22" s="94">
        <v>117.24</v>
      </c>
      <c r="L22" s="93">
        <f t="shared" si="34"/>
        <v>37868.519999999997</v>
      </c>
      <c r="M22" s="90">
        <v>17</v>
      </c>
      <c r="N22" s="90">
        <v>3</v>
      </c>
      <c r="O22" s="90">
        <v>838</v>
      </c>
      <c r="P22" s="90">
        <v>50</v>
      </c>
      <c r="Q22" s="234">
        <f t="shared" si="13"/>
        <v>0.42857142857142855</v>
      </c>
      <c r="R22" s="93">
        <f t="shared" si="14"/>
        <v>0.14285714285714285</v>
      </c>
      <c r="S22" s="94">
        <v>1</v>
      </c>
      <c r="T22" s="94">
        <v>0</v>
      </c>
      <c r="U22" s="93">
        <f t="shared" si="15"/>
        <v>1</v>
      </c>
      <c r="V22" s="94">
        <v>520</v>
      </c>
      <c r="W22" s="94">
        <v>0</v>
      </c>
      <c r="X22" s="93">
        <f t="shared" si="16"/>
        <v>520</v>
      </c>
      <c r="Y22" s="94">
        <v>838</v>
      </c>
      <c r="Z22" s="94">
        <v>0</v>
      </c>
      <c r="AA22" s="93">
        <f t="shared" si="17"/>
        <v>838</v>
      </c>
      <c r="AB22" s="93">
        <f t="shared" si="18"/>
        <v>1257</v>
      </c>
      <c r="AC22" s="235">
        <f t="shared" si="19"/>
        <v>4.454733212513313E-4</v>
      </c>
      <c r="AD22" s="93">
        <f t="shared" si="20"/>
        <v>117.24</v>
      </c>
      <c r="AE22" s="94">
        <v>312.29999999999995</v>
      </c>
      <c r="AF22" s="235">
        <f t="shared" si="21"/>
        <v>0.37267303102625293</v>
      </c>
      <c r="AG22" s="94">
        <v>140.79</v>
      </c>
      <c r="AH22" s="94"/>
      <c r="AI22" s="94"/>
      <c r="AJ22" s="94"/>
      <c r="AK22" s="94"/>
      <c r="AL22" s="123">
        <f t="shared" si="22"/>
        <v>0.70937461840383775</v>
      </c>
      <c r="AM22" s="94">
        <v>0</v>
      </c>
      <c r="AN22" s="95">
        <f t="shared" si="23"/>
        <v>29.692</v>
      </c>
      <c r="AO22" s="96">
        <f t="shared" si="25"/>
        <v>237.26862538159622</v>
      </c>
      <c r="AP22" s="97"/>
      <c r="AQ22" s="98">
        <f t="shared" si="6"/>
        <v>838</v>
      </c>
      <c r="AR22" s="99">
        <f t="shared" si="35"/>
        <v>117.24</v>
      </c>
      <c r="AS22" s="99">
        <f t="shared" si="8"/>
        <v>312.29999999999995</v>
      </c>
      <c r="AT22" s="99">
        <f t="shared" si="9"/>
        <v>140.79</v>
      </c>
      <c r="AU22" s="99">
        <f t="shared" si="24"/>
        <v>0</v>
      </c>
      <c r="AV22" s="99">
        <f t="array" ref="AV22">_xlfn.IFS(U22=0,AO22,U22&lt;0,AO22/-U22,U22&gt;0,AO22/U22)</f>
        <v>237.26862538159622</v>
      </c>
      <c r="AW22" s="235">
        <f t="shared" si="32"/>
        <v>0.28313678446491197</v>
      </c>
      <c r="AX22" s="235">
        <f t="shared" si="33"/>
        <v>2.0237856139678967</v>
      </c>
      <c r="AY22" s="100"/>
      <c r="AZ22" s="95">
        <f t="shared" si="12"/>
        <v>76637.765998255578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3"/>
        <v>0</v>
      </c>
      <c r="R23" s="93">
        <f t="shared" si="14"/>
        <v>0</v>
      </c>
      <c r="S23" s="94">
        <v>0</v>
      </c>
      <c r="T23" s="94">
        <v>0</v>
      </c>
      <c r="U23" s="93">
        <f t="shared" si="15"/>
        <v>0</v>
      </c>
      <c r="V23" s="94">
        <v>0</v>
      </c>
      <c r="W23" s="94">
        <v>0</v>
      </c>
      <c r="X23" s="93">
        <f t="shared" si="16"/>
        <v>0</v>
      </c>
      <c r="Y23" s="94">
        <v>0</v>
      </c>
      <c r="Z23" s="94">
        <v>0</v>
      </c>
      <c r="AA23" s="93">
        <f t="shared" si="17"/>
        <v>0</v>
      </c>
      <c r="AB23" s="93">
        <f t="shared" si="18"/>
        <v>0</v>
      </c>
      <c r="AC23" s="235">
        <f t="shared" si="19"/>
        <v>0</v>
      </c>
      <c r="AD23" s="93">
        <f t="shared" si="20"/>
        <v>0</v>
      </c>
      <c r="AE23" s="94">
        <v>0</v>
      </c>
      <c r="AF23" s="235">
        <f t="shared" si="21"/>
        <v>0</v>
      </c>
      <c r="AG23" s="94">
        <v>0</v>
      </c>
      <c r="AH23" s="94"/>
      <c r="AI23" s="94"/>
      <c r="AJ23" s="94"/>
      <c r="AK23" s="94"/>
      <c r="AL23" s="123">
        <f t="shared" si="22"/>
        <v>0</v>
      </c>
      <c r="AM23" s="94">
        <v>0</v>
      </c>
      <c r="AN23" s="95">
        <f t="shared" si="23"/>
        <v>0</v>
      </c>
      <c r="AO23" s="96">
        <f t="shared" si="25"/>
        <v>0</v>
      </c>
      <c r="AP23" s="97"/>
      <c r="AQ23" s="98">
        <f t="shared" si="6"/>
        <v>0</v>
      </c>
      <c r="AR23" s="99">
        <f t="shared" si="35"/>
        <v>117.24</v>
      </c>
      <c r="AS23" s="99">
        <f t="shared" si="8"/>
        <v>0</v>
      </c>
      <c r="AT23" s="99">
        <f t="shared" si="9"/>
        <v>0</v>
      </c>
      <c r="AU23" s="99">
        <f t="shared" si="24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2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 t="s">
        <v>100</v>
      </c>
      <c r="G24" s="94">
        <v>1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3"/>
        <v>0</v>
      </c>
      <c r="R24" s="93">
        <f t="shared" si="14"/>
        <v>0</v>
      </c>
      <c r="S24" s="94">
        <v>0</v>
      </c>
      <c r="T24" s="94">
        <v>0</v>
      </c>
      <c r="U24" s="93">
        <f t="shared" si="15"/>
        <v>0</v>
      </c>
      <c r="V24" s="94">
        <v>0</v>
      </c>
      <c r="W24" s="94">
        <v>0</v>
      </c>
      <c r="X24" s="93">
        <f t="shared" si="16"/>
        <v>0</v>
      </c>
      <c r="Y24" s="94">
        <v>0</v>
      </c>
      <c r="Z24" s="94">
        <v>0</v>
      </c>
      <c r="AA24" s="93">
        <f t="shared" si="17"/>
        <v>0</v>
      </c>
      <c r="AB24" s="93">
        <f t="shared" si="18"/>
        <v>0</v>
      </c>
      <c r="AC24" s="235">
        <f t="shared" si="19"/>
        <v>0</v>
      </c>
      <c r="AD24" s="93">
        <f t="shared" si="20"/>
        <v>0</v>
      </c>
      <c r="AE24" s="94">
        <v>0</v>
      </c>
      <c r="AF24" s="235">
        <f t="shared" si="21"/>
        <v>0</v>
      </c>
      <c r="AG24" s="94">
        <v>0</v>
      </c>
      <c r="AH24" s="94"/>
      <c r="AI24" s="94"/>
      <c r="AJ24" s="94"/>
      <c r="AK24" s="94"/>
      <c r="AL24" s="123">
        <f t="shared" si="22"/>
        <v>0</v>
      </c>
      <c r="AM24" s="94">
        <v>0</v>
      </c>
      <c r="AN24" s="95">
        <f t="shared" si="23"/>
        <v>0</v>
      </c>
      <c r="AO24" s="96">
        <f t="shared" si="25"/>
        <v>0</v>
      </c>
      <c r="AP24" s="97"/>
      <c r="AQ24" s="98">
        <f t="shared" si="6"/>
        <v>0</v>
      </c>
      <c r="AR24" s="99">
        <f t="shared" si="35"/>
        <v>117.24</v>
      </c>
      <c r="AS24" s="99">
        <f t="shared" si="8"/>
        <v>0</v>
      </c>
      <c r="AT24" s="99">
        <f t="shared" si="9"/>
        <v>0</v>
      </c>
      <c r="AU24" s="99">
        <f t="shared" si="24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2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3</v>
      </c>
      <c r="F25" s="94" t="s">
        <v>100</v>
      </c>
      <c r="G25" s="94">
        <v>1</v>
      </c>
      <c r="H25" s="94">
        <v>1</v>
      </c>
      <c r="I25" s="94">
        <v>1</v>
      </c>
      <c r="J25" s="94">
        <v>0</v>
      </c>
      <c r="K25" s="94">
        <v>117.24</v>
      </c>
      <c r="L25" s="93">
        <f t="shared" si="34"/>
        <v>351.71999999999997</v>
      </c>
      <c r="M25" s="90">
        <v>15</v>
      </c>
      <c r="N25" s="90">
        <v>1</v>
      </c>
      <c r="O25" s="90">
        <v>918</v>
      </c>
      <c r="P25" s="90">
        <v>0</v>
      </c>
      <c r="Q25" s="234">
        <f t="shared" si="13"/>
        <v>0.14285714285714285</v>
      </c>
      <c r="R25" s="93">
        <f t="shared" si="14"/>
        <v>0.14285714285714285</v>
      </c>
      <c r="S25" s="94">
        <v>1</v>
      </c>
      <c r="T25" s="94">
        <v>0</v>
      </c>
      <c r="U25" s="93">
        <f t="shared" si="15"/>
        <v>1</v>
      </c>
      <c r="V25" s="94">
        <v>551</v>
      </c>
      <c r="W25" s="94">
        <v>0</v>
      </c>
      <c r="X25" s="93">
        <f t="shared" si="16"/>
        <v>551</v>
      </c>
      <c r="Y25" s="94">
        <v>918</v>
      </c>
      <c r="Z25" s="94">
        <v>0</v>
      </c>
      <c r="AA25" s="93">
        <f t="shared" si="17"/>
        <v>918</v>
      </c>
      <c r="AB25" s="93">
        <f t="shared" si="18"/>
        <v>0</v>
      </c>
      <c r="AC25" s="235">
        <f t="shared" si="19"/>
        <v>4.8800060728964456E-4</v>
      </c>
      <c r="AD25" s="93">
        <f t="shared" si="20"/>
        <v>117.24</v>
      </c>
      <c r="AE25" s="94">
        <v>341.51</v>
      </c>
      <c r="AF25" s="235">
        <f t="shared" si="21"/>
        <v>0.37201525054466228</v>
      </c>
      <c r="AG25" s="94">
        <v>344.93</v>
      </c>
      <c r="AH25" s="94"/>
      <c r="AI25" s="94"/>
      <c r="AJ25" s="94"/>
      <c r="AK25" s="94"/>
      <c r="AL25" s="123">
        <f t="shared" si="22"/>
        <v>0.70937461840383775</v>
      </c>
      <c r="AM25" s="94">
        <v>0</v>
      </c>
      <c r="AN25" s="95">
        <f t="shared" si="23"/>
        <v>31.4621</v>
      </c>
      <c r="AO25" s="96">
        <f t="shared" si="25"/>
        <v>82.148525381596158</v>
      </c>
      <c r="AP25" s="97"/>
      <c r="AQ25" s="98">
        <f t="shared" si="6"/>
        <v>918</v>
      </c>
      <c r="AR25" s="99">
        <f t="shared" si="35"/>
        <v>117.24</v>
      </c>
      <c r="AS25" s="99">
        <f t="shared" si="8"/>
        <v>341.51</v>
      </c>
      <c r="AT25" s="99">
        <f t="shared" si="9"/>
        <v>344.93</v>
      </c>
      <c r="AU25" s="99">
        <f t="shared" si="24"/>
        <v>0</v>
      </c>
      <c r="AV25" s="99">
        <f t="array" ref="AV25">_xlfn.IFS(U25=0,AO25,U25&lt;0,AO25/-U25,U25&gt;0,AO25/U25)</f>
        <v>82.148525381596158</v>
      </c>
      <c r="AW25" s="235">
        <f t="shared" si="32"/>
        <v>8.9486411091063353E-2</v>
      </c>
      <c r="AX25" s="235">
        <f t="shared" si="33"/>
        <v>0.70068684221764044</v>
      </c>
      <c r="AY25" s="100"/>
      <c r="AZ25" s="95">
        <f t="shared" si="12"/>
        <v>246.44557614478848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879</v>
      </c>
      <c r="F26" s="94">
        <v>89</v>
      </c>
      <c r="G26" s="94">
        <v>18</v>
      </c>
      <c r="H26" s="94">
        <v>246</v>
      </c>
      <c r="I26" s="94">
        <v>526</v>
      </c>
      <c r="J26" s="94">
        <v>0</v>
      </c>
      <c r="K26" s="94">
        <v>123.09</v>
      </c>
      <c r="L26" s="93">
        <f t="shared" si="34"/>
        <v>108196.11</v>
      </c>
      <c r="M26" s="90">
        <v>67</v>
      </c>
      <c r="N26" s="90">
        <v>105</v>
      </c>
      <c r="O26" s="90">
        <v>699</v>
      </c>
      <c r="P26" s="90">
        <v>38</v>
      </c>
      <c r="Q26" s="234">
        <f t="shared" si="13"/>
        <v>15</v>
      </c>
      <c r="R26" s="93">
        <f t="shared" si="14"/>
        <v>4.1428571428571432</v>
      </c>
      <c r="S26" s="94">
        <v>29</v>
      </c>
      <c r="T26" s="94">
        <v>0</v>
      </c>
      <c r="U26" s="93">
        <f t="shared" si="15"/>
        <v>29</v>
      </c>
      <c r="V26" s="94">
        <v>13502.24</v>
      </c>
      <c r="W26" s="94">
        <v>0</v>
      </c>
      <c r="X26" s="93">
        <f t="shared" si="16"/>
        <v>13502.24</v>
      </c>
      <c r="Y26" s="94">
        <v>20269.84</v>
      </c>
      <c r="Z26" s="94">
        <v>0</v>
      </c>
      <c r="AA26" s="93">
        <f t="shared" si="17"/>
        <v>20269.84</v>
      </c>
      <c r="AB26" s="93">
        <f t="shared" si="18"/>
        <v>27890.1</v>
      </c>
      <c r="AC26" s="235">
        <f t="shared" si="19"/>
        <v>1.0775266045385545E-2</v>
      </c>
      <c r="AD26" s="93">
        <f t="shared" si="20"/>
        <v>3569.61</v>
      </c>
      <c r="AE26" s="94">
        <v>7555.3199999999979</v>
      </c>
      <c r="AF26" s="235">
        <f t="shared" si="21"/>
        <v>0.37273703196473174</v>
      </c>
      <c r="AG26" s="94">
        <v>6842.2499999999927</v>
      </c>
      <c r="AH26" s="94">
        <v>3825</v>
      </c>
      <c r="AI26" s="94">
        <v>4500</v>
      </c>
      <c r="AJ26" s="94"/>
      <c r="AK26" s="94"/>
      <c r="AL26" s="123">
        <f t="shared" si="22"/>
        <v>174.50615612734407</v>
      </c>
      <c r="AM26" s="94">
        <v>0</v>
      </c>
      <c r="AN26" s="95">
        <f t="shared" si="23"/>
        <v>770.97790399999997</v>
      </c>
      <c r="AO26" s="96">
        <f t="shared" si="25"/>
        <v>-6967.8240601273355</v>
      </c>
      <c r="AP26" s="97"/>
      <c r="AQ26" s="98">
        <f t="shared" si="6"/>
        <v>698.96</v>
      </c>
      <c r="AR26" s="99">
        <f t="shared" si="35"/>
        <v>123.09</v>
      </c>
      <c r="AS26" s="99">
        <f t="shared" si="8"/>
        <v>260.52827586206888</v>
      </c>
      <c r="AT26" s="99">
        <f t="shared" si="9"/>
        <v>235.93965517241355</v>
      </c>
      <c r="AU26" s="99">
        <f t="shared" si="24"/>
        <v>287.06896551724139</v>
      </c>
      <c r="AV26" s="99">
        <f t="array" ref="AV26">_xlfn.IFS(U26=0,AO26,U26&lt;0,AO26/-U26,U26&gt;0,AO26/U26)</f>
        <v>-240.26979517680468</v>
      </c>
      <c r="AW26" s="235">
        <f t="shared" si="32"/>
        <v>-0.34375328370265062</v>
      </c>
      <c r="AX26" s="235">
        <f t="shared" si="33"/>
        <v>-1.9519846874384976</v>
      </c>
      <c r="AY26" s="100"/>
      <c r="AZ26" s="95">
        <f t="shared" si="12"/>
        <v>-211197.14996041131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383</v>
      </c>
      <c r="F27" s="94">
        <v>9</v>
      </c>
      <c r="G27" s="94">
        <v>3</v>
      </c>
      <c r="H27" s="94">
        <v>51</v>
      </c>
      <c r="I27" s="94">
        <v>320</v>
      </c>
      <c r="J27" s="94">
        <v>0</v>
      </c>
      <c r="K27" s="94">
        <v>181.59</v>
      </c>
      <c r="L27" s="93">
        <f t="shared" si="34"/>
        <v>69548.97</v>
      </c>
      <c r="M27" s="90">
        <v>84</v>
      </c>
      <c r="N27" s="90">
        <v>13</v>
      </c>
      <c r="O27" s="90">
        <v>478</v>
      </c>
      <c r="P27" s="90">
        <v>83</v>
      </c>
      <c r="Q27" s="234">
        <f t="shared" si="13"/>
        <v>1.8571428571428572</v>
      </c>
      <c r="R27" s="93">
        <f t="shared" si="14"/>
        <v>1.5714285714285714</v>
      </c>
      <c r="S27" s="94">
        <v>11</v>
      </c>
      <c r="T27" s="94">
        <v>0</v>
      </c>
      <c r="U27" s="93">
        <f t="shared" si="15"/>
        <v>11</v>
      </c>
      <c r="V27" s="94">
        <v>3223.5299999999997</v>
      </c>
      <c r="W27" s="94">
        <v>0</v>
      </c>
      <c r="X27" s="93">
        <f t="shared" si="16"/>
        <v>3223.5299999999997</v>
      </c>
      <c r="Y27" s="94">
        <v>5258.8799999999992</v>
      </c>
      <c r="Z27" s="94">
        <v>0</v>
      </c>
      <c r="AA27" s="93">
        <f t="shared" si="17"/>
        <v>5258.8799999999992</v>
      </c>
      <c r="AB27" s="93">
        <f t="shared" si="18"/>
        <v>5157.62</v>
      </c>
      <c r="AC27" s="235">
        <f t="shared" si="19"/>
        <v>2.7955736750145594E-3</v>
      </c>
      <c r="AD27" s="93">
        <f t="shared" si="20"/>
        <v>1997.49</v>
      </c>
      <c r="AE27" s="94">
        <v>1953.3699999999994</v>
      </c>
      <c r="AF27" s="235">
        <f t="shared" si="21"/>
        <v>0.3714422082268467</v>
      </c>
      <c r="AG27" s="94">
        <v>1115.49</v>
      </c>
      <c r="AH27" s="94"/>
      <c r="AI27" s="94">
        <v>1056</v>
      </c>
      <c r="AJ27" s="94"/>
      <c r="AK27" s="94"/>
      <c r="AL27" s="123">
        <f t="shared" si="22"/>
        <v>36.178105538595723</v>
      </c>
      <c r="AM27" s="94">
        <v>0</v>
      </c>
      <c r="AN27" s="95">
        <f t="shared" si="23"/>
        <v>184.06356299999999</v>
      </c>
      <c r="AO27" s="96">
        <f t="shared" si="25"/>
        <v>-1083.7116685385956</v>
      </c>
      <c r="AP27" s="97"/>
      <c r="AQ27" s="98">
        <f t="shared" si="6"/>
        <v>478.07999999999993</v>
      </c>
      <c r="AR27" s="99">
        <f t="shared" si="35"/>
        <v>181.59</v>
      </c>
      <c r="AS27" s="99">
        <f t="shared" si="8"/>
        <v>177.57909090909087</v>
      </c>
      <c r="AT27" s="99">
        <f t="shared" si="9"/>
        <v>101.40818181818182</v>
      </c>
      <c r="AU27" s="99">
        <f t="shared" si="24"/>
        <v>96</v>
      </c>
      <c r="AV27" s="99">
        <f t="array" ref="AV27">_xlfn.IFS(U27=0,AO27,U27&lt;0,AO27/-U27,U27&gt;0,AO27/U27)</f>
        <v>-98.51924259441779</v>
      </c>
      <c r="AW27" s="235">
        <f t="shared" si="32"/>
        <v>-0.20607271292339735</v>
      </c>
      <c r="AX27" s="235">
        <f t="shared" si="33"/>
        <v>-0.54253671785019986</v>
      </c>
      <c r="AY27" s="100"/>
      <c r="AZ27" s="95">
        <f t="shared" si="12"/>
        <v>-37732.869913662013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6">SUM(F28:J28)</f>
        <v>1463</v>
      </c>
      <c r="F28" s="94">
        <v>146</v>
      </c>
      <c r="G28" s="94">
        <v>48</v>
      </c>
      <c r="H28" s="94">
        <v>564</v>
      </c>
      <c r="I28" s="94">
        <v>0</v>
      </c>
      <c r="J28" s="94">
        <v>705</v>
      </c>
      <c r="K28" s="94">
        <v>133.62</v>
      </c>
      <c r="L28" s="93">
        <f t="shared" si="34"/>
        <v>195486.06</v>
      </c>
      <c r="M28" s="90">
        <v>64</v>
      </c>
      <c r="N28" s="90">
        <v>196</v>
      </c>
      <c r="O28" s="90">
        <v>1112</v>
      </c>
      <c r="P28" s="90">
        <v>45</v>
      </c>
      <c r="Q28" s="234">
        <f t="shared" si="13"/>
        <v>28</v>
      </c>
      <c r="R28" s="93">
        <f t="shared" si="14"/>
        <v>12</v>
      </c>
      <c r="S28" s="94">
        <v>85</v>
      </c>
      <c r="T28" s="94">
        <v>-1</v>
      </c>
      <c r="U28" s="93">
        <f t="shared" si="15"/>
        <v>84</v>
      </c>
      <c r="V28" s="94">
        <v>56943.659999999996</v>
      </c>
      <c r="W28" s="94">
        <v>-652</v>
      </c>
      <c r="X28" s="93">
        <f t="shared" si="16"/>
        <v>56291.659999999996</v>
      </c>
      <c r="Y28" s="94">
        <v>91317.579999999987</v>
      </c>
      <c r="Z28" s="94">
        <v>-1115</v>
      </c>
      <c r="AA28" s="93">
        <f t="shared" si="17"/>
        <v>90202.579999999987</v>
      </c>
      <c r="AB28" s="93">
        <f t="shared" si="18"/>
        <v>98078.399999999994</v>
      </c>
      <c r="AC28" s="235">
        <f t="shared" si="19"/>
        <v>4.7950886513172919E-2</v>
      </c>
      <c r="AD28" s="93">
        <f t="shared" si="20"/>
        <v>11224.08</v>
      </c>
      <c r="AE28" s="94">
        <v>33120.74</v>
      </c>
      <c r="AF28" s="235">
        <f t="shared" si="21"/>
        <v>0.36718173693036277</v>
      </c>
      <c r="AG28" s="94">
        <v>14684.409999999991</v>
      </c>
      <c r="AH28" s="94">
        <v>7698</v>
      </c>
      <c r="AI28" s="94">
        <v>7000</v>
      </c>
      <c r="AJ28" s="94"/>
      <c r="AK28" s="94"/>
      <c r="AL28" s="123">
        <f t="shared" si="22"/>
        <v>400.0872847797645</v>
      </c>
      <c r="AM28" s="94">
        <v>70</v>
      </c>
      <c r="AN28" s="95">
        <f t="shared" si="23"/>
        <v>3214.2537859999998</v>
      </c>
      <c r="AO28" s="96">
        <f t="shared" si="25"/>
        <v>12791.008929220236</v>
      </c>
      <c r="AP28" s="97"/>
      <c r="AQ28" s="98">
        <f t="shared" si="6"/>
        <v>1073.840238095238</v>
      </c>
      <c r="AR28" s="99">
        <f t="shared" si="35"/>
        <v>133.62</v>
      </c>
      <c r="AS28" s="99">
        <f t="shared" si="8"/>
        <v>394.29452380952381</v>
      </c>
      <c r="AT28" s="99">
        <f t="shared" si="9"/>
        <v>172.75776470588224</v>
      </c>
      <c r="AU28" s="99">
        <f t="shared" si="24"/>
        <v>172.91764705882352</v>
      </c>
      <c r="AV28" s="99">
        <f>_xlfn.IFS(U28=0,AO28,U28&lt;0,AO28/-U28,U28&gt;0,AO28/U28)</f>
        <v>152.27391582405042</v>
      </c>
      <c r="AW28" s="235">
        <f t="shared" si="32"/>
        <v>0.1418031383273099</v>
      </c>
      <c r="AX28" s="235">
        <f t="shared" si="33"/>
        <v>1.1396042196082203</v>
      </c>
      <c r="AY28" s="100"/>
      <c r="AZ28" s="95">
        <f t="shared" si="12"/>
        <v>222776.73885058577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641</v>
      </c>
      <c r="F29" s="94" t="s">
        <v>100</v>
      </c>
      <c r="G29" s="94">
        <v>1</v>
      </c>
      <c r="H29" s="94" t="s">
        <v>100</v>
      </c>
      <c r="I29" s="94">
        <v>640</v>
      </c>
      <c r="J29" s="94">
        <v>0</v>
      </c>
      <c r="K29" s="94">
        <v>111.39</v>
      </c>
      <c r="L29" s="93">
        <f>E29*K29</f>
        <v>71400.990000000005</v>
      </c>
      <c r="M29" s="90">
        <v>7</v>
      </c>
      <c r="N29" s="90">
        <v>0</v>
      </c>
      <c r="O29" s="90">
        <v>0</v>
      </c>
      <c r="P29" s="90">
        <v>0</v>
      </c>
      <c r="Q29" s="234">
        <f t="shared" si="13"/>
        <v>0</v>
      </c>
      <c r="R29" s="93">
        <f t="shared" si="14"/>
        <v>0.14285714285714285</v>
      </c>
      <c r="S29" s="94">
        <v>1</v>
      </c>
      <c r="T29" s="94">
        <v>0</v>
      </c>
      <c r="U29" s="93">
        <f t="shared" si="15"/>
        <v>1</v>
      </c>
      <c r="V29" s="94">
        <v>300</v>
      </c>
      <c r="W29" s="94">
        <v>0</v>
      </c>
      <c r="X29" s="93">
        <f t="shared" si="16"/>
        <v>300</v>
      </c>
      <c r="Y29" s="94">
        <v>478</v>
      </c>
      <c r="Z29" s="94">
        <v>0</v>
      </c>
      <c r="AA29" s="93">
        <f t="shared" si="17"/>
        <v>478</v>
      </c>
      <c r="AB29" s="93">
        <f t="shared" si="18"/>
        <v>0</v>
      </c>
      <c r="AC29" s="235">
        <f t="shared" si="19"/>
        <v>2.5410053407892171E-4</v>
      </c>
      <c r="AD29" s="93">
        <f t="shared" si="20"/>
        <v>111.39</v>
      </c>
      <c r="AE29" s="94">
        <v>178.25</v>
      </c>
      <c r="AF29" s="235">
        <f t="shared" si="21"/>
        <v>0.372907949790795</v>
      </c>
      <c r="AG29" s="94">
        <v>65.25</v>
      </c>
      <c r="AH29" s="94"/>
      <c r="AI29" s="94"/>
      <c r="AJ29" s="94"/>
      <c r="AK29" s="94"/>
      <c r="AL29" s="123">
        <f t="shared" si="22"/>
        <v>0</v>
      </c>
      <c r="AM29" s="94">
        <v>0</v>
      </c>
      <c r="AN29" s="95">
        <f t="shared" si="23"/>
        <v>17.13</v>
      </c>
      <c r="AO29" s="96">
        <f t="shared" si="25"/>
        <v>105.98000000000002</v>
      </c>
      <c r="AP29" s="97"/>
      <c r="AQ29" s="98">
        <f t="shared" si="6"/>
        <v>478</v>
      </c>
      <c r="AR29" s="99">
        <f t="shared" si="35"/>
        <v>111.39</v>
      </c>
      <c r="AS29" s="99">
        <f t="shared" si="8"/>
        <v>178.25</v>
      </c>
      <c r="AT29" s="99">
        <f t="shared" si="9"/>
        <v>65.25</v>
      </c>
      <c r="AU29" s="99">
        <f t="shared" si="24"/>
        <v>0</v>
      </c>
      <c r="AV29" s="99">
        <f t="array" ref="AV29">_xlfn.IFS(U29=0,AO29,U29&lt;0,AO29/-U29,U29&gt;0,AO29/U29)</f>
        <v>105.98000000000002</v>
      </c>
      <c r="AW29" s="235">
        <f>IF(AQ29=0,0,AV29/AQ29)</f>
        <v>0.22171548117154816</v>
      </c>
      <c r="AX29" s="235">
        <f>IF(AR29=0,0,AV29/AR29)</f>
        <v>0.95143190591615057</v>
      </c>
      <c r="AY29" s="100"/>
      <c r="AZ29" s="95">
        <f t="shared" si="12"/>
        <v>67933.180000000008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2</v>
      </c>
      <c r="F30" s="94">
        <v>1</v>
      </c>
      <c r="G30" s="94">
        <v>1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222.78</v>
      </c>
      <c r="M30" s="90">
        <v>999</v>
      </c>
      <c r="N30" s="90">
        <v>1</v>
      </c>
      <c r="O30" s="90">
        <v>558</v>
      </c>
      <c r="P30" s="90">
        <v>0</v>
      </c>
      <c r="Q30" s="234">
        <f t="shared" si="13"/>
        <v>0.14285714285714285</v>
      </c>
      <c r="R30" s="93">
        <f t="shared" si="14"/>
        <v>0</v>
      </c>
      <c r="S30" s="94">
        <v>0</v>
      </c>
      <c r="T30" s="94">
        <v>0</v>
      </c>
      <c r="U30" s="93">
        <f t="shared" si="15"/>
        <v>0</v>
      </c>
      <c r="V30" s="94">
        <v>0</v>
      </c>
      <c r="W30" s="94">
        <v>0</v>
      </c>
      <c r="X30" s="93">
        <f t="shared" si="16"/>
        <v>0</v>
      </c>
      <c r="Y30" s="94">
        <v>0</v>
      </c>
      <c r="Z30" s="94">
        <v>0</v>
      </c>
      <c r="AA30" s="93">
        <f t="shared" si="17"/>
        <v>0</v>
      </c>
      <c r="AB30" s="93">
        <f t="shared" si="18"/>
        <v>0</v>
      </c>
      <c r="AC30" s="235">
        <f t="shared" si="19"/>
        <v>0</v>
      </c>
      <c r="AD30" s="93">
        <f t="shared" si="20"/>
        <v>0</v>
      </c>
      <c r="AE30" s="94">
        <v>0</v>
      </c>
      <c r="AF30" s="235">
        <f t="shared" si="21"/>
        <v>0</v>
      </c>
      <c r="AG30" s="94">
        <v>93.5</v>
      </c>
      <c r="AH30" s="94"/>
      <c r="AI30" s="94">
        <v>49</v>
      </c>
      <c r="AJ30" s="94">
        <v>44</v>
      </c>
      <c r="AK30" s="94"/>
      <c r="AL30" s="123">
        <f t="shared" si="22"/>
        <v>0</v>
      </c>
      <c r="AM30" s="94">
        <v>0</v>
      </c>
      <c r="AN30" s="95">
        <f t="shared" si="23"/>
        <v>0</v>
      </c>
      <c r="AO30" s="96">
        <f t="shared" si="25"/>
        <v>-142.5</v>
      </c>
      <c r="AP30" s="97"/>
      <c r="AQ30" s="98">
        <f t="shared" si="6"/>
        <v>0</v>
      </c>
      <c r="AR30" s="99">
        <f t="shared" si="35"/>
        <v>111.39</v>
      </c>
      <c r="AS30" s="99">
        <f t="shared" si="8"/>
        <v>0</v>
      </c>
      <c r="AT30" s="99">
        <f t="shared" si="9"/>
        <v>93.5</v>
      </c>
      <c r="AU30" s="99">
        <f t="shared" si="24"/>
        <v>0</v>
      </c>
      <c r="AV30" s="99">
        <f t="array" ref="AV30">_xlfn.IFS(U30=0,AO30,U30&lt;0,AO30/-U30,U30&gt;0,AO30/U30)</f>
        <v>-142.5</v>
      </c>
      <c r="AW30" s="235">
        <f>IF(AQ30=0,0,AV30/AQ30)</f>
        <v>0</v>
      </c>
      <c r="AX30" s="235">
        <f>IF(AR30=0,0,AV30/AR30)</f>
        <v>-1.2792889846485322</v>
      </c>
      <c r="AY30" s="100"/>
      <c r="AZ30" s="95">
        <f t="shared" si="12"/>
        <v>-285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2</v>
      </c>
      <c r="F31" s="94">
        <v>1</v>
      </c>
      <c r="G31" s="94">
        <v>1</v>
      </c>
      <c r="H31" s="94" t="s">
        <v>100</v>
      </c>
      <c r="I31" s="94">
        <v>0</v>
      </c>
      <c r="J31" s="94">
        <v>0</v>
      </c>
      <c r="K31" s="94">
        <v>105.54</v>
      </c>
      <c r="L31" s="93">
        <f>E31*K31</f>
        <v>211.08</v>
      </c>
      <c r="M31" s="90">
        <v>999</v>
      </c>
      <c r="N31" s="90">
        <v>2</v>
      </c>
      <c r="O31" s="90">
        <v>499</v>
      </c>
      <c r="P31" s="90">
        <v>0</v>
      </c>
      <c r="Q31" s="234">
        <f t="shared" si="13"/>
        <v>0.2857142857142857</v>
      </c>
      <c r="R31" s="93">
        <f t="shared" si="14"/>
        <v>0</v>
      </c>
      <c r="S31" s="94">
        <v>1</v>
      </c>
      <c r="T31" s="94">
        <v>-1</v>
      </c>
      <c r="U31" s="93">
        <f t="shared" si="15"/>
        <v>0</v>
      </c>
      <c r="V31" s="94">
        <v>342</v>
      </c>
      <c r="W31" s="94">
        <v>-342</v>
      </c>
      <c r="X31" s="93">
        <f t="shared" si="16"/>
        <v>0</v>
      </c>
      <c r="Y31" s="94">
        <v>499</v>
      </c>
      <c r="Z31" s="94">
        <v>-499</v>
      </c>
      <c r="AA31" s="93">
        <f t="shared" si="17"/>
        <v>0</v>
      </c>
      <c r="AB31" s="93">
        <f t="shared" si="18"/>
        <v>0</v>
      </c>
      <c r="AC31" s="235">
        <f t="shared" si="19"/>
        <v>0</v>
      </c>
      <c r="AD31" s="93">
        <f t="shared" si="20"/>
        <v>0</v>
      </c>
      <c r="AE31" s="94">
        <v>0</v>
      </c>
      <c r="AF31" s="235">
        <f t="shared" si="21"/>
        <v>0</v>
      </c>
      <c r="AG31" s="94">
        <v>293.55</v>
      </c>
      <c r="AH31" s="94"/>
      <c r="AI31" s="94">
        <v>30</v>
      </c>
      <c r="AJ31" s="94"/>
      <c r="AK31" s="94"/>
      <c r="AL31" s="123">
        <f t="shared" si="22"/>
        <v>0</v>
      </c>
      <c r="AM31" s="94">
        <v>0</v>
      </c>
      <c r="AN31" s="95">
        <f t="shared" si="23"/>
        <v>0</v>
      </c>
      <c r="AO31" s="96">
        <f>AA31-AD31-AE31-AG31-AH31-AI31-AK31-AL31-AN31-AM31</f>
        <v>-323.55</v>
      </c>
      <c r="AP31" s="97"/>
      <c r="AQ31" s="98">
        <f t="shared" si="6"/>
        <v>0</v>
      </c>
      <c r="AR31" s="99">
        <f t="shared" si="35"/>
        <v>105.54</v>
      </c>
      <c r="AS31" s="99">
        <f t="shared" si="8"/>
        <v>0</v>
      </c>
      <c r="AT31" s="99">
        <f t="shared" si="9"/>
        <v>293.55</v>
      </c>
      <c r="AU31" s="99">
        <f t="shared" si="24"/>
        <v>30</v>
      </c>
      <c r="AV31" s="99">
        <f t="array" ref="AV31">_xlfn.IFS(U31=0,AO31,U31&lt;0,AO31/-U31,U31&gt;0,AO31/U31)</f>
        <v>-323.55</v>
      </c>
      <c r="AW31" s="235">
        <f>IF(AQ31=0,0,AV31/AQ31)</f>
        <v>0</v>
      </c>
      <c r="AX31" s="235">
        <f>IF(AR31=0,0,AV31/AR31)</f>
        <v>-3.0656623081296188</v>
      </c>
      <c r="AY31" s="100"/>
      <c r="AZ31" s="95">
        <f t="shared" si="12"/>
        <v>-647.1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7">SUM(F32:J32)</f>
        <v>84</v>
      </c>
      <c r="F32" s="94">
        <v>0</v>
      </c>
      <c r="G32" s="94">
        <v>0</v>
      </c>
      <c r="H32" s="94">
        <v>0</v>
      </c>
      <c r="I32" s="94">
        <v>84</v>
      </c>
      <c r="J32" s="94">
        <v>0</v>
      </c>
      <c r="K32" s="94">
        <v>140.63999999999999</v>
      </c>
      <c r="L32" s="93">
        <f t="shared" ref="L32" si="38">E32*K32</f>
        <v>11813.759999999998</v>
      </c>
      <c r="M32" s="90">
        <v>7</v>
      </c>
      <c r="N32" s="90">
        <v>0</v>
      </c>
      <c r="O32" s="90">
        <v>0</v>
      </c>
      <c r="P32" s="90">
        <v>0</v>
      </c>
      <c r="Q32" s="234">
        <f t="shared" si="13"/>
        <v>0</v>
      </c>
      <c r="R32" s="93">
        <f t="shared" si="14"/>
        <v>0.14285714285714285</v>
      </c>
      <c r="S32" s="94">
        <v>1</v>
      </c>
      <c r="T32" s="94">
        <v>0</v>
      </c>
      <c r="U32" s="93">
        <f t="shared" si="15"/>
        <v>1</v>
      </c>
      <c r="V32" s="94">
        <v>349</v>
      </c>
      <c r="W32" s="94">
        <v>0</v>
      </c>
      <c r="X32" s="93">
        <f t="shared" si="16"/>
        <v>349</v>
      </c>
      <c r="Y32" s="94">
        <v>539</v>
      </c>
      <c r="Z32" s="94">
        <v>0</v>
      </c>
      <c r="AA32" s="93">
        <f t="shared" si="17"/>
        <v>539</v>
      </c>
      <c r="AB32" s="93">
        <f t="shared" si="18"/>
        <v>0</v>
      </c>
      <c r="AC32" s="235">
        <f t="shared" si="19"/>
        <v>2.8652758968313556E-4</v>
      </c>
      <c r="AD32" s="93">
        <f t="shared" si="20"/>
        <v>140.63999999999999</v>
      </c>
      <c r="AE32" s="94">
        <v>201.32999999999998</v>
      </c>
      <c r="AF32" s="235">
        <f t="shared" si="21"/>
        <v>0.3735250463821892</v>
      </c>
      <c r="AG32" s="94">
        <v>58</v>
      </c>
      <c r="AH32" s="94"/>
      <c r="AI32" s="94"/>
      <c r="AJ32" s="94"/>
      <c r="AK32" s="94"/>
      <c r="AL32" s="123">
        <f t="shared" si="22"/>
        <v>0</v>
      </c>
      <c r="AM32" s="94">
        <v>0</v>
      </c>
      <c r="AN32" s="95">
        <f t="shared" si="23"/>
        <v>19.927900000000001</v>
      </c>
      <c r="AO32" s="96">
        <f t="shared" si="25"/>
        <v>119.10210000000004</v>
      </c>
      <c r="AP32" s="97"/>
      <c r="AQ32" s="98">
        <f t="shared" si="6"/>
        <v>539</v>
      </c>
      <c r="AR32" s="99">
        <f t="shared" si="35"/>
        <v>140.63999999999999</v>
      </c>
      <c r="AS32" s="99">
        <f t="shared" si="8"/>
        <v>201.32999999999998</v>
      </c>
      <c r="AT32" s="99">
        <f t="shared" si="9"/>
        <v>58</v>
      </c>
      <c r="AU32" s="99">
        <f t="shared" si="24"/>
        <v>0</v>
      </c>
      <c r="AV32" s="99">
        <f t="array" ref="AV32">_xlfn.IFS(U32=0,AO32,U32&lt;0,AO32/-U32,U32&gt;0,AO32/U32)</f>
        <v>119.10210000000004</v>
      </c>
      <c r="AW32" s="235">
        <f t="shared" ref="AW32" si="39">IF(AQ32=0,0,AV32/AQ32)</f>
        <v>0.22096864564007429</v>
      </c>
      <c r="AX32" s="235">
        <f t="shared" ref="AX32" si="40">IF(AR32=0,0,AV32/AR32)</f>
        <v>0.84685793515358398</v>
      </c>
      <c r="AY32" s="100"/>
      <c r="AZ32" s="95">
        <f t="shared" si="12"/>
        <v>10004.576400000004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170</v>
      </c>
      <c r="F33" s="94">
        <v>6</v>
      </c>
      <c r="G33" s="94" t="s">
        <v>100</v>
      </c>
      <c r="H33" s="94">
        <v>144</v>
      </c>
      <c r="I33" s="94">
        <v>20</v>
      </c>
      <c r="J33" s="94">
        <v>0</v>
      </c>
      <c r="K33" s="94">
        <v>123.09</v>
      </c>
      <c r="L33" s="93">
        <f>E33*K33</f>
        <v>20925.3</v>
      </c>
      <c r="M33" s="90">
        <v>328</v>
      </c>
      <c r="N33" s="90">
        <v>7</v>
      </c>
      <c r="O33" s="90">
        <v>417</v>
      </c>
      <c r="P33" s="90">
        <v>100</v>
      </c>
      <c r="Q33" s="234">
        <f t="shared" si="13"/>
        <v>1</v>
      </c>
      <c r="R33" s="93">
        <f t="shared" si="14"/>
        <v>0.7142857142857143</v>
      </c>
      <c r="S33" s="94">
        <v>6</v>
      </c>
      <c r="T33" s="94">
        <v>-1</v>
      </c>
      <c r="U33" s="93">
        <f t="shared" si="15"/>
        <v>5</v>
      </c>
      <c r="V33" s="94">
        <v>1524.06</v>
      </c>
      <c r="W33" s="94">
        <v>-227</v>
      </c>
      <c r="X33" s="93">
        <f t="shared" si="16"/>
        <v>1297.06</v>
      </c>
      <c r="Y33" s="94">
        <v>2502.54</v>
      </c>
      <c r="Z33" s="94">
        <v>-417</v>
      </c>
      <c r="AA33" s="93">
        <f t="shared" si="17"/>
        <v>2085.54</v>
      </c>
      <c r="AB33" s="93">
        <f t="shared" si="18"/>
        <v>2919</v>
      </c>
      <c r="AC33" s="235">
        <f t="shared" si="19"/>
        <v>1.1086544515542978E-3</v>
      </c>
      <c r="AD33" s="93">
        <f t="shared" si="20"/>
        <v>615.45000000000005</v>
      </c>
      <c r="AE33" s="94">
        <v>775.50999999999988</v>
      </c>
      <c r="AF33" s="235">
        <f t="shared" si="21"/>
        <v>0.37185093548912984</v>
      </c>
      <c r="AG33" s="94">
        <v>504.09000000000003</v>
      </c>
      <c r="AH33" s="94"/>
      <c r="AI33" s="94">
        <v>750</v>
      </c>
      <c r="AJ33" s="94"/>
      <c r="AK33" s="94"/>
      <c r="AL33" s="123">
        <f t="shared" si="22"/>
        <v>102.14994505015262</v>
      </c>
      <c r="AM33" s="94">
        <v>0</v>
      </c>
      <c r="AN33" s="95">
        <f t="shared" si="23"/>
        <v>74.062125999999992</v>
      </c>
      <c r="AO33" s="96">
        <f t="shared" si="25"/>
        <v>-735.72207105015264</v>
      </c>
      <c r="AP33" s="97"/>
      <c r="AQ33" s="98">
        <f t="shared" si="6"/>
        <v>417.108</v>
      </c>
      <c r="AR33" s="99">
        <f t="shared" si="35"/>
        <v>123.09</v>
      </c>
      <c r="AS33" s="99">
        <f t="shared" si="8"/>
        <v>155.10199999999998</v>
      </c>
      <c r="AT33" s="99">
        <f t="shared" si="9"/>
        <v>84.015000000000001</v>
      </c>
      <c r="AU33" s="99">
        <f t="shared" si="24"/>
        <v>125</v>
      </c>
      <c r="AV33" s="99">
        <f t="array" ref="AV33">_xlfn.IFS(U33=0,AO33,U33&lt;0,AO33/-U33,U33&gt;0,AO33/U33)</f>
        <v>-147.14441421003053</v>
      </c>
      <c r="AW33" s="235">
        <f>IF(AQ33=0,0,AV33/AQ33)</f>
        <v>-0.35277293700919315</v>
      </c>
      <c r="AX33" s="235">
        <f>IF(AR33=0,0,AV33/AR33)</f>
        <v>-1.1954213519378547</v>
      </c>
      <c r="AY33" s="100"/>
      <c r="AZ33" s="95">
        <f t="shared" si="12"/>
        <v>-25014.550415705191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10</v>
      </c>
      <c r="F34" s="94">
        <v>7</v>
      </c>
      <c r="G34" s="94">
        <v>1</v>
      </c>
      <c r="H34" s="94">
        <v>1</v>
      </c>
      <c r="I34" s="94">
        <v>1</v>
      </c>
      <c r="J34" s="94">
        <v>0</v>
      </c>
      <c r="K34" s="94">
        <v>117.24</v>
      </c>
      <c r="L34" s="93">
        <f>E34*K34</f>
        <v>1172.3999999999999</v>
      </c>
      <c r="M34" s="90">
        <v>21</v>
      </c>
      <c r="N34" s="90">
        <v>13</v>
      </c>
      <c r="O34" s="90">
        <v>439</v>
      </c>
      <c r="P34" s="90">
        <v>57</v>
      </c>
      <c r="Q34" s="234">
        <f t="shared" si="13"/>
        <v>1.8571428571428572</v>
      </c>
      <c r="R34" s="93">
        <f t="shared" si="14"/>
        <v>1.2857142857142858</v>
      </c>
      <c r="S34" s="94">
        <v>9</v>
      </c>
      <c r="T34" s="94">
        <v>0</v>
      </c>
      <c r="U34" s="93">
        <f t="shared" si="15"/>
        <v>9</v>
      </c>
      <c r="V34" s="94">
        <v>2373.27</v>
      </c>
      <c r="W34" s="94">
        <v>0</v>
      </c>
      <c r="X34" s="93">
        <f t="shared" si="16"/>
        <v>2373.27</v>
      </c>
      <c r="Y34" s="94">
        <v>3950.95</v>
      </c>
      <c r="Z34" s="94">
        <v>0</v>
      </c>
      <c r="AA34" s="93">
        <f t="shared" si="17"/>
        <v>3950.95</v>
      </c>
      <c r="AB34" s="93">
        <f t="shared" si="18"/>
        <v>3252.99</v>
      </c>
      <c r="AC34" s="235">
        <f t="shared" si="19"/>
        <v>2.1002897596634216E-3</v>
      </c>
      <c r="AD34" s="93">
        <f t="shared" si="20"/>
        <v>1055.1599999999999</v>
      </c>
      <c r="AE34" s="94">
        <v>1466.5899999999997</v>
      </c>
      <c r="AF34" s="235">
        <f t="shared" si="21"/>
        <v>0.3711993318062744</v>
      </c>
      <c r="AG34" s="94">
        <v>876.44999999999993</v>
      </c>
      <c r="AH34" s="94"/>
      <c r="AI34" s="94"/>
      <c r="AJ34" s="94"/>
      <c r="AK34" s="94"/>
      <c r="AL34" s="123">
        <f t="shared" si="22"/>
        <v>0.70937461840383775</v>
      </c>
      <c r="AM34" s="94">
        <v>0</v>
      </c>
      <c r="AN34" s="95">
        <f t="shared" si="23"/>
        <v>135.51371699999999</v>
      </c>
      <c r="AO34" s="96">
        <f t="shared" si="25"/>
        <v>416.52690838159657</v>
      </c>
      <c r="AP34" s="97"/>
      <c r="AQ34" s="98">
        <f t="shared" si="6"/>
        <v>438.99444444444441</v>
      </c>
      <c r="AR34" s="99">
        <f t="shared" si="35"/>
        <v>117.24</v>
      </c>
      <c r="AS34" s="99">
        <f t="shared" si="8"/>
        <v>162.95444444444442</v>
      </c>
      <c r="AT34" s="99">
        <f t="shared" si="9"/>
        <v>97.383333333333326</v>
      </c>
      <c r="AU34" s="99">
        <f t="shared" si="24"/>
        <v>0</v>
      </c>
      <c r="AV34" s="99">
        <f t="array" ref="AV34">_xlfn.IFS(U34=0,AO34,U34&lt;0,AO34/-U34,U34&gt;0,AO34/U34)</f>
        <v>46.280767597955176</v>
      </c>
      <c r="AW34" s="235">
        <f>IF(AQ34=0,0,AV34/AQ34)</f>
        <v>0.10542449496490632</v>
      </c>
      <c r="AX34" s="235">
        <f>IF(AR34=0,0,AV34/AR34)</f>
        <v>0.3947523677751209</v>
      </c>
      <c r="AY34" s="100"/>
      <c r="AZ34" s="95">
        <f t="shared" si="12"/>
        <v>462.80767597955173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1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9" si="42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3"/>
        <v>0</v>
      </c>
      <c r="R35" s="93">
        <f t="shared" si="14"/>
        <v>0</v>
      </c>
      <c r="S35" s="94">
        <v>0</v>
      </c>
      <c r="T35" s="94">
        <v>0</v>
      </c>
      <c r="U35" s="93">
        <f t="shared" si="15"/>
        <v>0</v>
      </c>
      <c r="V35" s="94">
        <v>0</v>
      </c>
      <c r="W35" s="94">
        <v>0</v>
      </c>
      <c r="X35" s="93">
        <f t="shared" si="16"/>
        <v>0</v>
      </c>
      <c r="Y35" s="94">
        <v>0</v>
      </c>
      <c r="Z35" s="94">
        <v>0</v>
      </c>
      <c r="AA35" s="93">
        <f t="shared" si="17"/>
        <v>0</v>
      </c>
      <c r="AB35" s="93">
        <f t="shared" si="18"/>
        <v>0</v>
      </c>
      <c r="AC35" s="235">
        <f t="shared" si="19"/>
        <v>0</v>
      </c>
      <c r="AD35" s="93">
        <f t="shared" si="20"/>
        <v>0</v>
      </c>
      <c r="AE35" s="94">
        <v>0</v>
      </c>
      <c r="AF35" s="235">
        <f t="shared" si="21"/>
        <v>0</v>
      </c>
      <c r="AG35" s="94">
        <v>0</v>
      </c>
      <c r="AH35" s="94"/>
      <c r="AI35" s="94"/>
      <c r="AJ35" s="94"/>
      <c r="AK35" s="94"/>
      <c r="AL35" s="123">
        <f t="shared" si="22"/>
        <v>0</v>
      </c>
      <c r="AM35" s="94">
        <v>0</v>
      </c>
      <c r="AN35" s="95">
        <f t="shared" si="23"/>
        <v>0</v>
      </c>
      <c r="AO35" s="96">
        <f t="shared" si="25"/>
        <v>0</v>
      </c>
      <c r="AP35" s="97"/>
      <c r="AQ35" s="98">
        <f t="shared" si="6"/>
        <v>0</v>
      </c>
      <c r="AR35" s="99">
        <f t="shared" si="35"/>
        <v>128.94</v>
      </c>
      <c r="AS35" s="99">
        <f t="shared" si="8"/>
        <v>0</v>
      </c>
      <c r="AT35" s="99">
        <f t="shared" si="9"/>
        <v>0</v>
      </c>
      <c r="AU35" s="99">
        <f t="shared" si="24"/>
        <v>0</v>
      </c>
      <c r="AV35" s="99">
        <f t="array" ref="AV35">_xlfn.IFS(U35=0,AO35,U35&lt;0,AO35/-U35,U35&gt;0,AO35/U35)</f>
        <v>0</v>
      </c>
      <c r="AW35" s="235">
        <f t="shared" ref="AW35:AW98" si="43">IF(AQ35=0,0,AV35/AQ35)</f>
        <v>0</v>
      </c>
      <c r="AX35" s="235">
        <f t="shared" ref="AX35:AX98" si="44">IF(AR35=0,0,AV35/AR35)</f>
        <v>0</v>
      </c>
      <c r="AY35" s="100"/>
      <c r="AZ35" s="95">
        <f t="shared" si="12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1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2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3"/>
        <v>0</v>
      </c>
      <c r="R36" s="93">
        <f t="shared" si="14"/>
        <v>0</v>
      </c>
      <c r="S36" s="94">
        <v>0</v>
      </c>
      <c r="T36" s="94">
        <v>0</v>
      </c>
      <c r="U36" s="93">
        <f t="shared" si="15"/>
        <v>0</v>
      </c>
      <c r="V36" s="94">
        <v>0</v>
      </c>
      <c r="W36" s="94">
        <v>0</v>
      </c>
      <c r="X36" s="93">
        <f t="shared" si="16"/>
        <v>0</v>
      </c>
      <c r="Y36" s="94">
        <v>0</v>
      </c>
      <c r="Z36" s="94">
        <v>0</v>
      </c>
      <c r="AA36" s="93">
        <f t="shared" si="17"/>
        <v>0</v>
      </c>
      <c r="AB36" s="93">
        <f t="shared" si="18"/>
        <v>0</v>
      </c>
      <c r="AC36" s="235">
        <f t="shared" si="19"/>
        <v>0</v>
      </c>
      <c r="AD36" s="93">
        <f t="shared" si="20"/>
        <v>0</v>
      </c>
      <c r="AE36" s="94">
        <v>0</v>
      </c>
      <c r="AF36" s="235">
        <f t="shared" si="21"/>
        <v>0</v>
      </c>
      <c r="AG36" s="94">
        <v>0</v>
      </c>
      <c r="AH36" s="94"/>
      <c r="AI36" s="94"/>
      <c r="AJ36" s="94"/>
      <c r="AK36" s="94"/>
      <c r="AL36" s="123">
        <f t="shared" si="22"/>
        <v>0</v>
      </c>
      <c r="AM36" s="94">
        <v>0</v>
      </c>
      <c r="AN36" s="95">
        <f t="shared" si="23"/>
        <v>0</v>
      </c>
      <c r="AO36" s="96">
        <f t="shared" si="25"/>
        <v>0</v>
      </c>
      <c r="AP36" s="97"/>
      <c r="AQ36" s="98">
        <f t="shared" si="6"/>
        <v>0</v>
      </c>
      <c r="AR36" s="99">
        <f t="shared" si="35"/>
        <v>169.89</v>
      </c>
      <c r="AS36" s="99">
        <f t="shared" si="8"/>
        <v>0</v>
      </c>
      <c r="AT36" s="99">
        <f t="shared" si="9"/>
        <v>0</v>
      </c>
      <c r="AU36" s="99">
        <f t="shared" si="24"/>
        <v>0</v>
      </c>
      <c r="AV36" s="99">
        <f t="array" ref="AV36">_xlfn.IFS(U36=0,AO36,U36&lt;0,AO36/-U36,U36&gt;0,AO36/U36)</f>
        <v>0</v>
      </c>
      <c r="AW36" s="235">
        <f t="shared" si="43"/>
        <v>0</v>
      </c>
      <c r="AX36" s="235">
        <f t="shared" si="44"/>
        <v>0</v>
      </c>
      <c r="AY36" s="100"/>
      <c r="AZ36" s="95">
        <f t="shared" si="12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1"/>
        <v>13</v>
      </c>
      <c r="F37" s="94">
        <v>3</v>
      </c>
      <c r="G37" s="94" t="s">
        <v>100</v>
      </c>
      <c r="H37" s="94">
        <v>9</v>
      </c>
      <c r="I37" s="94">
        <v>0</v>
      </c>
      <c r="J37" s="94">
        <v>1</v>
      </c>
      <c r="K37" s="94">
        <v>169.89</v>
      </c>
      <c r="L37" s="93">
        <f t="shared" si="42"/>
        <v>2208.5699999999997</v>
      </c>
      <c r="M37" s="90">
        <v>60</v>
      </c>
      <c r="N37" s="90">
        <v>2</v>
      </c>
      <c r="O37" s="90">
        <v>998</v>
      </c>
      <c r="P37" s="90">
        <v>0</v>
      </c>
      <c r="Q37" s="234">
        <f t="shared" si="13"/>
        <v>0.2857142857142857</v>
      </c>
      <c r="R37" s="93">
        <f t="shared" si="14"/>
        <v>0.14285714285714285</v>
      </c>
      <c r="S37" s="94">
        <v>1</v>
      </c>
      <c r="T37" s="94">
        <v>0</v>
      </c>
      <c r="U37" s="93">
        <f t="shared" si="15"/>
        <v>1</v>
      </c>
      <c r="V37" s="94">
        <v>641</v>
      </c>
      <c r="W37" s="94">
        <v>0</v>
      </c>
      <c r="X37" s="93">
        <f t="shared" si="16"/>
        <v>641</v>
      </c>
      <c r="Y37" s="94">
        <v>998</v>
      </c>
      <c r="Z37" s="94">
        <v>0</v>
      </c>
      <c r="AA37" s="93">
        <f t="shared" si="17"/>
        <v>998</v>
      </c>
      <c r="AB37" s="93">
        <f t="shared" si="18"/>
        <v>0</v>
      </c>
      <c r="AC37" s="235">
        <f t="shared" si="19"/>
        <v>5.3052789332795787E-4</v>
      </c>
      <c r="AD37" s="93">
        <f t="shared" si="20"/>
        <v>169.89</v>
      </c>
      <c r="AE37" s="94">
        <v>372.63</v>
      </c>
      <c r="AF37" s="235">
        <f t="shared" si="21"/>
        <v>0.37337675350701405</v>
      </c>
      <c r="AG37" s="94">
        <v>331.25</v>
      </c>
      <c r="AH37" s="94"/>
      <c r="AI37" s="94"/>
      <c r="AJ37" s="94"/>
      <c r="AK37" s="94"/>
      <c r="AL37" s="123">
        <f t="shared" si="22"/>
        <v>6.384371565634539</v>
      </c>
      <c r="AM37" s="94">
        <v>0</v>
      </c>
      <c r="AN37" s="95">
        <f t="shared" si="23"/>
        <v>36.601099999999995</v>
      </c>
      <c r="AO37" s="96">
        <f t="shared" si="25"/>
        <v>81.244528434365492</v>
      </c>
      <c r="AP37" s="97"/>
      <c r="AQ37" s="98">
        <f t="shared" si="6"/>
        <v>998</v>
      </c>
      <c r="AR37" s="99">
        <f t="shared" si="35"/>
        <v>169.89</v>
      </c>
      <c r="AS37" s="99">
        <f t="shared" si="8"/>
        <v>372.63</v>
      </c>
      <c r="AT37" s="99">
        <f t="shared" si="9"/>
        <v>331.25</v>
      </c>
      <c r="AU37" s="99">
        <f t="shared" si="24"/>
        <v>0</v>
      </c>
      <c r="AV37" s="99">
        <f t="array" ref="AV37">_xlfn.IFS(U37=0,AO37,U37&lt;0,AO37/-U37,U37&gt;0,AO37/U37)</f>
        <v>81.244528434365492</v>
      </c>
      <c r="AW37" s="235">
        <f t="shared" si="43"/>
        <v>8.1407343120606712E-2</v>
      </c>
      <c r="AX37" s="235">
        <f t="shared" si="44"/>
        <v>0.47821842624265992</v>
      </c>
      <c r="AY37" s="100"/>
      <c r="AZ37" s="95">
        <f t="shared" si="12"/>
        <v>1056.1788696467513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1"/>
        <v>48</v>
      </c>
      <c r="F38" s="94">
        <v>1</v>
      </c>
      <c r="G38" s="94" t="s">
        <v>100</v>
      </c>
      <c r="H38" s="94">
        <v>46</v>
      </c>
      <c r="I38" s="94">
        <v>0</v>
      </c>
      <c r="J38" s="94">
        <v>1</v>
      </c>
      <c r="K38" s="93">
        <v>105.54</v>
      </c>
      <c r="L38" s="93">
        <f t="shared" si="42"/>
        <v>5065.92</v>
      </c>
      <c r="M38" s="90">
        <v>999</v>
      </c>
      <c r="N38" s="90">
        <v>0</v>
      </c>
      <c r="O38" s="90">
        <v>0</v>
      </c>
      <c r="P38" s="90">
        <v>0</v>
      </c>
      <c r="Q38" s="234">
        <f t="shared" si="13"/>
        <v>0</v>
      </c>
      <c r="R38" s="93">
        <f t="shared" si="14"/>
        <v>0</v>
      </c>
      <c r="S38" s="94">
        <v>0</v>
      </c>
      <c r="T38" s="94">
        <v>0</v>
      </c>
      <c r="U38" s="93">
        <f t="shared" si="15"/>
        <v>0</v>
      </c>
      <c r="V38" s="94">
        <v>0</v>
      </c>
      <c r="W38" s="94">
        <v>0</v>
      </c>
      <c r="X38" s="93">
        <f t="shared" si="16"/>
        <v>0</v>
      </c>
      <c r="Y38" s="94">
        <v>0</v>
      </c>
      <c r="Z38" s="94">
        <v>0</v>
      </c>
      <c r="AA38" s="93">
        <f t="shared" si="17"/>
        <v>0</v>
      </c>
      <c r="AB38" s="93">
        <f t="shared" si="18"/>
        <v>0</v>
      </c>
      <c r="AC38" s="235">
        <f t="shared" si="19"/>
        <v>0</v>
      </c>
      <c r="AD38" s="93">
        <f t="shared" si="20"/>
        <v>0</v>
      </c>
      <c r="AE38" s="94">
        <v>0</v>
      </c>
      <c r="AF38" s="235">
        <f t="shared" si="21"/>
        <v>0</v>
      </c>
      <c r="AG38" s="94">
        <v>108</v>
      </c>
      <c r="AH38" s="94"/>
      <c r="AI38" s="94"/>
      <c r="AJ38" s="94"/>
      <c r="AK38" s="94"/>
      <c r="AL38" s="123">
        <f t="shared" si="22"/>
        <v>32.631232446576533</v>
      </c>
      <c r="AM38" s="94">
        <v>0</v>
      </c>
      <c r="AN38" s="95">
        <f t="shared" si="23"/>
        <v>0</v>
      </c>
      <c r="AO38" s="96">
        <f t="shared" si="25"/>
        <v>-140.63123244657652</v>
      </c>
      <c r="AP38" s="97"/>
      <c r="AQ38" s="98">
        <f t="shared" si="6"/>
        <v>0</v>
      </c>
      <c r="AR38" s="99">
        <f t="shared" si="35"/>
        <v>105.54</v>
      </c>
      <c r="AS38" s="99">
        <f t="shared" si="8"/>
        <v>0</v>
      </c>
      <c r="AT38" s="99">
        <f t="shared" si="9"/>
        <v>108</v>
      </c>
      <c r="AU38" s="99">
        <f t="shared" si="24"/>
        <v>0</v>
      </c>
      <c r="AV38" s="99">
        <f t="array" ref="AV38">_xlfn.IFS(U38=0,AO38,U38&lt;0,AO38/-U38,U38&gt;0,AO38/U38)</f>
        <v>-140.63123244657652</v>
      </c>
      <c r="AW38" s="235">
        <f t="shared" si="43"/>
        <v>0</v>
      </c>
      <c r="AX38" s="235">
        <f t="shared" si="44"/>
        <v>-1.3324922536154682</v>
      </c>
      <c r="AY38" s="100"/>
      <c r="AZ38" s="95">
        <f t="shared" si="12"/>
        <v>-6750.2991574356729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1"/>
        <v>42</v>
      </c>
      <c r="F39" s="94">
        <v>7</v>
      </c>
      <c r="G39" s="94">
        <v>2</v>
      </c>
      <c r="H39" s="94">
        <v>32</v>
      </c>
      <c r="I39" s="94">
        <v>0</v>
      </c>
      <c r="J39" s="94">
        <v>1</v>
      </c>
      <c r="K39" s="93">
        <v>105.54</v>
      </c>
      <c r="L39" s="93">
        <f t="shared" si="42"/>
        <v>4432.68</v>
      </c>
      <c r="M39" s="90">
        <v>80</v>
      </c>
      <c r="N39" s="90">
        <v>12</v>
      </c>
      <c r="O39" s="90">
        <v>1077</v>
      </c>
      <c r="P39" s="90">
        <v>50</v>
      </c>
      <c r="Q39" s="234">
        <f t="shared" si="13"/>
        <v>1.7142857142857142</v>
      </c>
      <c r="R39" s="93">
        <f t="shared" si="14"/>
        <v>0.8571428571428571</v>
      </c>
      <c r="S39" s="94">
        <v>6</v>
      </c>
      <c r="T39" s="94">
        <v>0</v>
      </c>
      <c r="U39" s="93">
        <f t="shared" si="15"/>
        <v>6</v>
      </c>
      <c r="V39" s="94">
        <v>3915</v>
      </c>
      <c r="W39" s="94">
        <v>0</v>
      </c>
      <c r="X39" s="93">
        <f t="shared" si="16"/>
        <v>3915</v>
      </c>
      <c r="Y39" s="94">
        <v>6429.6900000000005</v>
      </c>
      <c r="Z39" s="94">
        <v>0</v>
      </c>
      <c r="AA39" s="93">
        <f t="shared" si="17"/>
        <v>6429.6900000000005</v>
      </c>
      <c r="AB39" s="93">
        <f t="shared" si="18"/>
        <v>6462</v>
      </c>
      <c r="AC39" s="235">
        <f t="shared" si="19"/>
        <v>3.4179658220960295E-3</v>
      </c>
      <c r="AD39" s="93">
        <f t="shared" si="20"/>
        <v>633.24</v>
      </c>
      <c r="AE39" s="94">
        <v>2398.4100000000003</v>
      </c>
      <c r="AF39" s="235">
        <f t="shared" si="21"/>
        <v>0.37302109432958669</v>
      </c>
      <c r="AG39" s="94">
        <v>726.04000000000008</v>
      </c>
      <c r="AH39" s="94">
        <v>1155</v>
      </c>
      <c r="AI39" s="94">
        <v>2000</v>
      </c>
      <c r="AJ39" s="94"/>
      <c r="AK39" s="94"/>
      <c r="AL39" s="123">
        <f t="shared" si="22"/>
        <v>22.699987788922808</v>
      </c>
      <c r="AM39" s="94">
        <v>0</v>
      </c>
      <c r="AN39" s="95">
        <f t="shared" si="23"/>
        <v>223.54649999999998</v>
      </c>
      <c r="AO39" s="96">
        <f t="shared" si="25"/>
        <v>-729.24648778892231</v>
      </c>
      <c r="AP39" s="97"/>
      <c r="AQ39" s="98">
        <f t="shared" si="6"/>
        <v>1071.615</v>
      </c>
      <c r="AR39" s="99">
        <f t="shared" si="35"/>
        <v>105.54</v>
      </c>
      <c r="AS39" s="99">
        <f t="shared" si="8"/>
        <v>399.73500000000007</v>
      </c>
      <c r="AT39" s="99">
        <f t="shared" si="9"/>
        <v>121.00666666666667</v>
      </c>
      <c r="AU39" s="99">
        <f t="shared" si="24"/>
        <v>525.83333333333337</v>
      </c>
      <c r="AV39" s="99">
        <f t="array" ref="AV39">_xlfn.IFS(U39=0,AO39,U39&lt;0,AO39/-U39,U39&gt;0,AO39/U39)</f>
        <v>-121.54108129815371</v>
      </c>
      <c r="AW39" s="235">
        <f t="shared" si="43"/>
        <v>-0.11341860770720241</v>
      </c>
      <c r="AX39" s="235">
        <f t="shared" si="44"/>
        <v>-1.1516115339980453</v>
      </c>
      <c r="AY39" s="100"/>
      <c r="AZ39" s="95">
        <f t="shared" si="12"/>
        <v>-5104.725414522456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1"/>
        <v>47</v>
      </c>
      <c r="F40" s="94">
        <v>4</v>
      </c>
      <c r="G40" s="94">
        <v>1</v>
      </c>
      <c r="H40" s="94">
        <v>41</v>
      </c>
      <c r="I40" s="94">
        <v>0</v>
      </c>
      <c r="J40" s="94">
        <v>1</v>
      </c>
      <c r="K40" s="93">
        <v>105.54</v>
      </c>
      <c r="L40" s="93">
        <f t="shared" si="42"/>
        <v>4960.38</v>
      </c>
      <c r="M40" s="90">
        <v>265</v>
      </c>
      <c r="N40" s="90">
        <v>3</v>
      </c>
      <c r="O40" s="90">
        <v>1197</v>
      </c>
      <c r="P40" s="90">
        <v>0</v>
      </c>
      <c r="Q40" s="234">
        <f t="shared" si="13"/>
        <v>0.42857142857142855</v>
      </c>
      <c r="R40" s="93">
        <f t="shared" si="14"/>
        <v>0</v>
      </c>
      <c r="S40" s="94">
        <v>0</v>
      </c>
      <c r="T40" s="94">
        <v>0</v>
      </c>
      <c r="U40" s="93">
        <f t="shared" si="15"/>
        <v>0</v>
      </c>
      <c r="V40" s="94">
        <v>0</v>
      </c>
      <c r="W40" s="94">
        <v>0</v>
      </c>
      <c r="X40" s="93">
        <f t="shared" si="16"/>
        <v>0</v>
      </c>
      <c r="Y40" s="94">
        <v>0</v>
      </c>
      <c r="Z40" s="94">
        <v>0</v>
      </c>
      <c r="AA40" s="93">
        <f t="shared" si="17"/>
        <v>0</v>
      </c>
      <c r="AB40" s="93">
        <f t="shared" si="18"/>
        <v>0</v>
      </c>
      <c r="AC40" s="235">
        <f t="shared" si="19"/>
        <v>0</v>
      </c>
      <c r="AD40" s="93">
        <f t="shared" si="20"/>
        <v>0</v>
      </c>
      <c r="AE40" s="94">
        <v>0</v>
      </c>
      <c r="AF40" s="235">
        <f t="shared" si="21"/>
        <v>0</v>
      </c>
      <c r="AG40" s="94">
        <v>313.44</v>
      </c>
      <c r="AH40" s="94"/>
      <c r="AI40" s="94"/>
      <c r="AJ40" s="94"/>
      <c r="AK40" s="94"/>
      <c r="AL40" s="123">
        <f t="shared" si="22"/>
        <v>29.084359354557346</v>
      </c>
      <c r="AM40" s="94">
        <v>0</v>
      </c>
      <c r="AN40" s="95">
        <f t="shared" si="23"/>
        <v>0</v>
      </c>
      <c r="AO40" s="96">
        <f t="shared" si="25"/>
        <v>-342.52435935455736</v>
      </c>
      <c r="AP40" s="97"/>
      <c r="AQ40" s="98">
        <f t="shared" si="6"/>
        <v>0</v>
      </c>
      <c r="AR40" s="99">
        <f t="shared" si="35"/>
        <v>105.54</v>
      </c>
      <c r="AS40" s="99">
        <f t="shared" si="8"/>
        <v>0</v>
      </c>
      <c r="AT40" s="99">
        <f t="shared" si="9"/>
        <v>313.44</v>
      </c>
      <c r="AU40" s="99">
        <f t="shared" si="24"/>
        <v>0</v>
      </c>
      <c r="AV40" s="99">
        <f t="array" ref="AV40">_xlfn.IFS(U40=0,AO40,U40&lt;0,AO40/-U40,U40&gt;0,AO40/U40)</f>
        <v>-342.52435935455736</v>
      </c>
      <c r="AW40" s="235">
        <f t="shared" si="43"/>
        <v>0</v>
      </c>
      <c r="AX40" s="235">
        <f t="shared" si="44"/>
        <v>-3.2454458911745059</v>
      </c>
      <c r="AY40" s="100"/>
      <c r="AZ40" s="95">
        <f t="shared" si="12"/>
        <v>-16098.644889664196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1"/>
        <v>47</v>
      </c>
      <c r="F41" s="94" t="s">
        <v>100</v>
      </c>
      <c r="G41" s="94" t="s">
        <v>100</v>
      </c>
      <c r="H41" s="94">
        <v>46</v>
      </c>
      <c r="I41" s="94">
        <v>0</v>
      </c>
      <c r="J41" s="94">
        <v>1</v>
      </c>
      <c r="K41" s="93">
        <v>123.09</v>
      </c>
      <c r="L41" s="93">
        <f t="shared" si="42"/>
        <v>5785.2300000000005</v>
      </c>
      <c r="M41" s="90">
        <v>999</v>
      </c>
      <c r="N41" s="90">
        <v>0</v>
      </c>
      <c r="O41" s="90">
        <v>0</v>
      </c>
      <c r="P41" s="90">
        <v>0</v>
      </c>
      <c r="Q41" s="234">
        <f t="shared" si="13"/>
        <v>0</v>
      </c>
      <c r="R41" s="93">
        <f t="shared" si="14"/>
        <v>0</v>
      </c>
      <c r="S41" s="94">
        <v>0</v>
      </c>
      <c r="T41" s="94">
        <v>0</v>
      </c>
      <c r="U41" s="93">
        <f t="shared" si="15"/>
        <v>0</v>
      </c>
      <c r="V41" s="94">
        <v>0</v>
      </c>
      <c r="W41" s="94">
        <v>0</v>
      </c>
      <c r="X41" s="93">
        <f t="shared" si="16"/>
        <v>0</v>
      </c>
      <c r="Y41" s="94">
        <v>0</v>
      </c>
      <c r="Z41" s="94">
        <v>0</v>
      </c>
      <c r="AA41" s="93">
        <f t="shared" si="17"/>
        <v>0</v>
      </c>
      <c r="AB41" s="93">
        <f t="shared" si="18"/>
        <v>0</v>
      </c>
      <c r="AC41" s="235">
        <f t="shared" si="19"/>
        <v>0</v>
      </c>
      <c r="AD41" s="93">
        <f t="shared" si="20"/>
        <v>0</v>
      </c>
      <c r="AE41" s="94">
        <v>0</v>
      </c>
      <c r="AF41" s="235">
        <f t="shared" si="21"/>
        <v>0</v>
      </c>
      <c r="AG41" s="94">
        <v>108</v>
      </c>
      <c r="AH41" s="94"/>
      <c r="AI41" s="94"/>
      <c r="AJ41" s="94"/>
      <c r="AK41" s="94"/>
      <c r="AL41" s="123">
        <f t="shared" si="22"/>
        <v>32.631232446576533</v>
      </c>
      <c r="AM41" s="94">
        <v>0</v>
      </c>
      <c r="AN41" s="95">
        <f t="shared" si="23"/>
        <v>0</v>
      </c>
      <c r="AO41" s="96">
        <f t="shared" si="25"/>
        <v>-140.63123244657652</v>
      </c>
      <c r="AP41" s="97"/>
      <c r="AQ41" s="98">
        <f t="shared" si="6"/>
        <v>0</v>
      </c>
      <c r="AR41" s="99">
        <f t="shared" si="35"/>
        <v>123.09</v>
      </c>
      <c r="AS41" s="99">
        <f t="shared" si="8"/>
        <v>0</v>
      </c>
      <c r="AT41" s="99">
        <f t="shared" si="9"/>
        <v>108</v>
      </c>
      <c r="AU41" s="99">
        <f t="shared" si="24"/>
        <v>0</v>
      </c>
      <c r="AV41" s="99">
        <f t="array" ref="AV41">_xlfn.IFS(U41=0,AO41,U41&lt;0,AO41/-U41,U41&gt;0,AO41/U41)</f>
        <v>-140.63123244657652</v>
      </c>
      <c r="AW41" s="235">
        <f t="shared" si="43"/>
        <v>0</v>
      </c>
      <c r="AX41" s="235">
        <f t="shared" si="44"/>
        <v>-1.1425073722201358</v>
      </c>
      <c r="AY41" s="100"/>
      <c r="AZ41" s="95">
        <f t="shared" si="12"/>
        <v>-6609.6679249890967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1"/>
        <v>47</v>
      </c>
      <c r="F42" s="94">
        <v>1</v>
      </c>
      <c r="G42" s="94" t="s">
        <v>100</v>
      </c>
      <c r="H42" s="94">
        <v>45</v>
      </c>
      <c r="I42" s="94">
        <v>0</v>
      </c>
      <c r="J42" s="94">
        <v>1</v>
      </c>
      <c r="K42" s="93">
        <v>123.09</v>
      </c>
      <c r="L42" s="93">
        <f t="shared" si="42"/>
        <v>5785.2300000000005</v>
      </c>
      <c r="M42" s="90">
        <v>467</v>
      </c>
      <c r="N42" s="90">
        <v>1</v>
      </c>
      <c r="O42" s="90">
        <v>1176</v>
      </c>
      <c r="P42" s="90">
        <v>100</v>
      </c>
      <c r="Q42" s="234">
        <f t="shared" si="13"/>
        <v>0.14285714285714285</v>
      </c>
      <c r="R42" s="93">
        <f t="shared" si="14"/>
        <v>0.2857142857142857</v>
      </c>
      <c r="S42" s="94">
        <v>2</v>
      </c>
      <c r="T42" s="94">
        <v>0</v>
      </c>
      <c r="U42" s="93">
        <f t="shared" si="15"/>
        <v>2</v>
      </c>
      <c r="V42" s="94">
        <v>1454</v>
      </c>
      <c r="W42" s="94">
        <v>0</v>
      </c>
      <c r="X42" s="93">
        <f t="shared" si="16"/>
        <v>1454</v>
      </c>
      <c r="Y42" s="94">
        <v>2352</v>
      </c>
      <c r="Z42" s="94">
        <v>0</v>
      </c>
      <c r="AA42" s="93">
        <f t="shared" si="17"/>
        <v>2352</v>
      </c>
      <c r="AB42" s="93">
        <f t="shared" si="18"/>
        <v>1176</v>
      </c>
      <c r="AC42" s="235">
        <f t="shared" si="19"/>
        <v>1.2503022095264097E-3</v>
      </c>
      <c r="AD42" s="93">
        <f t="shared" si="20"/>
        <v>246.18</v>
      </c>
      <c r="AE42" s="94">
        <v>876.33999999999992</v>
      </c>
      <c r="AF42" s="235">
        <f t="shared" si="21"/>
        <v>0.37259353741496593</v>
      </c>
      <c r="AG42" s="94">
        <v>195.4</v>
      </c>
      <c r="AH42" s="94"/>
      <c r="AI42" s="94"/>
      <c r="AJ42" s="94"/>
      <c r="AK42" s="94"/>
      <c r="AL42" s="123">
        <f t="shared" si="22"/>
        <v>31.921857828172698</v>
      </c>
      <c r="AM42" s="94">
        <v>0</v>
      </c>
      <c r="AN42" s="95">
        <f t="shared" si="23"/>
        <v>83.023399999999995</v>
      </c>
      <c r="AO42" s="96">
        <f t="shared" si="25"/>
        <v>919.13474217182738</v>
      </c>
      <c r="AP42" s="97"/>
      <c r="AQ42" s="98">
        <f t="shared" si="6"/>
        <v>1176</v>
      </c>
      <c r="AR42" s="99">
        <f t="shared" si="35"/>
        <v>123.09</v>
      </c>
      <c r="AS42" s="99">
        <f t="shared" si="8"/>
        <v>438.16999999999996</v>
      </c>
      <c r="AT42" s="99">
        <f t="shared" si="9"/>
        <v>97.7</v>
      </c>
      <c r="AU42" s="99">
        <f t="shared" si="24"/>
        <v>0</v>
      </c>
      <c r="AV42" s="99">
        <f t="array" ref="AV42">_xlfn.IFS(U42=0,AO42,U42&lt;0,AO42/-U42,U42&gt;0,AO42/U42)</f>
        <v>459.56737108591369</v>
      </c>
      <c r="AW42" s="235">
        <f t="shared" si="43"/>
        <v>0.39078858085536877</v>
      </c>
      <c r="AX42" s="235">
        <f t="shared" si="44"/>
        <v>3.7335881963271889</v>
      </c>
      <c r="AY42" s="100"/>
      <c r="AZ42" s="95">
        <f t="shared" si="12"/>
        <v>21599.666441037945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1"/>
        <v>47</v>
      </c>
      <c r="F43" s="94">
        <v>4</v>
      </c>
      <c r="G43" s="94">
        <v>2</v>
      </c>
      <c r="H43" s="94">
        <v>40</v>
      </c>
      <c r="I43" s="94">
        <v>0</v>
      </c>
      <c r="J43" s="94">
        <v>1</v>
      </c>
      <c r="K43" s="93">
        <v>123.09</v>
      </c>
      <c r="L43" s="93">
        <f t="shared" si="42"/>
        <v>5785.2300000000005</v>
      </c>
      <c r="M43" s="90">
        <v>156</v>
      </c>
      <c r="N43" s="90">
        <v>6</v>
      </c>
      <c r="O43" s="90">
        <v>1102</v>
      </c>
      <c r="P43" s="90">
        <v>67</v>
      </c>
      <c r="Q43" s="234">
        <f t="shared" si="13"/>
        <v>0.8571428571428571</v>
      </c>
      <c r="R43" s="93">
        <f t="shared" si="14"/>
        <v>0.2857142857142857</v>
      </c>
      <c r="S43" s="94">
        <v>2</v>
      </c>
      <c r="T43" s="94">
        <v>0</v>
      </c>
      <c r="U43" s="93">
        <f t="shared" si="15"/>
        <v>2</v>
      </c>
      <c r="V43" s="94">
        <v>1315</v>
      </c>
      <c r="W43" s="94">
        <v>0</v>
      </c>
      <c r="X43" s="93">
        <f t="shared" si="16"/>
        <v>1315</v>
      </c>
      <c r="Y43" s="94">
        <v>2148.94</v>
      </c>
      <c r="Z43" s="94">
        <v>0</v>
      </c>
      <c r="AA43" s="93">
        <f t="shared" si="17"/>
        <v>2148.94</v>
      </c>
      <c r="AB43" s="93">
        <f t="shared" si="18"/>
        <v>4430.04</v>
      </c>
      <c r="AC43" s="235">
        <f t="shared" si="19"/>
        <v>1.142357325739661E-3</v>
      </c>
      <c r="AD43" s="93">
        <f t="shared" si="20"/>
        <v>246.18</v>
      </c>
      <c r="AE43" s="94">
        <v>805.09999999999991</v>
      </c>
      <c r="AF43" s="235">
        <f t="shared" si="21"/>
        <v>0.37464982735674329</v>
      </c>
      <c r="AG43" s="94">
        <v>538.14</v>
      </c>
      <c r="AH43" s="94"/>
      <c r="AI43" s="94">
        <v>2000</v>
      </c>
      <c r="AJ43" s="94"/>
      <c r="AK43" s="94"/>
      <c r="AL43" s="123">
        <f t="shared" si="22"/>
        <v>28.374984736153507</v>
      </c>
      <c r="AM43" s="94">
        <v>0</v>
      </c>
      <c r="AN43" s="95">
        <f t="shared" si="23"/>
        <v>75.086500000000001</v>
      </c>
      <c r="AO43" s="96">
        <f t="shared" si="25"/>
        <v>-1543.9414847361536</v>
      </c>
      <c r="AP43" s="97"/>
      <c r="AQ43" s="98">
        <f t="shared" si="6"/>
        <v>1074.47</v>
      </c>
      <c r="AR43" s="99">
        <f t="shared" si="35"/>
        <v>123.09</v>
      </c>
      <c r="AS43" s="99">
        <f t="shared" si="8"/>
        <v>402.54999999999995</v>
      </c>
      <c r="AT43" s="99">
        <f t="shared" si="9"/>
        <v>269.07</v>
      </c>
      <c r="AU43" s="99">
        <f t="shared" si="24"/>
        <v>1000</v>
      </c>
      <c r="AV43" s="99">
        <f t="array" ref="AV43">_xlfn.IFS(U43=0,AO43,U43&lt;0,AO43/-U43,U43&gt;0,AO43/U43)</f>
        <v>-771.9707423680768</v>
      </c>
      <c r="AW43" s="235">
        <f t="shared" si="43"/>
        <v>-0.71846653919427883</v>
      </c>
      <c r="AX43" s="235">
        <f t="shared" si="44"/>
        <v>-6.271595924673627</v>
      </c>
      <c r="AY43" s="100"/>
      <c r="AZ43" s="95">
        <f t="shared" si="12"/>
        <v>-36282.624891299609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1"/>
        <v>1768</v>
      </c>
      <c r="F44" s="94">
        <v>10</v>
      </c>
      <c r="G44" s="94">
        <v>3</v>
      </c>
      <c r="H44" s="94">
        <v>194</v>
      </c>
      <c r="I44" s="94">
        <v>0</v>
      </c>
      <c r="J44" s="94">
        <v>1561</v>
      </c>
      <c r="K44" s="93">
        <v>111.39</v>
      </c>
      <c r="L44" s="93">
        <f t="shared" si="42"/>
        <v>196937.52</v>
      </c>
      <c r="M44" s="90">
        <v>237</v>
      </c>
      <c r="N44" s="90">
        <v>19</v>
      </c>
      <c r="O44" s="90">
        <v>995</v>
      </c>
      <c r="P44" s="90">
        <v>80</v>
      </c>
      <c r="Q44" s="234">
        <f t="shared" si="13"/>
        <v>2.7142857142857144</v>
      </c>
      <c r="R44" s="93">
        <f t="shared" si="14"/>
        <v>1.5714285714285714</v>
      </c>
      <c r="S44" s="94">
        <v>11</v>
      </c>
      <c r="T44" s="94">
        <v>0</v>
      </c>
      <c r="U44" s="93">
        <f t="shared" si="15"/>
        <v>11</v>
      </c>
      <c r="V44" s="94">
        <v>7379.84</v>
      </c>
      <c r="W44" s="94">
        <v>0</v>
      </c>
      <c r="X44" s="93">
        <f t="shared" si="16"/>
        <v>7379.84</v>
      </c>
      <c r="Y44" s="94">
        <v>11212.49</v>
      </c>
      <c r="Z44" s="94">
        <v>0</v>
      </c>
      <c r="AA44" s="93">
        <f t="shared" si="17"/>
        <v>11212.49</v>
      </c>
      <c r="AB44" s="93">
        <f t="shared" si="18"/>
        <v>15124</v>
      </c>
      <c r="AC44" s="235">
        <f t="shared" si="19"/>
        <v>5.9604596178965867E-3</v>
      </c>
      <c r="AD44" s="93">
        <f t="shared" si="20"/>
        <v>1225.29</v>
      </c>
      <c r="AE44" s="94">
        <v>4189.2399999999989</v>
      </c>
      <c r="AF44" s="235">
        <f t="shared" si="21"/>
        <v>0.37362262976377225</v>
      </c>
      <c r="AG44" s="94">
        <v>1173.73</v>
      </c>
      <c r="AH44" s="94">
        <v>1518</v>
      </c>
      <c r="AI44" s="94">
        <v>2000</v>
      </c>
      <c r="AJ44" s="94"/>
      <c r="AK44" s="94"/>
      <c r="AL44" s="123">
        <f t="shared" si="22"/>
        <v>137.61867597034453</v>
      </c>
      <c r="AM44" s="94">
        <v>0</v>
      </c>
      <c r="AN44" s="95">
        <f t="shared" si="23"/>
        <v>421.38886400000001</v>
      </c>
      <c r="AO44" s="96">
        <f t="shared" si="25"/>
        <v>547.22246002965687</v>
      </c>
      <c r="AP44" s="97"/>
      <c r="AQ44" s="98">
        <f t="shared" si="6"/>
        <v>1019.3172727272727</v>
      </c>
      <c r="AR44" s="99">
        <f t="shared" si="35"/>
        <v>111.39</v>
      </c>
      <c r="AS44" s="99">
        <f t="shared" si="8"/>
        <v>380.83999999999992</v>
      </c>
      <c r="AT44" s="99">
        <f t="shared" si="9"/>
        <v>106.70272727272727</v>
      </c>
      <c r="AU44" s="99">
        <f t="shared" si="24"/>
        <v>319.81818181818181</v>
      </c>
      <c r="AV44" s="99">
        <f t="array" ref="AV44">_xlfn.IFS(U44=0,AO44,U44&lt;0,AO44/-U44,U44&gt;0,AO44/U44)</f>
        <v>49.747496366332442</v>
      </c>
      <c r="AW44" s="235">
        <f t="shared" si="43"/>
        <v>4.8804722236510972E-2</v>
      </c>
      <c r="AX44" s="235">
        <f t="shared" si="44"/>
        <v>0.44660648501959277</v>
      </c>
      <c r="AY44" s="100"/>
      <c r="AZ44" s="95">
        <f t="shared" si="12"/>
        <v>87953.573575675764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1"/>
        <v>440</v>
      </c>
      <c r="F45" s="94">
        <v>70</v>
      </c>
      <c r="G45" s="94">
        <v>12</v>
      </c>
      <c r="H45" s="94">
        <v>173</v>
      </c>
      <c r="I45" s="94">
        <v>0</v>
      </c>
      <c r="J45" s="94">
        <v>185</v>
      </c>
      <c r="K45" s="93">
        <v>107.88</v>
      </c>
      <c r="L45" s="93">
        <f t="shared" si="42"/>
        <v>47467.199999999997</v>
      </c>
      <c r="M45" s="90">
        <v>68</v>
      </c>
      <c r="N45" s="90">
        <v>104</v>
      </c>
      <c r="O45" s="90">
        <v>1086</v>
      </c>
      <c r="P45" s="90">
        <v>73</v>
      </c>
      <c r="Q45" s="234">
        <f t="shared" si="13"/>
        <v>14.857142857142858</v>
      </c>
      <c r="R45" s="93">
        <f t="shared" si="14"/>
        <v>4.7142857142857144</v>
      </c>
      <c r="S45" s="94">
        <v>34</v>
      </c>
      <c r="T45" s="94">
        <v>-1</v>
      </c>
      <c r="U45" s="93">
        <f t="shared" si="15"/>
        <v>33</v>
      </c>
      <c r="V45" s="94">
        <v>23353.079999999998</v>
      </c>
      <c r="W45" s="94">
        <v>-674</v>
      </c>
      <c r="X45" s="93">
        <f t="shared" si="16"/>
        <v>22679.079999999998</v>
      </c>
      <c r="Y45" s="94">
        <v>36566.879999999997</v>
      </c>
      <c r="Z45" s="94">
        <v>-1049</v>
      </c>
      <c r="AA45" s="93">
        <f t="shared" si="17"/>
        <v>35517.879999999997</v>
      </c>
      <c r="AB45" s="93">
        <f t="shared" si="18"/>
        <v>82449.119999999995</v>
      </c>
      <c r="AC45" s="235">
        <f t="shared" si="19"/>
        <v>1.8880988027931069E-2</v>
      </c>
      <c r="AD45" s="93">
        <f t="shared" si="20"/>
        <v>3560.04</v>
      </c>
      <c r="AE45" s="94">
        <v>13159.899999999996</v>
      </c>
      <c r="AF45" s="235">
        <f t="shared" si="21"/>
        <v>0.37051479423884526</v>
      </c>
      <c r="AG45" s="94">
        <v>3694.72</v>
      </c>
      <c r="AH45" s="94">
        <v>22575</v>
      </c>
      <c r="AI45" s="94">
        <v>2000</v>
      </c>
      <c r="AJ45" s="94"/>
      <c r="AK45" s="94"/>
      <c r="AL45" s="123">
        <f t="shared" si="22"/>
        <v>122.72180898386394</v>
      </c>
      <c r="AM45" s="94">
        <v>0</v>
      </c>
      <c r="AN45" s="95">
        <f t="shared" si="23"/>
        <v>1294.9754679999999</v>
      </c>
      <c r="AO45" s="96">
        <f t="shared" si="25"/>
        <v>-10889.477276983862</v>
      </c>
      <c r="AP45" s="97"/>
      <c r="AQ45" s="98">
        <f t="shared" si="6"/>
        <v>1076.2993939393939</v>
      </c>
      <c r="AR45" s="99">
        <f t="shared" si="35"/>
        <v>107.88</v>
      </c>
      <c r="AS45" s="99">
        <f t="shared" si="8"/>
        <v>398.78484848484834</v>
      </c>
      <c r="AT45" s="99">
        <f t="shared" si="9"/>
        <v>108.66823529411764</v>
      </c>
      <c r="AU45" s="99">
        <f t="shared" si="24"/>
        <v>722.79411764705878</v>
      </c>
      <c r="AV45" s="99">
        <f t="array" ref="AV45">_xlfn.IFS(U45=0,AO45,U45&lt;0,AO45/-U45,U45&gt;0,AO45/U45)</f>
        <v>-329.9841599086019</v>
      </c>
      <c r="AW45" s="235">
        <f t="shared" si="43"/>
        <v>-0.30659142034895842</v>
      </c>
      <c r="AX45" s="235">
        <f t="shared" si="44"/>
        <v>-3.0588075631127354</v>
      </c>
      <c r="AY45" s="100"/>
      <c r="AZ45" s="95">
        <f t="shared" si="12"/>
        <v>-145193.03035978484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1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2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3"/>
        <v>0</v>
      </c>
      <c r="R46" s="93">
        <f t="shared" si="14"/>
        <v>0</v>
      </c>
      <c r="S46" s="94">
        <v>0</v>
      </c>
      <c r="T46" s="94">
        <v>0</v>
      </c>
      <c r="U46" s="93">
        <f t="shared" si="15"/>
        <v>0</v>
      </c>
      <c r="V46" s="94">
        <v>0</v>
      </c>
      <c r="W46" s="94">
        <v>0</v>
      </c>
      <c r="X46" s="93">
        <f t="shared" si="16"/>
        <v>0</v>
      </c>
      <c r="Y46" s="94">
        <v>0</v>
      </c>
      <c r="Z46" s="94">
        <v>0</v>
      </c>
      <c r="AA46" s="93">
        <f t="shared" si="17"/>
        <v>0</v>
      </c>
      <c r="AB46" s="93">
        <f t="shared" si="18"/>
        <v>0</v>
      </c>
      <c r="AC46" s="235">
        <f t="shared" si="19"/>
        <v>0</v>
      </c>
      <c r="AD46" s="93">
        <f t="shared" si="20"/>
        <v>0</v>
      </c>
      <c r="AE46" s="94">
        <v>0</v>
      </c>
      <c r="AF46" s="235">
        <f t="shared" si="21"/>
        <v>0</v>
      </c>
      <c r="AG46" s="94">
        <v>0</v>
      </c>
      <c r="AH46" s="94"/>
      <c r="AI46" s="94"/>
      <c r="AJ46" s="94"/>
      <c r="AK46" s="94"/>
      <c r="AL46" s="123">
        <f t="shared" si="22"/>
        <v>0</v>
      </c>
      <c r="AM46" s="94">
        <v>0</v>
      </c>
      <c r="AN46" s="95">
        <f t="shared" si="23"/>
        <v>0</v>
      </c>
      <c r="AO46" s="96">
        <f t="shared" si="25"/>
        <v>0</v>
      </c>
      <c r="AP46" s="97"/>
      <c r="AQ46" s="98">
        <f t="shared" si="6"/>
        <v>0</v>
      </c>
      <c r="AR46" s="99">
        <f t="shared" si="35"/>
        <v>107.88</v>
      </c>
      <c r="AS46" s="99">
        <f t="shared" si="8"/>
        <v>0</v>
      </c>
      <c r="AT46" s="99">
        <f t="shared" si="9"/>
        <v>0</v>
      </c>
      <c r="AU46" s="99">
        <f t="shared" si="24"/>
        <v>0</v>
      </c>
      <c r="AV46" s="99">
        <f t="array" ref="AV46">_xlfn.IFS(U46=0,AO46,U46&lt;0,AO46/-U46,U46&gt;0,AO46/U46)</f>
        <v>0</v>
      </c>
      <c r="AW46" s="235">
        <f t="shared" si="43"/>
        <v>0</v>
      </c>
      <c r="AX46" s="235">
        <f t="shared" si="44"/>
        <v>0</v>
      </c>
      <c r="AY46" s="100"/>
      <c r="AZ46" s="95">
        <f t="shared" si="12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1"/>
        <v>374</v>
      </c>
      <c r="F47" s="94">
        <v>14</v>
      </c>
      <c r="G47" s="94" t="s">
        <v>100</v>
      </c>
      <c r="H47" s="94">
        <v>140</v>
      </c>
      <c r="I47" s="94">
        <v>0</v>
      </c>
      <c r="J47" s="94">
        <v>220</v>
      </c>
      <c r="K47" s="93">
        <v>123.09</v>
      </c>
      <c r="L47" s="93">
        <f t="shared" si="42"/>
        <v>46035.66</v>
      </c>
      <c r="M47" s="90">
        <v>186</v>
      </c>
      <c r="N47" s="90">
        <v>20</v>
      </c>
      <c r="O47" s="90">
        <v>1027</v>
      </c>
      <c r="P47" s="90">
        <v>75</v>
      </c>
      <c r="Q47" s="234">
        <f t="shared" si="13"/>
        <v>2.8571428571428572</v>
      </c>
      <c r="R47" s="93">
        <f t="shared" si="14"/>
        <v>0.8571428571428571</v>
      </c>
      <c r="S47" s="94">
        <v>6</v>
      </c>
      <c r="T47" s="94">
        <v>0</v>
      </c>
      <c r="U47" s="93">
        <f t="shared" si="15"/>
        <v>6</v>
      </c>
      <c r="V47" s="94">
        <v>3774</v>
      </c>
      <c r="W47" s="94">
        <v>0</v>
      </c>
      <c r="X47" s="93">
        <f t="shared" si="16"/>
        <v>3774</v>
      </c>
      <c r="Y47" s="94">
        <v>6142</v>
      </c>
      <c r="Z47" s="94">
        <v>0</v>
      </c>
      <c r="AA47" s="93">
        <f t="shared" si="17"/>
        <v>6142</v>
      </c>
      <c r="AB47" s="93">
        <f t="shared" si="18"/>
        <v>15405</v>
      </c>
      <c r="AC47" s="235">
        <f t="shared" si="19"/>
        <v>3.2650323855914999E-3</v>
      </c>
      <c r="AD47" s="93">
        <f t="shared" si="20"/>
        <v>738.54</v>
      </c>
      <c r="AE47" s="94">
        <v>2297.0300000000002</v>
      </c>
      <c r="AF47" s="235">
        <f t="shared" si="21"/>
        <v>0.37398730055356566</v>
      </c>
      <c r="AG47" s="94">
        <v>524.68000000000006</v>
      </c>
      <c r="AH47" s="94">
        <v>575</v>
      </c>
      <c r="AI47" s="94">
        <v>1000</v>
      </c>
      <c r="AJ47" s="94"/>
      <c r="AK47" s="94"/>
      <c r="AL47" s="123">
        <f t="shared" si="22"/>
        <v>99.312446576537283</v>
      </c>
      <c r="AM47" s="94">
        <v>0</v>
      </c>
      <c r="AN47" s="95">
        <f t="shared" si="23"/>
        <v>215.49539999999999</v>
      </c>
      <c r="AO47" s="96">
        <f t="shared" si="25"/>
        <v>691.94215342346274</v>
      </c>
      <c r="AP47" s="97"/>
      <c r="AQ47" s="98">
        <f t="shared" si="6"/>
        <v>1023.6666666666666</v>
      </c>
      <c r="AR47" s="99">
        <f t="shared" si="35"/>
        <v>123.09</v>
      </c>
      <c r="AS47" s="99">
        <f t="shared" si="8"/>
        <v>382.83833333333337</v>
      </c>
      <c r="AT47" s="99">
        <f t="shared" si="9"/>
        <v>87.446666666666673</v>
      </c>
      <c r="AU47" s="99">
        <f t="shared" si="24"/>
        <v>262.5</v>
      </c>
      <c r="AV47" s="99">
        <f t="array" ref="AV47">_xlfn.IFS(U47=0,AO47,U47&lt;0,AO47/-U47,U47&gt;0,AO47/U47)</f>
        <v>115.32369223724379</v>
      </c>
      <c r="AW47" s="235">
        <f t="shared" si="43"/>
        <v>0.11265746555250127</v>
      </c>
      <c r="AX47" s="235">
        <f t="shared" si="44"/>
        <v>0.93690545322320085</v>
      </c>
      <c r="AY47" s="100"/>
      <c r="AZ47" s="95">
        <f t="shared" si="12"/>
        <v>43131.060896729177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1"/>
        <v>377</v>
      </c>
      <c r="F48" s="94">
        <v>29</v>
      </c>
      <c r="G48" s="94">
        <v>10</v>
      </c>
      <c r="H48" s="94">
        <v>327</v>
      </c>
      <c r="I48" s="94">
        <v>0</v>
      </c>
      <c r="J48" s="94">
        <v>11</v>
      </c>
      <c r="K48" s="93">
        <v>107.88</v>
      </c>
      <c r="L48" s="93">
        <f t="shared" si="42"/>
        <v>40670.759999999995</v>
      </c>
      <c r="M48" s="90">
        <v>132</v>
      </c>
      <c r="N48" s="90">
        <v>52</v>
      </c>
      <c r="O48" s="90">
        <v>1169</v>
      </c>
      <c r="P48" s="90">
        <v>58</v>
      </c>
      <c r="Q48" s="234">
        <f t="shared" si="13"/>
        <v>7.4285714285714288</v>
      </c>
      <c r="R48" s="93">
        <f t="shared" si="14"/>
        <v>3.5714285714285716</v>
      </c>
      <c r="S48" s="94">
        <v>27</v>
      </c>
      <c r="T48" s="94">
        <v>-2</v>
      </c>
      <c r="U48" s="93">
        <f t="shared" si="15"/>
        <v>25</v>
      </c>
      <c r="V48" s="94">
        <v>19713.379999999997</v>
      </c>
      <c r="W48" s="94">
        <v>-1424</v>
      </c>
      <c r="X48" s="93">
        <f t="shared" si="16"/>
        <v>18289.379999999997</v>
      </c>
      <c r="Y48" s="94">
        <v>31191.73</v>
      </c>
      <c r="Z48" s="94">
        <v>-2306</v>
      </c>
      <c r="AA48" s="93">
        <f t="shared" si="17"/>
        <v>28885.73</v>
      </c>
      <c r="AB48" s="93">
        <f t="shared" si="18"/>
        <v>35257.040000000001</v>
      </c>
      <c r="AC48" s="235">
        <f t="shared" si="19"/>
        <v>1.5355396276693578E-2</v>
      </c>
      <c r="AD48" s="93">
        <f t="shared" si="20"/>
        <v>2697</v>
      </c>
      <c r="AE48" s="94">
        <v>10779.459999999995</v>
      </c>
      <c r="AF48" s="235">
        <f t="shared" si="21"/>
        <v>0.37317595920200031</v>
      </c>
      <c r="AG48" s="94">
        <v>3458.92</v>
      </c>
      <c r="AH48" s="94">
        <v>1718</v>
      </c>
      <c r="AI48" s="94">
        <v>4000</v>
      </c>
      <c r="AJ48" s="94"/>
      <c r="AK48" s="94"/>
      <c r="AL48" s="123">
        <f t="shared" si="22"/>
        <v>231.96550021805496</v>
      </c>
      <c r="AM48" s="94">
        <v>0</v>
      </c>
      <c r="AN48" s="95">
        <f t="shared" si="23"/>
        <v>1044.3235979999997</v>
      </c>
      <c r="AO48" s="96">
        <f t="shared" si="25"/>
        <v>4956.0609017819488</v>
      </c>
      <c r="AP48" s="97"/>
      <c r="AQ48" s="98">
        <f t="shared" si="6"/>
        <v>1155.4292</v>
      </c>
      <c r="AR48" s="99">
        <f t="shared" si="35"/>
        <v>107.88</v>
      </c>
      <c r="AS48" s="99">
        <f t="shared" si="8"/>
        <v>431.17839999999984</v>
      </c>
      <c r="AT48" s="99">
        <f t="shared" si="9"/>
        <v>128.10814814814816</v>
      </c>
      <c r="AU48" s="99">
        <f t="shared" si="24"/>
        <v>211.77777777777777</v>
      </c>
      <c r="AV48" s="99">
        <f t="array" ref="AV48">_xlfn.IFS(U48=0,AO48,U48&lt;0,AO48/-U48,U48&gt;0,AO48/U48)</f>
        <v>198.24243607127795</v>
      </c>
      <c r="AW48" s="235">
        <f t="shared" si="43"/>
        <v>0.17157471532767041</v>
      </c>
      <c r="AX48" s="235">
        <f t="shared" si="44"/>
        <v>1.837619911672951</v>
      </c>
      <c r="AY48" s="100"/>
      <c r="AZ48" s="95">
        <f t="shared" si="12"/>
        <v>74737.398398871781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1"/>
        <v>160</v>
      </c>
      <c r="F49" s="94">
        <v>40</v>
      </c>
      <c r="G49" s="94">
        <v>17</v>
      </c>
      <c r="H49" s="94">
        <v>101</v>
      </c>
      <c r="I49" s="94">
        <v>0</v>
      </c>
      <c r="J49" s="94">
        <v>2</v>
      </c>
      <c r="K49" s="93">
        <v>123.09</v>
      </c>
      <c r="L49" s="93">
        <f t="shared" si="42"/>
        <v>19694.400000000001</v>
      </c>
      <c r="M49" s="90">
        <v>49</v>
      </c>
      <c r="N49" s="90">
        <v>63</v>
      </c>
      <c r="O49" s="90">
        <v>1346</v>
      </c>
      <c r="P49" s="90">
        <v>44</v>
      </c>
      <c r="Q49" s="234">
        <f t="shared" si="13"/>
        <v>9</v>
      </c>
      <c r="R49" s="93">
        <f t="shared" si="14"/>
        <v>3.8571428571428572</v>
      </c>
      <c r="S49" s="94">
        <v>28</v>
      </c>
      <c r="T49" s="94">
        <v>-1</v>
      </c>
      <c r="U49" s="93">
        <f t="shared" si="15"/>
        <v>27</v>
      </c>
      <c r="V49" s="94">
        <v>23426.43</v>
      </c>
      <c r="W49" s="94">
        <v>-808</v>
      </c>
      <c r="X49" s="93">
        <f t="shared" si="16"/>
        <v>22618.43</v>
      </c>
      <c r="Y49" s="94">
        <v>37354.909999999996</v>
      </c>
      <c r="Z49" s="94">
        <v>-1258</v>
      </c>
      <c r="AA49" s="93">
        <f t="shared" si="17"/>
        <v>36096.909999999996</v>
      </c>
      <c r="AB49" s="93">
        <f t="shared" si="18"/>
        <v>37311.120000000003</v>
      </c>
      <c r="AC49" s="235">
        <f t="shared" si="19"/>
        <v>1.9188795208365625E-2</v>
      </c>
      <c r="AD49" s="93">
        <f t="shared" si="20"/>
        <v>3323.4300000000003</v>
      </c>
      <c r="AE49" s="94">
        <v>13273.349999999989</v>
      </c>
      <c r="AF49" s="235">
        <f t="shared" si="21"/>
        <v>0.36771430019910267</v>
      </c>
      <c r="AG49" s="94">
        <v>4011.0900000000015</v>
      </c>
      <c r="AH49" s="94">
        <v>3885</v>
      </c>
      <c r="AI49" s="94">
        <v>4875</v>
      </c>
      <c r="AJ49" s="94"/>
      <c r="AK49" s="94"/>
      <c r="AL49" s="123">
        <f t="shared" si="22"/>
        <v>71.646836458787618</v>
      </c>
      <c r="AM49" s="94">
        <v>10</v>
      </c>
      <c r="AN49" s="95">
        <f t="shared" si="23"/>
        <v>1291.5123530000001</v>
      </c>
      <c r="AO49" s="96">
        <f t="shared" si="25"/>
        <v>5355.8808105412154</v>
      </c>
      <c r="AP49" s="97"/>
      <c r="AQ49" s="98">
        <f t="shared" si="6"/>
        <v>1336.9225925925925</v>
      </c>
      <c r="AR49" s="99">
        <f t="shared" si="35"/>
        <v>123.09</v>
      </c>
      <c r="AS49" s="99">
        <f t="shared" si="8"/>
        <v>491.60555555555516</v>
      </c>
      <c r="AT49" s="99">
        <f t="shared" si="9"/>
        <v>143.25321428571434</v>
      </c>
      <c r="AU49" s="99">
        <f t="shared" si="24"/>
        <v>312.85714285714283</v>
      </c>
      <c r="AV49" s="99">
        <f t="array" ref="AV49">_xlfn.IFS(U49=0,AO49,U49&lt;0,AO49/-U49,U49&gt;0,AO49/U49)</f>
        <v>198.36595594597094</v>
      </c>
      <c r="AW49" s="235">
        <f t="shared" si="43"/>
        <v>0.1483750495690965</v>
      </c>
      <c r="AX49" s="235">
        <f t="shared" si="44"/>
        <v>1.6115521646435205</v>
      </c>
      <c r="AY49" s="100"/>
      <c r="AZ49" s="95">
        <f t="shared" si="12"/>
        <v>31738.552951355348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1"/>
        <v>215</v>
      </c>
      <c r="F50" s="94">
        <v>14</v>
      </c>
      <c r="G50" s="94">
        <v>9</v>
      </c>
      <c r="H50" s="94">
        <v>191</v>
      </c>
      <c r="I50" s="94">
        <v>0</v>
      </c>
      <c r="J50" s="94">
        <v>1</v>
      </c>
      <c r="K50" s="93">
        <v>134.79</v>
      </c>
      <c r="L50" s="93">
        <f t="shared" si="42"/>
        <v>28979.85</v>
      </c>
      <c r="M50" s="90">
        <v>133</v>
      </c>
      <c r="N50" s="90">
        <v>19</v>
      </c>
      <c r="O50" s="90">
        <v>1218</v>
      </c>
      <c r="P50" s="90">
        <v>56</v>
      </c>
      <c r="Q50" s="234">
        <f t="shared" si="13"/>
        <v>2.7142857142857144</v>
      </c>
      <c r="R50" s="93">
        <f t="shared" si="14"/>
        <v>1.5714285714285714</v>
      </c>
      <c r="S50" s="94">
        <v>13</v>
      </c>
      <c r="T50" s="94">
        <v>-2</v>
      </c>
      <c r="U50" s="93">
        <f t="shared" si="15"/>
        <v>11</v>
      </c>
      <c r="V50" s="94">
        <v>10349.439999999999</v>
      </c>
      <c r="W50" s="94">
        <v>-1493</v>
      </c>
      <c r="X50" s="93">
        <f t="shared" si="16"/>
        <v>8856.4399999999987</v>
      </c>
      <c r="Y50" s="94">
        <v>15670.449999999999</v>
      </c>
      <c r="Z50" s="94">
        <v>-2413</v>
      </c>
      <c r="AA50" s="93">
        <f t="shared" si="17"/>
        <v>13257.449999999999</v>
      </c>
      <c r="AB50" s="93">
        <f t="shared" si="18"/>
        <v>12959.52</v>
      </c>
      <c r="AC50" s="235">
        <f t="shared" si="19"/>
        <v>7.0475421036079499E-3</v>
      </c>
      <c r="AD50" s="93">
        <f t="shared" si="20"/>
        <v>1482.6899999999998</v>
      </c>
      <c r="AE50" s="94">
        <v>4915.7999999999993</v>
      </c>
      <c r="AF50" s="235">
        <f t="shared" si="21"/>
        <v>0.37079528868673839</v>
      </c>
      <c r="AG50" s="94">
        <v>1642.53</v>
      </c>
      <c r="AH50" s="94">
        <v>296</v>
      </c>
      <c r="AI50" s="94">
        <v>2467</v>
      </c>
      <c r="AJ50" s="94"/>
      <c r="AK50" s="94"/>
      <c r="AL50" s="123">
        <f t="shared" si="22"/>
        <v>135.490552115133</v>
      </c>
      <c r="AM50" s="94">
        <v>0</v>
      </c>
      <c r="AN50" s="95">
        <f t="shared" si="23"/>
        <v>505.70272399999993</v>
      </c>
      <c r="AO50" s="96">
        <f t="shared" si="25"/>
        <v>1812.2367238848663</v>
      </c>
      <c r="AP50" s="97"/>
      <c r="AQ50" s="98">
        <f t="shared" si="6"/>
        <v>1205.2227272727271</v>
      </c>
      <c r="AR50" s="99">
        <f t="shared" si="35"/>
        <v>134.79</v>
      </c>
      <c r="AS50" s="99">
        <f t="shared" si="8"/>
        <v>446.89090909090902</v>
      </c>
      <c r="AT50" s="99">
        <f t="shared" si="9"/>
        <v>126.34846153846154</v>
      </c>
      <c r="AU50" s="99">
        <f t="shared" si="24"/>
        <v>212.53846153846155</v>
      </c>
      <c r="AV50" s="99">
        <f t="array" ref="AV50">_xlfn.IFS(U50=0,AO50,U50&lt;0,AO50/-U50,U50&gt;0,AO50/U50)</f>
        <v>164.7487930804424</v>
      </c>
      <c r="AW50" s="235">
        <f t="shared" si="43"/>
        <v>0.13669572382961026</v>
      </c>
      <c r="AX50" s="235">
        <f t="shared" si="44"/>
        <v>1.2222627278020803</v>
      </c>
      <c r="AY50" s="100"/>
      <c r="AZ50" s="95">
        <f t="shared" si="12"/>
        <v>35420.990512295117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1"/>
        <v>11</v>
      </c>
      <c r="F51" s="94">
        <v>5</v>
      </c>
      <c r="G51" s="94">
        <v>3</v>
      </c>
      <c r="H51" s="94">
        <v>2</v>
      </c>
      <c r="I51" s="94">
        <v>0</v>
      </c>
      <c r="J51" s="94">
        <v>1</v>
      </c>
      <c r="K51" s="93">
        <v>144.15</v>
      </c>
      <c r="L51" s="93">
        <f t="shared" si="42"/>
        <v>1585.65</v>
      </c>
      <c r="M51" s="90">
        <v>8</v>
      </c>
      <c r="N51" s="90">
        <v>4</v>
      </c>
      <c r="O51" s="90">
        <v>1119</v>
      </c>
      <c r="P51" s="90">
        <v>0</v>
      </c>
      <c r="Q51" s="234">
        <f t="shared" si="13"/>
        <v>0.5714285714285714</v>
      </c>
      <c r="R51" s="93">
        <f t="shared" si="14"/>
        <v>0.2857142857142857</v>
      </c>
      <c r="S51" s="94">
        <v>3</v>
      </c>
      <c r="T51" s="94">
        <v>-1</v>
      </c>
      <c r="U51" s="93">
        <f t="shared" si="15"/>
        <v>2</v>
      </c>
      <c r="V51" s="94">
        <v>2035</v>
      </c>
      <c r="W51" s="94">
        <v>-872</v>
      </c>
      <c r="X51" s="93">
        <f t="shared" si="16"/>
        <v>1163</v>
      </c>
      <c r="Y51" s="94">
        <v>3357</v>
      </c>
      <c r="Z51" s="94">
        <v>-1199</v>
      </c>
      <c r="AA51" s="93">
        <f t="shared" si="17"/>
        <v>2158</v>
      </c>
      <c r="AB51" s="93">
        <f t="shared" si="18"/>
        <v>0</v>
      </c>
      <c r="AC51" s="235">
        <f t="shared" si="19"/>
        <v>1.1471735408834999E-3</v>
      </c>
      <c r="AD51" s="93">
        <f t="shared" si="20"/>
        <v>288.3</v>
      </c>
      <c r="AE51" s="94">
        <v>803.95</v>
      </c>
      <c r="AF51" s="235">
        <f t="shared" si="21"/>
        <v>0.37254402224281746</v>
      </c>
      <c r="AG51" s="94">
        <v>1552.4599999999998</v>
      </c>
      <c r="AH51" s="94">
        <v>774</v>
      </c>
      <c r="AI51" s="94">
        <v>503</v>
      </c>
      <c r="AJ51" s="94"/>
      <c r="AK51" s="94"/>
      <c r="AL51" s="123">
        <f t="shared" si="22"/>
        <v>1.4187492368076755</v>
      </c>
      <c r="AM51" s="94">
        <v>80</v>
      </c>
      <c r="AN51" s="95">
        <f t="shared" si="23"/>
        <v>66.407299999999992</v>
      </c>
      <c r="AO51" s="96">
        <f t="shared" si="25"/>
        <v>-1911.5360492368075</v>
      </c>
      <c r="AP51" s="97"/>
      <c r="AQ51" s="98">
        <f t="shared" si="6"/>
        <v>1079</v>
      </c>
      <c r="AR51" s="99">
        <f t="shared" si="35"/>
        <v>144.15</v>
      </c>
      <c r="AS51" s="99">
        <f t="shared" si="8"/>
        <v>401.97500000000002</v>
      </c>
      <c r="AT51" s="99">
        <f t="shared" si="9"/>
        <v>517.48666666666657</v>
      </c>
      <c r="AU51" s="99">
        <f t="shared" si="24"/>
        <v>425.66666666666669</v>
      </c>
      <c r="AV51" s="99">
        <f t="array" ref="AV51">_xlfn.IFS(U51=0,AO51,U51&lt;0,AO51/-U51,U51&gt;0,AO51/U51)</f>
        <v>-955.76802461840373</v>
      </c>
      <c r="AW51" s="235">
        <f t="shared" si="43"/>
        <v>-0.88579056961853919</v>
      </c>
      <c r="AX51" s="235">
        <f t="shared" si="44"/>
        <v>-6.6303713119556278</v>
      </c>
      <c r="AY51" s="100"/>
      <c r="AZ51" s="95">
        <f t="shared" si="12"/>
        <v>-10513.448270802441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1"/>
        <v>51</v>
      </c>
      <c r="F52" s="94">
        <v>3</v>
      </c>
      <c r="G52" s="94">
        <v>1</v>
      </c>
      <c r="H52" s="94">
        <v>46</v>
      </c>
      <c r="I52" s="94">
        <v>0</v>
      </c>
      <c r="J52" s="94">
        <v>1</v>
      </c>
      <c r="K52" s="93">
        <v>96.18</v>
      </c>
      <c r="L52" s="93">
        <f t="shared" si="42"/>
        <v>4905.18</v>
      </c>
      <c r="M52" s="90">
        <v>295</v>
      </c>
      <c r="N52" s="90">
        <v>4</v>
      </c>
      <c r="O52" s="90">
        <v>1106</v>
      </c>
      <c r="P52" s="90">
        <v>0</v>
      </c>
      <c r="Q52" s="234">
        <f t="shared" si="13"/>
        <v>0.5714285714285714</v>
      </c>
      <c r="R52" s="93">
        <f t="shared" si="14"/>
        <v>0</v>
      </c>
      <c r="S52" s="94">
        <v>0</v>
      </c>
      <c r="T52" s="94">
        <v>0</v>
      </c>
      <c r="U52" s="93">
        <f t="shared" si="15"/>
        <v>0</v>
      </c>
      <c r="V52" s="94">
        <v>0</v>
      </c>
      <c r="W52" s="94">
        <v>0</v>
      </c>
      <c r="X52" s="93">
        <f t="shared" si="16"/>
        <v>0</v>
      </c>
      <c r="Y52" s="94">
        <v>0</v>
      </c>
      <c r="Z52" s="94">
        <v>0</v>
      </c>
      <c r="AA52" s="93">
        <f t="shared" si="17"/>
        <v>0</v>
      </c>
      <c r="AB52" s="93">
        <f t="shared" si="18"/>
        <v>0</v>
      </c>
      <c r="AC52" s="235">
        <f t="shared" si="19"/>
        <v>0</v>
      </c>
      <c r="AD52" s="93">
        <f t="shared" si="20"/>
        <v>0</v>
      </c>
      <c r="AE52" s="94">
        <v>0</v>
      </c>
      <c r="AF52" s="235">
        <f t="shared" si="21"/>
        <v>0</v>
      </c>
      <c r="AG52" s="94">
        <v>217.16</v>
      </c>
      <c r="AH52" s="94"/>
      <c r="AI52" s="94"/>
      <c r="AJ52" s="94"/>
      <c r="AK52" s="94"/>
      <c r="AL52" s="123">
        <f t="shared" si="22"/>
        <v>32.631232446576533</v>
      </c>
      <c r="AM52" s="94">
        <v>0</v>
      </c>
      <c r="AN52" s="95">
        <f t="shared" si="23"/>
        <v>0</v>
      </c>
      <c r="AO52" s="96">
        <f t="shared" si="25"/>
        <v>-249.79123244657654</v>
      </c>
      <c r="AP52" s="97"/>
      <c r="AQ52" s="98">
        <f t="shared" si="6"/>
        <v>0</v>
      </c>
      <c r="AR52" s="99">
        <f t="shared" si="35"/>
        <v>96.18</v>
      </c>
      <c r="AS52" s="99">
        <f t="shared" si="8"/>
        <v>0</v>
      </c>
      <c r="AT52" s="99">
        <f t="shared" si="9"/>
        <v>217.16</v>
      </c>
      <c r="AU52" s="99">
        <f t="shared" si="24"/>
        <v>0</v>
      </c>
      <c r="AV52" s="99">
        <f t="array" ref="AV52">_xlfn.IFS(U52=0,AO52,U52&lt;0,AO52/-U52,U52&gt;0,AO52/U52)</f>
        <v>-249.79123244657654</v>
      </c>
      <c r="AW52" s="235">
        <f t="shared" si="43"/>
        <v>0</v>
      </c>
      <c r="AX52" s="235">
        <f t="shared" si="44"/>
        <v>-2.5971224001515547</v>
      </c>
      <c r="AY52" s="100"/>
      <c r="AZ52" s="95">
        <f t="shared" si="12"/>
        <v>-12739.352854775403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1"/>
        <v>49</v>
      </c>
      <c r="F53" s="94">
        <v>2</v>
      </c>
      <c r="G53" s="94" t="s">
        <v>100</v>
      </c>
      <c r="H53" s="94">
        <v>46</v>
      </c>
      <c r="I53" s="94">
        <v>0</v>
      </c>
      <c r="J53" s="94">
        <v>1</v>
      </c>
      <c r="K53" s="93">
        <v>96.18</v>
      </c>
      <c r="L53" s="93">
        <f t="shared" si="42"/>
        <v>4712.8200000000006</v>
      </c>
      <c r="M53" s="90">
        <v>715</v>
      </c>
      <c r="N53" s="90">
        <v>1</v>
      </c>
      <c r="O53" s="90">
        <v>1106</v>
      </c>
      <c r="P53" s="90">
        <v>0</v>
      </c>
      <c r="Q53" s="234">
        <f t="shared" si="13"/>
        <v>0.14285714285714285</v>
      </c>
      <c r="R53" s="93">
        <f t="shared" si="14"/>
        <v>0.14285714285714285</v>
      </c>
      <c r="S53" s="94">
        <v>1</v>
      </c>
      <c r="T53" s="94">
        <v>0</v>
      </c>
      <c r="U53" s="93">
        <f t="shared" si="15"/>
        <v>1</v>
      </c>
      <c r="V53" s="94">
        <v>673</v>
      </c>
      <c r="W53" s="94">
        <v>0</v>
      </c>
      <c r="X53" s="93">
        <f t="shared" si="16"/>
        <v>673</v>
      </c>
      <c r="Y53" s="94">
        <v>1106</v>
      </c>
      <c r="Z53" s="94">
        <v>0</v>
      </c>
      <c r="AA53" s="93">
        <f t="shared" si="17"/>
        <v>1106</v>
      </c>
      <c r="AB53" s="93">
        <f t="shared" si="18"/>
        <v>0</v>
      </c>
      <c r="AC53" s="235">
        <f t="shared" si="19"/>
        <v>5.8793972947968076E-4</v>
      </c>
      <c r="AD53" s="93">
        <f t="shared" si="20"/>
        <v>96.18</v>
      </c>
      <c r="AE53" s="94">
        <v>411.74</v>
      </c>
      <c r="AF53" s="235">
        <f t="shared" si="21"/>
        <v>0.37227848101265826</v>
      </c>
      <c r="AG53" s="94">
        <v>158.75</v>
      </c>
      <c r="AH53" s="94"/>
      <c r="AI53" s="94"/>
      <c r="AJ53" s="94"/>
      <c r="AK53" s="94"/>
      <c r="AL53" s="123">
        <f t="shared" si="22"/>
        <v>32.631232446576533</v>
      </c>
      <c r="AM53" s="94">
        <v>0</v>
      </c>
      <c r="AN53" s="95">
        <f t="shared" si="23"/>
        <v>38.4283</v>
      </c>
      <c r="AO53" s="96">
        <f t="shared" si="25"/>
        <v>368.27046755342343</v>
      </c>
      <c r="AP53" s="97"/>
      <c r="AQ53" s="98">
        <f t="shared" si="6"/>
        <v>1106</v>
      </c>
      <c r="AR53" s="99">
        <f t="shared" si="35"/>
        <v>96.18</v>
      </c>
      <c r="AS53" s="99">
        <f t="shared" si="8"/>
        <v>411.74</v>
      </c>
      <c r="AT53" s="99">
        <f t="shared" si="9"/>
        <v>158.75</v>
      </c>
      <c r="AU53" s="99">
        <f t="shared" si="24"/>
        <v>0</v>
      </c>
      <c r="AV53" s="99">
        <f t="array" ref="AV53">_xlfn.IFS(U53=0,AO53,U53&lt;0,AO53/-U53,U53&gt;0,AO53/U53)</f>
        <v>368.27046755342343</v>
      </c>
      <c r="AW53" s="235">
        <f t="shared" si="43"/>
        <v>0.33297510628700128</v>
      </c>
      <c r="AX53" s="235">
        <f t="shared" si="44"/>
        <v>3.8289713823396072</v>
      </c>
      <c r="AY53" s="100"/>
      <c r="AZ53" s="95">
        <f t="shared" si="12"/>
        <v>18045.25291011775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45">SUM(F54:J54)</f>
        <v>52</v>
      </c>
      <c r="F54" s="94">
        <v>2</v>
      </c>
      <c r="G54" s="94" t="s">
        <v>100</v>
      </c>
      <c r="H54" s="94">
        <v>49</v>
      </c>
      <c r="I54" s="94">
        <v>0</v>
      </c>
      <c r="J54" s="94">
        <v>1</v>
      </c>
      <c r="K54" s="94">
        <v>123.09</v>
      </c>
      <c r="L54" s="93">
        <f t="shared" si="42"/>
        <v>6400.68</v>
      </c>
      <c r="M54" s="90">
        <v>267</v>
      </c>
      <c r="N54" s="90">
        <v>3</v>
      </c>
      <c r="O54" s="90">
        <v>998</v>
      </c>
      <c r="P54" s="90">
        <v>100</v>
      </c>
      <c r="Q54" s="234">
        <f t="shared" si="13"/>
        <v>0.42857142857142855</v>
      </c>
      <c r="R54" s="93">
        <f t="shared" si="14"/>
        <v>0.14285714285714285</v>
      </c>
      <c r="S54" s="94">
        <v>1</v>
      </c>
      <c r="T54" s="94">
        <v>0</v>
      </c>
      <c r="U54" s="93">
        <f t="shared" si="15"/>
        <v>1</v>
      </c>
      <c r="V54" s="94">
        <v>641</v>
      </c>
      <c r="W54" s="94">
        <v>0</v>
      </c>
      <c r="X54" s="93">
        <f t="shared" si="16"/>
        <v>641</v>
      </c>
      <c r="Y54" s="94">
        <v>978</v>
      </c>
      <c r="Z54" s="94">
        <v>0</v>
      </c>
      <c r="AA54" s="93">
        <f t="shared" si="17"/>
        <v>978</v>
      </c>
      <c r="AB54" s="93">
        <f t="shared" si="18"/>
        <v>2994</v>
      </c>
      <c r="AC54" s="235">
        <f t="shared" si="19"/>
        <v>5.1989607181837953E-4</v>
      </c>
      <c r="AD54" s="93">
        <f t="shared" si="20"/>
        <v>123.09</v>
      </c>
      <c r="AE54" s="94">
        <v>370.15999999999997</v>
      </c>
      <c r="AF54" s="235">
        <f t="shared" si="21"/>
        <v>0.37848670756646213</v>
      </c>
      <c r="AG54" s="94">
        <v>46.86</v>
      </c>
      <c r="AH54" s="94"/>
      <c r="AI54" s="94"/>
      <c r="AJ54" s="94"/>
      <c r="AK54" s="94"/>
      <c r="AL54" s="123">
        <f t="shared" si="22"/>
        <v>34.759356301788046</v>
      </c>
      <c r="AM54" s="94">
        <v>0</v>
      </c>
      <c r="AN54" s="95">
        <f t="shared" si="23"/>
        <v>36.601099999999995</v>
      </c>
      <c r="AO54" s="96">
        <f t="shared" si="25"/>
        <v>366.52954369821197</v>
      </c>
      <c r="AP54" s="97"/>
      <c r="AQ54" s="98">
        <f t="shared" si="6"/>
        <v>978</v>
      </c>
      <c r="AR54" s="99">
        <f t="shared" si="35"/>
        <v>123.09</v>
      </c>
      <c r="AS54" s="99">
        <f t="shared" si="8"/>
        <v>370.15999999999997</v>
      </c>
      <c r="AT54" s="99">
        <f t="shared" si="9"/>
        <v>46.86</v>
      </c>
      <c r="AU54" s="99">
        <f t="shared" si="24"/>
        <v>0</v>
      </c>
      <c r="AV54" s="99">
        <f t="array" ref="AV54">_xlfn.IFS(U54=0,AO54,U54&lt;0,AO54/-U54,U54&gt;0,AO54/U54)</f>
        <v>366.52954369821197</v>
      </c>
      <c r="AW54" s="235">
        <f t="shared" si="43"/>
        <v>0.37477458455849894</v>
      </c>
      <c r="AX54" s="235">
        <f t="shared" si="44"/>
        <v>2.9777361580811759</v>
      </c>
      <c r="AY54" s="100"/>
      <c r="AZ54" s="95">
        <f t="shared" si="12"/>
        <v>19059.536272307021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5"/>
        <v>2</v>
      </c>
      <c r="F55" s="94" t="s">
        <v>100</v>
      </c>
      <c r="G55" s="94" t="s">
        <v>100</v>
      </c>
      <c r="H55" s="94">
        <v>1</v>
      </c>
      <c r="I55" s="94">
        <v>0</v>
      </c>
      <c r="J55" s="94">
        <v>1</v>
      </c>
      <c r="K55" s="94">
        <v>158.19</v>
      </c>
      <c r="L55" s="93">
        <f t="shared" si="42"/>
        <v>316.38</v>
      </c>
      <c r="M55" s="90">
        <v>999</v>
      </c>
      <c r="N55" s="90">
        <v>0</v>
      </c>
      <c r="O55" s="90">
        <v>0</v>
      </c>
      <c r="P55" s="90">
        <v>0</v>
      </c>
      <c r="Q55" s="234">
        <f t="shared" si="13"/>
        <v>0</v>
      </c>
      <c r="R55" s="93">
        <f t="shared" si="14"/>
        <v>0</v>
      </c>
      <c r="S55" s="94">
        <v>0</v>
      </c>
      <c r="T55" s="94">
        <v>0</v>
      </c>
      <c r="U55" s="93">
        <f t="shared" si="15"/>
        <v>0</v>
      </c>
      <c r="V55" s="94">
        <v>0</v>
      </c>
      <c r="W55" s="94">
        <v>0</v>
      </c>
      <c r="X55" s="93">
        <f t="shared" si="16"/>
        <v>0</v>
      </c>
      <c r="Y55" s="94">
        <v>0</v>
      </c>
      <c r="Z55" s="94">
        <v>0</v>
      </c>
      <c r="AA55" s="93">
        <f t="shared" si="17"/>
        <v>0</v>
      </c>
      <c r="AB55" s="93">
        <f t="shared" si="18"/>
        <v>0</v>
      </c>
      <c r="AC55" s="235">
        <f t="shared" si="19"/>
        <v>0</v>
      </c>
      <c r="AD55" s="93">
        <f t="shared" si="20"/>
        <v>0</v>
      </c>
      <c r="AE55" s="94">
        <v>0</v>
      </c>
      <c r="AF55" s="235">
        <f t="shared" si="21"/>
        <v>0</v>
      </c>
      <c r="AG55" s="94">
        <v>0</v>
      </c>
      <c r="AH55" s="94"/>
      <c r="AI55" s="94"/>
      <c r="AJ55" s="94"/>
      <c r="AK55" s="94"/>
      <c r="AL55" s="123">
        <f t="shared" si="22"/>
        <v>0.70937461840383775</v>
      </c>
      <c r="AM55" s="94">
        <v>0</v>
      </c>
      <c r="AN55" s="95">
        <f t="shared" si="23"/>
        <v>0</v>
      </c>
      <c r="AO55" s="96">
        <f t="shared" si="25"/>
        <v>-0.70937461840383775</v>
      </c>
      <c r="AP55" s="97"/>
      <c r="AQ55" s="98">
        <f t="shared" si="6"/>
        <v>0</v>
      </c>
      <c r="AR55" s="99">
        <f t="shared" si="35"/>
        <v>158.19</v>
      </c>
      <c r="AS55" s="99">
        <f t="shared" si="8"/>
        <v>0</v>
      </c>
      <c r="AT55" s="99">
        <f t="shared" si="9"/>
        <v>0</v>
      </c>
      <c r="AU55" s="99">
        <f t="shared" si="24"/>
        <v>0</v>
      </c>
      <c r="AV55" s="99">
        <f t="array" ref="AV55">_xlfn.IFS(U55=0,AO55,U55&lt;0,AO55/-U55,U55&gt;0,AO55/U55)</f>
        <v>-0.70937461840383775</v>
      </c>
      <c r="AW55" s="235">
        <f t="shared" si="43"/>
        <v>0</v>
      </c>
      <c r="AX55" s="235">
        <f t="shared" si="44"/>
        <v>-4.4843202377131157E-3</v>
      </c>
      <c r="AY55" s="100"/>
      <c r="AZ55" s="95">
        <f t="shared" si="12"/>
        <v>-1.4187492368076755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5"/>
        <v>4</v>
      </c>
      <c r="F56" s="94">
        <v>3</v>
      </c>
      <c r="G56" s="94" t="s">
        <v>100</v>
      </c>
      <c r="H56" s="94" t="s">
        <v>100</v>
      </c>
      <c r="I56" s="94">
        <v>0</v>
      </c>
      <c r="J56" s="94">
        <v>1</v>
      </c>
      <c r="K56" s="94">
        <v>152.34</v>
      </c>
      <c r="L56" s="93">
        <f t="shared" si="42"/>
        <v>609.36</v>
      </c>
      <c r="M56" s="90">
        <v>11</v>
      </c>
      <c r="N56" s="90">
        <v>2</v>
      </c>
      <c r="O56" s="90">
        <v>1049</v>
      </c>
      <c r="P56" s="90">
        <v>0</v>
      </c>
      <c r="Q56" s="234">
        <f t="shared" si="13"/>
        <v>0.2857142857142857</v>
      </c>
      <c r="R56" s="93">
        <f t="shared" si="14"/>
        <v>0</v>
      </c>
      <c r="S56" s="94">
        <v>0</v>
      </c>
      <c r="T56" s="94">
        <v>0</v>
      </c>
      <c r="U56" s="93">
        <f t="shared" si="15"/>
        <v>0</v>
      </c>
      <c r="V56" s="94">
        <v>0</v>
      </c>
      <c r="W56" s="94">
        <v>0</v>
      </c>
      <c r="X56" s="93">
        <f t="shared" si="16"/>
        <v>0</v>
      </c>
      <c r="Y56" s="94">
        <v>0</v>
      </c>
      <c r="Z56" s="94">
        <v>0</v>
      </c>
      <c r="AA56" s="93">
        <f t="shared" si="17"/>
        <v>0</v>
      </c>
      <c r="AB56" s="93">
        <f t="shared" si="18"/>
        <v>0</v>
      </c>
      <c r="AC56" s="235">
        <f t="shared" si="19"/>
        <v>0</v>
      </c>
      <c r="AD56" s="93">
        <f t="shared" si="20"/>
        <v>0</v>
      </c>
      <c r="AE56" s="94">
        <v>0</v>
      </c>
      <c r="AF56" s="235">
        <f t="shared" si="21"/>
        <v>0</v>
      </c>
      <c r="AG56" s="94">
        <v>0</v>
      </c>
      <c r="AH56" s="94"/>
      <c r="AI56" s="94"/>
      <c r="AJ56" s="94"/>
      <c r="AK56" s="94"/>
      <c r="AL56" s="123">
        <f t="shared" si="22"/>
        <v>0</v>
      </c>
      <c r="AM56" s="94">
        <v>0</v>
      </c>
      <c r="AN56" s="95">
        <f t="shared" si="23"/>
        <v>0</v>
      </c>
      <c r="AO56" s="96">
        <f t="shared" si="25"/>
        <v>0</v>
      </c>
      <c r="AP56" s="97"/>
      <c r="AQ56" s="98">
        <f t="shared" si="6"/>
        <v>0</v>
      </c>
      <c r="AR56" s="99">
        <f t="shared" si="35"/>
        <v>152.34</v>
      </c>
      <c r="AS56" s="99">
        <f t="shared" si="8"/>
        <v>0</v>
      </c>
      <c r="AT56" s="99">
        <f t="shared" si="9"/>
        <v>0</v>
      </c>
      <c r="AU56" s="99">
        <f t="shared" si="24"/>
        <v>0</v>
      </c>
      <c r="AV56" s="99">
        <f t="array" ref="AV56">_xlfn.IFS(U56=0,AO56,U56&lt;0,AO56/-U56,U56&gt;0,AO56/U56)</f>
        <v>0</v>
      </c>
      <c r="AW56" s="235">
        <f t="shared" si="43"/>
        <v>0</v>
      </c>
      <c r="AX56" s="235">
        <f t="shared" si="44"/>
        <v>0</v>
      </c>
      <c r="AY56" s="100"/>
      <c r="AZ56" s="95">
        <f t="shared" si="12"/>
        <v>0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5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2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3"/>
        <v>0</v>
      </c>
      <c r="R57" s="93">
        <f t="shared" si="14"/>
        <v>0</v>
      </c>
      <c r="S57" s="94">
        <v>0</v>
      </c>
      <c r="T57" s="94">
        <v>0</v>
      </c>
      <c r="U57" s="93">
        <f t="shared" si="15"/>
        <v>0</v>
      </c>
      <c r="V57" s="94">
        <v>0</v>
      </c>
      <c r="W57" s="94">
        <v>0</v>
      </c>
      <c r="X57" s="93">
        <f t="shared" si="16"/>
        <v>0</v>
      </c>
      <c r="Y57" s="94">
        <v>0</v>
      </c>
      <c r="Z57" s="94">
        <v>0</v>
      </c>
      <c r="AA57" s="93">
        <f t="shared" si="17"/>
        <v>0</v>
      </c>
      <c r="AB57" s="93">
        <f t="shared" si="18"/>
        <v>0</v>
      </c>
      <c r="AC57" s="235">
        <f t="shared" si="19"/>
        <v>0</v>
      </c>
      <c r="AD57" s="93">
        <f t="shared" si="20"/>
        <v>0</v>
      </c>
      <c r="AE57" s="94">
        <v>0</v>
      </c>
      <c r="AF57" s="235">
        <f t="shared" si="21"/>
        <v>0</v>
      </c>
      <c r="AG57" s="94">
        <v>0</v>
      </c>
      <c r="AH57" s="94"/>
      <c r="AI57" s="94"/>
      <c r="AJ57" s="94"/>
      <c r="AK57" s="94"/>
      <c r="AL57" s="123">
        <f t="shared" si="22"/>
        <v>0</v>
      </c>
      <c r="AM57" s="94">
        <v>0</v>
      </c>
      <c r="AN57" s="95">
        <f t="shared" si="23"/>
        <v>0</v>
      </c>
      <c r="AO57" s="96">
        <f t="shared" si="25"/>
        <v>0</v>
      </c>
      <c r="AP57" s="97"/>
      <c r="AQ57" s="98">
        <f t="shared" si="6"/>
        <v>0</v>
      </c>
      <c r="AR57" s="99">
        <f t="shared" si="35"/>
        <v>93.84</v>
      </c>
      <c r="AS57" s="99">
        <f t="shared" si="8"/>
        <v>0</v>
      </c>
      <c r="AT57" s="99">
        <f t="shared" si="9"/>
        <v>0</v>
      </c>
      <c r="AU57" s="99">
        <f t="shared" si="24"/>
        <v>0</v>
      </c>
      <c r="AV57" s="99">
        <f t="array" ref="AV57">_xlfn.IFS(U57=0,AO57,U57&lt;0,AO57/-U57,U57&gt;0,AO57/U57)</f>
        <v>0</v>
      </c>
      <c r="AW57" s="235">
        <f t="shared" si="43"/>
        <v>0</v>
      </c>
      <c r="AX57" s="235">
        <f t="shared" si="44"/>
        <v>0</v>
      </c>
      <c r="AY57" s="100"/>
      <c r="AZ57" s="95">
        <f t="shared" si="12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5"/>
        <v>44</v>
      </c>
      <c r="F58" s="94">
        <v>10</v>
      </c>
      <c r="G58" s="94">
        <v>2</v>
      </c>
      <c r="H58" s="94">
        <v>31</v>
      </c>
      <c r="I58" s="94">
        <v>0</v>
      </c>
      <c r="J58" s="94">
        <v>1</v>
      </c>
      <c r="K58" s="94">
        <v>169.89</v>
      </c>
      <c r="L58" s="93">
        <f t="shared" si="42"/>
        <v>7475.16</v>
      </c>
      <c r="M58" s="90">
        <v>74</v>
      </c>
      <c r="N58" s="90">
        <v>10</v>
      </c>
      <c r="O58" s="90">
        <v>1039</v>
      </c>
      <c r="P58" s="90">
        <v>0</v>
      </c>
      <c r="Q58" s="234">
        <f t="shared" si="13"/>
        <v>1.4285714285714286</v>
      </c>
      <c r="R58" s="93">
        <f t="shared" si="14"/>
        <v>0.42857142857142855</v>
      </c>
      <c r="S58" s="94">
        <v>3</v>
      </c>
      <c r="T58" s="94">
        <v>0</v>
      </c>
      <c r="U58" s="93">
        <f t="shared" si="15"/>
        <v>3</v>
      </c>
      <c r="V58" s="94">
        <v>1947</v>
      </c>
      <c r="W58" s="94">
        <v>0</v>
      </c>
      <c r="X58" s="93">
        <f t="shared" si="16"/>
        <v>1947</v>
      </c>
      <c r="Y58" s="94">
        <v>3117</v>
      </c>
      <c r="Z58" s="94">
        <v>0</v>
      </c>
      <c r="AA58" s="93">
        <f t="shared" si="17"/>
        <v>3117</v>
      </c>
      <c r="AB58" s="93">
        <f t="shared" si="18"/>
        <v>0</v>
      </c>
      <c r="AC58" s="235">
        <f t="shared" si="19"/>
        <v>1.65696938226778E-3</v>
      </c>
      <c r="AD58" s="93">
        <f t="shared" si="20"/>
        <v>509.66999999999996</v>
      </c>
      <c r="AE58" s="94">
        <v>1175.92</v>
      </c>
      <c r="AF58" s="235">
        <f t="shared" si="21"/>
        <v>0.37726018607635547</v>
      </c>
      <c r="AG58" s="94">
        <v>604.72</v>
      </c>
      <c r="AH58" s="94">
        <v>1040</v>
      </c>
      <c r="AI58" s="94">
        <v>1206</v>
      </c>
      <c r="AJ58" s="94"/>
      <c r="AK58" s="94"/>
      <c r="AL58" s="123">
        <f t="shared" si="22"/>
        <v>21.990613170518969</v>
      </c>
      <c r="AM58" s="94">
        <v>0</v>
      </c>
      <c r="AN58" s="95">
        <f t="shared" si="23"/>
        <v>111.1737</v>
      </c>
      <c r="AO58" s="96">
        <f t="shared" si="25"/>
        <v>-1552.4743131705193</v>
      </c>
      <c r="AP58" s="97"/>
      <c r="AQ58" s="98">
        <f t="shared" si="6"/>
        <v>1039</v>
      </c>
      <c r="AR58" s="99">
        <f t="shared" si="35"/>
        <v>169.89</v>
      </c>
      <c r="AS58" s="99">
        <f t="shared" si="8"/>
        <v>391.97333333333336</v>
      </c>
      <c r="AT58" s="99">
        <f t="shared" si="9"/>
        <v>201.57333333333335</v>
      </c>
      <c r="AU58" s="99">
        <f t="shared" si="24"/>
        <v>748.66666666666663</v>
      </c>
      <c r="AV58" s="99">
        <f t="array" ref="AV58">_xlfn.IFS(U58=0,AO58,U58&lt;0,AO58/-U58,U58&gt;0,AO58/U58)</f>
        <v>-517.49143772350646</v>
      </c>
      <c r="AW58" s="235">
        <f t="shared" si="43"/>
        <v>-0.49806683130270113</v>
      </c>
      <c r="AX58" s="235">
        <f t="shared" si="44"/>
        <v>-3.0460382466508125</v>
      </c>
      <c r="AY58" s="100"/>
      <c r="AZ58" s="95">
        <f t="shared" si="12"/>
        <v>-22769.623259834283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5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2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3"/>
        <v>0</v>
      </c>
      <c r="R59" s="93">
        <f t="shared" si="14"/>
        <v>0</v>
      </c>
      <c r="S59" s="94">
        <v>0</v>
      </c>
      <c r="T59" s="94">
        <v>0</v>
      </c>
      <c r="U59" s="93">
        <f t="shared" si="15"/>
        <v>0</v>
      </c>
      <c r="V59" s="94">
        <v>0</v>
      </c>
      <c r="W59" s="94">
        <v>0</v>
      </c>
      <c r="X59" s="93">
        <f t="shared" si="16"/>
        <v>0</v>
      </c>
      <c r="Y59" s="94">
        <v>0</v>
      </c>
      <c r="Z59" s="94">
        <v>0</v>
      </c>
      <c r="AA59" s="93">
        <f t="shared" si="17"/>
        <v>0</v>
      </c>
      <c r="AB59" s="93">
        <f t="shared" si="18"/>
        <v>0</v>
      </c>
      <c r="AC59" s="235">
        <f t="shared" si="19"/>
        <v>0</v>
      </c>
      <c r="AD59" s="93">
        <f t="shared" si="20"/>
        <v>0</v>
      </c>
      <c r="AE59" s="94">
        <v>0</v>
      </c>
      <c r="AF59" s="235">
        <f t="shared" si="21"/>
        <v>0</v>
      </c>
      <c r="AG59" s="94">
        <v>0</v>
      </c>
      <c r="AH59" s="94"/>
      <c r="AI59" s="94"/>
      <c r="AJ59" s="94"/>
      <c r="AK59" s="94"/>
      <c r="AL59" s="123">
        <f t="shared" si="22"/>
        <v>0</v>
      </c>
      <c r="AM59" s="94">
        <v>0</v>
      </c>
      <c r="AN59" s="95">
        <f t="shared" si="23"/>
        <v>0</v>
      </c>
      <c r="AO59" s="96">
        <f t="shared" si="25"/>
        <v>0</v>
      </c>
      <c r="AP59" s="97"/>
      <c r="AQ59" s="98">
        <f t="shared" si="6"/>
        <v>0</v>
      </c>
      <c r="AR59" s="99">
        <f t="shared" si="35"/>
        <v>158.19</v>
      </c>
      <c r="AS59" s="99">
        <f t="shared" si="8"/>
        <v>0</v>
      </c>
      <c r="AT59" s="99">
        <f t="shared" si="9"/>
        <v>0</v>
      </c>
      <c r="AU59" s="99">
        <f t="shared" si="24"/>
        <v>0</v>
      </c>
      <c r="AV59" s="99">
        <f t="array" ref="AV59">_xlfn.IFS(U59=0,AO59,U59&lt;0,AO59/-U59,U59&gt;0,AO59/U59)</f>
        <v>0</v>
      </c>
      <c r="AW59" s="235">
        <f t="shared" si="43"/>
        <v>0</v>
      </c>
      <c r="AX59" s="235">
        <f t="shared" si="44"/>
        <v>0</v>
      </c>
      <c r="AY59" s="100"/>
      <c r="AZ59" s="95">
        <f t="shared" si="12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5"/>
        <v>71</v>
      </c>
      <c r="F60" s="94">
        <v>1</v>
      </c>
      <c r="G60" s="94">
        <v>4</v>
      </c>
      <c r="H60" s="94">
        <v>25</v>
      </c>
      <c r="I60" s="94">
        <v>0</v>
      </c>
      <c r="J60" s="94">
        <v>41</v>
      </c>
      <c r="K60" s="94">
        <v>158.19</v>
      </c>
      <c r="L60" s="93">
        <f t="shared" si="42"/>
        <v>11231.49</v>
      </c>
      <c r="M60" s="90">
        <v>205</v>
      </c>
      <c r="N60" s="90">
        <v>2</v>
      </c>
      <c r="O60" s="90">
        <v>1049</v>
      </c>
      <c r="P60" s="90">
        <v>0</v>
      </c>
      <c r="Q60" s="234">
        <f t="shared" si="13"/>
        <v>0.2857142857142857</v>
      </c>
      <c r="R60" s="93">
        <f t="shared" si="14"/>
        <v>0</v>
      </c>
      <c r="S60" s="94">
        <v>0</v>
      </c>
      <c r="T60" s="94">
        <v>0</v>
      </c>
      <c r="U60" s="93">
        <f t="shared" si="15"/>
        <v>0</v>
      </c>
      <c r="V60" s="94">
        <v>0</v>
      </c>
      <c r="W60" s="94">
        <v>0</v>
      </c>
      <c r="X60" s="93">
        <f t="shared" si="16"/>
        <v>0</v>
      </c>
      <c r="Y60" s="94">
        <v>0</v>
      </c>
      <c r="Z60" s="94">
        <v>0</v>
      </c>
      <c r="AA60" s="93">
        <f t="shared" si="17"/>
        <v>0</v>
      </c>
      <c r="AB60" s="93">
        <f t="shared" si="18"/>
        <v>0</v>
      </c>
      <c r="AC60" s="235">
        <f t="shared" si="19"/>
        <v>0</v>
      </c>
      <c r="AD60" s="93">
        <f t="shared" si="20"/>
        <v>0</v>
      </c>
      <c r="AE60" s="94">
        <v>0</v>
      </c>
      <c r="AF60" s="235">
        <f t="shared" si="21"/>
        <v>0</v>
      </c>
      <c r="AG60" s="94">
        <v>308.7</v>
      </c>
      <c r="AH60" s="94"/>
      <c r="AI60" s="94"/>
      <c r="AJ60" s="94"/>
      <c r="AK60" s="94"/>
      <c r="AL60" s="123">
        <f t="shared" si="22"/>
        <v>17.734365460095944</v>
      </c>
      <c r="AM60" s="94">
        <v>0</v>
      </c>
      <c r="AN60" s="95">
        <f t="shared" si="23"/>
        <v>0</v>
      </c>
      <c r="AO60" s="96">
        <f t="shared" si="25"/>
        <v>-326.43436546009593</v>
      </c>
      <c r="AP60" s="97"/>
      <c r="AQ60" s="98">
        <f t="shared" si="6"/>
        <v>0</v>
      </c>
      <c r="AR60" s="99">
        <f t="shared" si="35"/>
        <v>158.19</v>
      </c>
      <c r="AS60" s="99">
        <f t="shared" si="8"/>
        <v>0</v>
      </c>
      <c r="AT60" s="99">
        <f t="shared" si="9"/>
        <v>308.7</v>
      </c>
      <c r="AU60" s="99">
        <f t="shared" si="24"/>
        <v>0</v>
      </c>
      <c r="AV60" s="99">
        <f t="array" ref="AV60">_xlfn.IFS(U60=0,AO60,U60&lt;0,AO60/-U60,U60&gt;0,AO60/U60)</f>
        <v>-326.43436546009593</v>
      </c>
      <c r="AW60" s="235">
        <f t="shared" si="43"/>
        <v>0</v>
      </c>
      <c r="AX60" s="235">
        <f t="shared" si="44"/>
        <v>-2.0635587929710848</v>
      </c>
      <c r="AY60" s="100"/>
      <c r="AZ60" s="95">
        <f t="shared" si="12"/>
        <v>-23176.839947666813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5"/>
        <v>484</v>
      </c>
      <c r="F61" s="94">
        <v>1</v>
      </c>
      <c r="G61" s="94" t="s">
        <v>100</v>
      </c>
      <c r="H61" s="94">
        <v>162</v>
      </c>
      <c r="I61" s="94">
        <v>0</v>
      </c>
      <c r="J61" s="94">
        <v>321</v>
      </c>
      <c r="K61" s="94">
        <v>128.94</v>
      </c>
      <c r="L61" s="93">
        <f t="shared" si="42"/>
        <v>62406.96</v>
      </c>
      <c r="M61" s="90">
        <v>999</v>
      </c>
      <c r="N61" s="90">
        <v>1</v>
      </c>
      <c r="O61" s="90">
        <v>948</v>
      </c>
      <c r="P61" s="90">
        <v>0</v>
      </c>
      <c r="Q61" s="234">
        <f t="shared" si="13"/>
        <v>0.14285714285714285</v>
      </c>
      <c r="R61" s="93">
        <f t="shared" si="14"/>
        <v>0</v>
      </c>
      <c r="S61" s="94">
        <v>0</v>
      </c>
      <c r="T61" s="94">
        <v>0</v>
      </c>
      <c r="U61" s="93">
        <f t="shared" si="15"/>
        <v>0</v>
      </c>
      <c r="V61" s="94">
        <v>0</v>
      </c>
      <c r="W61" s="94">
        <v>0</v>
      </c>
      <c r="X61" s="93">
        <f t="shared" si="16"/>
        <v>0</v>
      </c>
      <c r="Y61" s="94">
        <v>0</v>
      </c>
      <c r="Z61" s="94">
        <v>0</v>
      </c>
      <c r="AA61" s="93">
        <f t="shared" si="17"/>
        <v>0</v>
      </c>
      <c r="AB61" s="93">
        <f t="shared" si="18"/>
        <v>0</v>
      </c>
      <c r="AC61" s="235">
        <f t="shared" si="19"/>
        <v>0</v>
      </c>
      <c r="AD61" s="93">
        <f t="shared" si="20"/>
        <v>0</v>
      </c>
      <c r="AE61" s="94">
        <v>0</v>
      </c>
      <c r="AF61" s="235">
        <f t="shared" si="21"/>
        <v>0</v>
      </c>
      <c r="AG61" s="94">
        <v>0</v>
      </c>
      <c r="AH61" s="94"/>
      <c r="AI61" s="94"/>
      <c r="AJ61" s="94"/>
      <c r="AK61" s="94"/>
      <c r="AL61" s="123">
        <f t="shared" si="22"/>
        <v>114.91868818142171</v>
      </c>
      <c r="AM61" s="94">
        <v>0</v>
      </c>
      <c r="AN61" s="95">
        <f t="shared" si="23"/>
        <v>0</v>
      </c>
      <c r="AO61" s="96">
        <f t="shared" si="25"/>
        <v>-114.91868818142171</v>
      </c>
      <c r="AP61" s="97"/>
      <c r="AQ61" s="98">
        <f t="shared" si="6"/>
        <v>0</v>
      </c>
      <c r="AR61" s="99">
        <f t="shared" si="35"/>
        <v>128.94</v>
      </c>
      <c r="AS61" s="99">
        <f t="shared" si="8"/>
        <v>0</v>
      </c>
      <c r="AT61" s="99">
        <f t="shared" si="9"/>
        <v>0</v>
      </c>
      <c r="AU61" s="99">
        <f t="shared" si="24"/>
        <v>0</v>
      </c>
      <c r="AV61" s="99">
        <f t="array" ref="AV61">_xlfn.IFS(U61=0,AO61,U61&lt;0,AO61/-U61,U61&gt;0,AO61/U61)</f>
        <v>-114.91868818142171</v>
      </c>
      <c r="AW61" s="235">
        <f t="shared" si="43"/>
        <v>0</v>
      </c>
      <c r="AX61" s="235">
        <f t="shared" si="44"/>
        <v>-0.89125708221980549</v>
      </c>
      <c r="AY61" s="100"/>
      <c r="AZ61" s="95">
        <f t="shared" si="12"/>
        <v>-55620.645079808113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5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2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3"/>
        <v>0</v>
      </c>
      <c r="R62" s="93">
        <f t="shared" si="14"/>
        <v>0</v>
      </c>
      <c r="S62" s="94">
        <v>0</v>
      </c>
      <c r="T62" s="94">
        <v>0</v>
      </c>
      <c r="U62" s="93">
        <f t="shared" si="15"/>
        <v>0</v>
      </c>
      <c r="V62" s="94">
        <v>0</v>
      </c>
      <c r="W62" s="94">
        <v>0</v>
      </c>
      <c r="X62" s="93">
        <f t="shared" si="16"/>
        <v>0</v>
      </c>
      <c r="Y62" s="94">
        <v>0</v>
      </c>
      <c r="Z62" s="94">
        <v>0</v>
      </c>
      <c r="AA62" s="93">
        <f t="shared" si="17"/>
        <v>0</v>
      </c>
      <c r="AB62" s="93">
        <f t="shared" si="18"/>
        <v>0</v>
      </c>
      <c r="AC62" s="235">
        <f t="shared" si="19"/>
        <v>0</v>
      </c>
      <c r="AD62" s="93">
        <f t="shared" si="20"/>
        <v>0</v>
      </c>
      <c r="AE62" s="94">
        <v>0</v>
      </c>
      <c r="AF62" s="235">
        <f t="shared" si="21"/>
        <v>0</v>
      </c>
      <c r="AG62" s="94">
        <v>0</v>
      </c>
      <c r="AH62" s="94"/>
      <c r="AI62" s="94"/>
      <c r="AJ62" s="94"/>
      <c r="AK62" s="94"/>
      <c r="AL62" s="123">
        <f t="shared" si="22"/>
        <v>0</v>
      </c>
      <c r="AM62" s="94">
        <v>0</v>
      </c>
      <c r="AN62" s="95">
        <f t="shared" si="23"/>
        <v>0</v>
      </c>
      <c r="AO62" s="96">
        <f t="shared" si="25"/>
        <v>0</v>
      </c>
      <c r="AP62" s="97"/>
      <c r="AQ62" s="98">
        <f t="shared" si="6"/>
        <v>0</v>
      </c>
      <c r="AR62" s="99">
        <f t="shared" si="35"/>
        <v>175.74</v>
      </c>
      <c r="AS62" s="99">
        <f t="shared" si="8"/>
        <v>0</v>
      </c>
      <c r="AT62" s="99">
        <f t="shared" si="9"/>
        <v>0</v>
      </c>
      <c r="AU62" s="99">
        <f t="shared" si="24"/>
        <v>0</v>
      </c>
      <c r="AV62" s="99">
        <f t="array" ref="AV62">_xlfn.IFS(U62=0,AO62,U62&lt;0,AO62/-U62,U62&gt;0,AO62/U62)</f>
        <v>0</v>
      </c>
      <c r="AW62" s="235">
        <f t="shared" si="43"/>
        <v>0</v>
      </c>
      <c r="AX62" s="235">
        <f t="shared" si="44"/>
        <v>0</v>
      </c>
      <c r="AY62" s="100"/>
      <c r="AZ62" s="95">
        <f t="shared" si="12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5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2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3"/>
        <v>0</v>
      </c>
      <c r="R63" s="93">
        <f t="shared" si="14"/>
        <v>0</v>
      </c>
      <c r="S63" s="94">
        <v>0</v>
      </c>
      <c r="T63" s="94">
        <v>0</v>
      </c>
      <c r="U63" s="93">
        <f t="shared" si="15"/>
        <v>0</v>
      </c>
      <c r="V63" s="94">
        <v>0</v>
      </c>
      <c r="W63" s="94">
        <v>0</v>
      </c>
      <c r="X63" s="93">
        <f t="shared" si="16"/>
        <v>0</v>
      </c>
      <c r="Y63" s="94">
        <v>0</v>
      </c>
      <c r="Z63" s="94">
        <v>0</v>
      </c>
      <c r="AA63" s="93">
        <f t="shared" si="17"/>
        <v>0</v>
      </c>
      <c r="AB63" s="93">
        <f t="shared" si="18"/>
        <v>0</v>
      </c>
      <c r="AC63" s="235">
        <f t="shared" si="19"/>
        <v>0</v>
      </c>
      <c r="AD63" s="93">
        <f t="shared" si="20"/>
        <v>0</v>
      </c>
      <c r="AE63" s="94">
        <v>0</v>
      </c>
      <c r="AF63" s="235">
        <f t="shared" si="21"/>
        <v>0</v>
      </c>
      <c r="AG63" s="94">
        <v>0</v>
      </c>
      <c r="AH63" s="94"/>
      <c r="AI63" s="94"/>
      <c r="AJ63" s="94"/>
      <c r="AK63" s="94"/>
      <c r="AL63" s="123">
        <f t="shared" si="22"/>
        <v>0</v>
      </c>
      <c r="AM63" s="94">
        <v>0</v>
      </c>
      <c r="AN63" s="95">
        <f t="shared" si="23"/>
        <v>0</v>
      </c>
      <c r="AO63" s="96">
        <f t="shared" si="25"/>
        <v>0</v>
      </c>
      <c r="AP63" s="97"/>
      <c r="AQ63" s="98">
        <f t="shared" si="6"/>
        <v>0</v>
      </c>
      <c r="AR63" s="99">
        <f t="shared" si="35"/>
        <v>140.63999999999999</v>
      </c>
      <c r="AS63" s="99">
        <f t="shared" si="8"/>
        <v>0</v>
      </c>
      <c r="AT63" s="99">
        <f t="shared" si="9"/>
        <v>0</v>
      </c>
      <c r="AU63" s="99">
        <f t="shared" si="24"/>
        <v>0</v>
      </c>
      <c r="AV63" s="99">
        <f t="array" ref="AV63">_xlfn.IFS(U63=0,AO63,U63&lt;0,AO63/-U63,U63&gt;0,AO63/U63)</f>
        <v>0</v>
      </c>
      <c r="AW63" s="235">
        <f t="shared" si="43"/>
        <v>0</v>
      </c>
      <c r="AX63" s="235">
        <f t="shared" si="44"/>
        <v>0</v>
      </c>
      <c r="AY63" s="100"/>
      <c r="AZ63" s="95">
        <f t="shared" si="12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5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2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3"/>
        <v>0</v>
      </c>
      <c r="R64" s="93">
        <f t="shared" si="14"/>
        <v>0</v>
      </c>
      <c r="S64" s="94">
        <v>0</v>
      </c>
      <c r="T64" s="94">
        <v>0</v>
      </c>
      <c r="U64" s="93">
        <f t="shared" si="15"/>
        <v>0</v>
      </c>
      <c r="V64" s="94">
        <v>0</v>
      </c>
      <c r="W64" s="94">
        <v>0</v>
      </c>
      <c r="X64" s="93">
        <f t="shared" si="16"/>
        <v>0</v>
      </c>
      <c r="Y64" s="94">
        <v>0</v>
      </c>
      <c r="Z64" s="94">
        <v>0</v>
      </c>
      <c r="AA64" s="93">
        <f t="shared" si="17"/>
        <v>0</v>
      </c>
      <c r="AB64" s="93">
        <f t="shared" si="18"/>
        <v>0</v>
      </c>
      <c r="AC64" s="235">
        <f t="shared" si="19"/>
        <v>0</v>
      </c>
      <c r="AD64" s="93">
        <f t="shared" si="20"/>
        <v>0</v>
      </c>
      <c r="AE64" s="94">
        <v>0</v>
      </c>
      <c r="AF64" s="235">
        <f t="shared" si="21"/>
        <v>0</v>
      </c>
      <c r="AG64" s="94">
        <v>0</v>
      </c>
      <c r="AH64" s="94"/>
      <c r="AI64" s="94"/>
      <c r="AJ64" s="94"/>
      <c r="AK64" s="94"/>
      <c r="AL64" s="123">
        <f t="shared" si="22"/>
        <v>0</v>
      </c>
      <c r="AM64" s="94">
        <v>0</v>
      </c>
      <c r="AN64" s="95">
        <f t="shared" si="23"/>
        <v>0</v>
      </c>
      <c r="AO64" s="96">
        <f t="shared" si="25"/>
        <v>0</v>
      </c>
      <c r="AP64" s="97"/>
      <c r="AQ64" s="98">
        <f t="shared" si="6"/>
        <v>0</v>
      </c>
      <c r="AR64" s="99">
        <f t="shared" si="35"/>
        <v>99.69</v>
      </c>
      <c r="AS64" s="99">
        <f t="shared" si="8"/>
        <v>0</v>
      </c>
      <c r="AT64" s="99">
        <f t="shared" si="9"/>
        <v>0</v>
      </c>
      <c r="AU64" s="99">
        <f t="shared" si="24"/>
        <v>0</v>
      </c>
      <c r="AV64" s="99">
        <f t="array" ref="AV64">_xlfn.IFS(U64=0,AO64,U64&lt;0,AO64/-U64,U64&gt;0,AO64/U64)</f>
        <v>0</v>
      </c>
      <c r="AW64" s="235">
        <f t="shared" si="43"/>
        <v>0</v>
      </c>
      <c r="AX64" s="235">
        <f t="shared" si="44"/>
        <v>0</v>
      </c>
      <c r="AY64" s="100"/>
      <c r="AZ64" s="95">
        <f t="shared" si="12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5"/>
        <v>2</v>
      </c>
      <c r="F65" s="94">
        <v>1</v>
      </c>
      <c r="G65" s="94" t="s">
        <v>100</v>
      </c>
      <c r="H65" s="94" t="s">
        <v>100</v>
      </c>
      <c r="I65" s="94">
        <v>0</v>
      </c>
      <c r="J65" s="94">
        <v>1</v>
      </c>
      <c r="K65" s="94">
        <v>99.69</v>
      </c>
      <c r="L65" s="93">
        <f t="shared" si="42"/>
        <v>199.38</v>
      </c>
      <c r="M65" s="90">
        <v>999</v>
      </c>
      <c r="N65" s="90">
        <v>0</v>
      </c>
      <c r="O65" s="90">
        <v>0</v>
      </c>
      <c r="P65" s="90">
        <v>0</v>
      </c>
      <c r="Q65" s="234">
        <f t="shared" si="13"/>
        <v>0</v>
      </c>
      <c r="R65" s="93">
        <f t="shared" si="14"/>
        <v>0</v>
      </c>
      <c r="S65" s="94">
        <v>0</v>
      </c>
      <c r="T65" s="94">
        <v>0</v>
      </c>
      <c r="U65" s="93">
        <f t="shared" si="15"/>
        <v>0</v>
      </c>
      <c r="V65" s="94">
        <v>0</v>
      </c>
      <c r="W65" s="94">
        <v>0</v>
      </c>
      <c r="X65" s="93">
        <f t="shared" si="16"/>
        <v>0</v>
      </c>
      <c r="Y65" s="94">
        <v>0</v>
      </c>
      <c r="Z65" s="94">
        <v>0</v>
      </c>
      <c r="AA65" s="93">
        <f t="shared" si="17"/>
        <v>0</v>
      </c>
      <c r="AB65" s="93">
        <f t="shared" si="18"/>
        <v>0</v>
      </c>
      <c r="AC65" s="235">
        <f t="shared" si="19"/>
        <v>0</v>
      </c>
      <c r="AD65" s="93">
        <f t="shared" si="20"/>
        <v>0</v>
      </c>
      <c r="AE65" s="94">
        <v>0</v>
      </c>
      <c r="AF65" s="235">
        <f t="shared" si="21"/>
        <v>0</v>
      </c>
      <c r="AG65" s="94">
        <v>0</v>
      </c>
      <c r="AH65" s="94"/>
      <c r="AI65" s="94"/>
      <c r="AJ65" s="94"/>
      <c r="AK65" s="94"/>
      <c r="AL65" s="123">
        <f t="shared" si="22"/>
        <v>0</v>
      </c>
      <c r="AM65" s="94">
        <v>0</v>
      </c>
      <c r="AN65" s="95">
        <f t="shared" si="23"/>
        <v>0</v>
      </c>
      <c r="AO65" s="96">
        <f t="shared" si="25"/>
        <v>0</v>
      </c>
      <c r="AP65" s="97"/>
      <c r="AQ65" s="98">
        <f t="shared" si="6"/>
        <v>0</v>
      </c>
      <c r="AR65" s="99">
        <f t="shared" si="35"/>
        <v>99.69</v>
      </c>
      <c r="AS65" s="99">
        <f t="shared" si="8"/>
        <v>0</v>
      </c>
      <c r="AT65" s="99">
        <f t="shared" si="9"/>
        <v>0</v>
      </c>
      <c r="AU65" s="99">
        <f t="shared" si="24"/>
        <v>0</v>
      </c>
      <c r="AV65" s="99">
        <f t="array" ref="AV65">_xlfn.IFS(U65=0,AO65,U65&lt;0,AO65/-U65,U65&gt;0,AO65/U65)</f>
        <v>0</v>
      </c>
      <c r="AW65" s="235">
        <f t="shared" si="43"/>
        <v>0</v>
      </c>
      <c r="AX65" s="235">
        <f t="shared" si="44"/>
        <v>0</v>
      </c>
      <c r="AY65" s="100"/>
      <c r="AZ65" s="95">
        <f t="shared" si="12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5"/>
        <v>2</v>
      </c>
      <c r="F66" s="94" t="s">
        <v>100</v>
      </c>
      <c r="G66" s="94" t="s">
        <v>100</v>
      </c>
      <c r="H66" s="94">
        <v>1</v>
      </c>
      <c r="I66" s="94">
        <v>0</v>
      </c>
      <c r="J66" s="94">
        <v>1</v>
      </c>
      <c r="K66" s="94">
        <v>97.35</v>
      </c>
      <c r="L66" s="93">
        <f t="shared" si="42"/>
        <v>194.7</v>
      </c>
      <c r="M66" s="90">
        <v>999</v>
      </c>
      <c r="N66" s="90">
        <v>0</v>
      </c>
      <c r="O66" s="90">
        <v>0</v>
      </c>
      <c r="P66" s="90">
        <v>0</v>
      </c>
      <c r="Q66" s="234">
        <f t="shared" si="13"/>
        <v>0</v>
      </c>
      <c r="R66" s="93">
        <f t="shared" si="14"/>
        <v>0</v>
      </c>
      <c r="S66" s="94">
        <v>0</v>
      </c>
      <c r="T66" s="94">
        <v>0</v>
      </c>
      <c r="U66" s="93">
        <f t="shared" si="15"/>
        <v>0</v>
      </c>
      <c r="V66" s="94">
        <v>0</v>
      </c>
      <c r="W66" s="94">
        <v>0</v>
      </c>
      <c r="X66" s="93">
        <f t="shared" si="16"/>
        <v>0</v>
      </c>
      <c r="Y66" s="94">
        <v>0</v>
      </c>
      <c r="Z66" s="94">
        <v>0</v>
      </c>
      <c r="AA66" s="93">
        <f t="shared" si="17"/>
        <v>0</v>
      </c>
      <c r="AB66" s="93">
        <f t="shared" si="18"/>
        <v>0</v>
      </c>
      <c r="AC66" s="235">
        <f t="shared" si="19"/>
        <v>0</v>
      </c>
      <c r="AD66" s="93">
        <f t="shared" si="20"/>
        <v>0</v>
      </c>
      <c r="AE66" s="94">
        <v>0</v>
      </c>
      <c r="AF66" s="235">
        <f t="shared" si="21"/>
        <v>0</v>
      </c>
      <c r="AG66" s="94">
        <v>0</v>
      </c>
      <c r="AH66" s="94"/>
      <c r="AI66" s="94"/>
      <c r="AJ66" s="94"/>
      <c r="AK66" s="94"/>
      <c r="AL66" s="123">
        <f t="shared" si="22"/>
        <v>0.70937461840383775</v>
      </c>
      <c r="AM66" s="94">
        <v>0</v>
      </c>
      <c r="AN66" s="95">
        <f t="shared" si="23"/>
        <v>0</v>
      </c>
      <c r="AO66" s="96">
        <f t="shared" si="25"/>
        <v>-0.70937461840383775</v>
      </c>
      <c r="AP66" s="97"/>
      <c r="AQ66" s="98">
        <f t="shared" si="6"/>
        <v>0</v>
      </c>
      <c r="AR66" s="99">
        <f t="shared" si="35"/>
        <v>97.35</v>
      </c>
      <c r="AS66" s="99">
        <f t="shared" si="8"/>
        <v>0</v>
      </c>
      <c r="AT66" s="99">
        <f t="shared" si="9"/>
        <v>0</v>
      </c>
      <c r="AU66" s="99">
        <f t="shared" si="24"/>
        <v>0</v>
      </c>
      <c r="AV66" s="99">
        <f t="array" ref="AV66">_xlfn.IFS(U66=0,AO66,U66&lt;0,AO66/-U66,U66&gt;0,AO66/U66)</f>
        <v>-0.70937461840383775</v>
      </c>
      <c r="AW66" s="235">
        <f t="shared" si="43"/>
        <v>0</v>
      </c>
      <c r="AX66" s="235">
        <f t="shared" si="44"/>
        <v>-7.2868476466752723E-3</v>
      </c>
      <c r="AY66" s="100"/>
      <c r="AZ66" s="95">
        <f t="shared" si="12"/>
        <v>-1.4187492368076755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5"/>
        <v>5</v>
      </c>
      <c r="F67" s="94">
        <v>4</v>
      </c>
      <c r="G67" s="94" t="s">
        <v>100</v>
      </c>
      <c r="H67" s="94" t="s">
        <v>100</v>
      </c>
      <c r="I67" s="94">
        <v>0</v>
      </c>
      <c r="J67" s="94">
        <v>1</v>
      </c>
      <c r="K67" s="94">
        <v>161.69999999999999</v>
      </c>
      <c r="L67" s="93">
        <f t="shared" si="42"/>
        <v>808.5</v>
      </c>
      <c r="M67" s="90">
        <v>18</v>
      </c>
      <c r="N67" s="90">
        <v>6</v>
      </c>
      <c r="O67" s="90">
        <v>1049</v>
      </c>
      <c r="P67" s="90">
        <v>100</v>
      </c>
      <c r="Q67" s="234">
        <f t="shared" si="13"/>
        <v>0.8571428571428571</v>
      </c>
      <c r="R67" s="93">
        <f t="shared" si="14"/>
        <v>0.2857142857142857</v>
      </c>
      <c r="S67" s="94">
        <v>2</v>
      </c>
      <c r="T67" s="94">
        <v>0</v>
      </c>
      <c r="U67" s="93">
        <f t="shared" si="15"/>
        <v>2</v>
      </c>
      <c r="V67" s="94">
        <v>1247</v>
      </c>
      <c r="W67" s="94">
        <v>0</v>
      </c>
      <c r="X67" s="93">
        <f t="shared" si="16"/>
        <v>1247</v>
      </c>
      <c r="Y67" s="94">
        <v>2066.5299999999997</v>
      </c>
      <c r="Z67" s="94">
        <v>0</v>
      </c>
      <c r="AA67" s="93">
        <f t="shared" si="17"/>
        <v>2066.5299999999997</v>
      </c>
      <c r="AB67" s="93">
        <f t="shared" si="18"/>
        <v>6294</v>
      </c>
      <c r="AC67" s="235">
        <f t="shared" si="19"/>
        <v>1.0985489052094434E-3</v>
      </c>
      <c r="AD67" s="93">
        <f t="shared" si="20"/>
        <v>323.39999999999998</v>
      </c>
      <c r="AE67" s="94">
        <v>768.95999999999958</v>
      </c>
      <c r="AF67" s="235">
        <f t="shared" si="21"/>
        <v>0.37210202610172594</v>
      </c>
      <c r="AG67" s="94">
        <v>87.86</v>
      </c>
      <c r="AH67" s="94"/>
      <c r="AI67" s="94"/>
      <c r="AJ67" s="94"/>
      <c r="AK67" s="94"/>
      <c r="AL67" s="123">
        <f t="shared" si="22"/>
        <v>0</v>
      </c>
      <c r="AM67" s="94">
        <v>0</v>
      </c>
      <c r="AN67" s="95">
        <f t="shared" si="23"/>
        <v>71.203699999999998</v>
      </c>
      <c r="AO67" s="96">
        <f t="shared" si="25"/>
        <v>815.10630000000003</v>
      </c>
      <c r="AP67" s="97"/>
      <c r="AQ67" s="98">
        <f t="shared" si="6"/>
        <v>1033.2649999999999</v>
      </c>
      <c r="AR67" s="99">
        <f t="shared" si="35"/>
        <v>161.69999999999999</v>
      </c>
      <c r="AS67" s="99">
        <f t="shared" si="8"/>
        <v>384.47999999999979</v>
      </c>
      <c r="AT67" s="99">
        <f t="shared" si="9"/>
        <v>43.93</v>
      </c>
      <c r="AU67" s="99">
        <f t="shared" si="24"/>
        <v>0</v>
      </c>
      <c r="AV67" s="99">
        <f t="array" ref="AV67">_xlfn.IFS(U67=0,AO67,U67&lt;0,AO67/-U67,U67&gt;0,AO67/U67)</f>
        <v>407.55315000000002</v>
      </c>
      <c r="AW67" s="235">
        <f t="shared" si="43"/>
        <v>0.39443235762364937</v>
      </c>
      <c r="AX67" s="235">
        <f t="shared" si="44"/>
        <v>2.520427643784787</v>
      </c>
      <c r="AY67" s="100"/>
      <c r="AZ67" s="95">
        <f t="shared" si="12"/>
        <v>2037.76575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5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2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46">N68/7</f>
        <v>0</v>
      </c>
      <c r="R68" s="93">
        <f t="shared" ref="R68:R103" si="47">U68/7</f>
        <v>0</v>
      </c>
      <c r="S68" s="94">
        <v>0</v>
      </c>
      <c r="T68" s="94">
        <v>0</v>
      </c>
      <c r="U68" s="93">
        <f t="shared" ref="U68:U103" si="48">S68+T68</f>
        <v>0</v>
      </c>
      <c r="V68" s="94">
        <v>0</v>
      </c>
      <c r="W68" s="94">
        <v>0</v>
      </c>
      <c r="X68" s="93">
        <f t="shared" ref="X68:X103" si="49">V68+W68</f>
        <v>0</v>
      </c>
      <c r="Y68" s="94">
        <v>0</v>
      </c>
      <c r="Z68" s="94">
        <v>0</v>
      </c>
      <c r="AA68" s="93">
        <f t="shared" ref="AA68:AA103" si="50">Y68+Z68</f>
        <v>0</v>
      </c>
      <c r="AB68" s="93">
        <f t="shared" ref="AB68:AB103" si="51">N68*O68*P68/100</f>
        <v>0</v>
      </c>
      <c r="AC68" s="235">
        <f t="shared" ref="AC68:AC103" si="52">AA68/$AA$126</f>
        <v>0</v>
      </c>
      <c r="AD68" s="93">
        <f t="shared" ref="AD68:AD103" si="53">U68*K68</f>
        <v>0</v>
      </c>
      <c r="AE68" s="94">
        <v>0</v>
      </c>
      <c r="AF68" s="235">
        <f t="shared" ref="AF68:AF103" si="54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103" si="55">IFERROR($AL$126*H68/$H$126,0)</f>
        <v>0</v>
      </c>
      <c r="AM68" s="94">
        <v>0</v>
      </c>
      <c r="AN68" s="95">
        <f t="shared" ref="AN68:AN103" si="56">X68*5.71%</f>
        <v>0</v>
      </c>
      <c r="AO68" s="96">
        <f t="shared" si="25"/>
        <v>0</v>
      </c>
      <c r="AP68" s="97"/>
      <c r="AQ68" s="98">
        <f t="shared" si="6"/>
        <v>0</v>
      </c>
      <c r="AR68" s="99">
        <f t="shared" si="35"/>
        <v>161.69999999999999</v>
      </c>
      <c r="AS68" s="99">
        <f t="shared" si="8"/>
        <v>0</v>
      </c>
      <c r="AT68" s="99">
        <f t="shared" si="9"/>
        <v>0</v>
      </c>
      <c r="AU68" s="99">
        <f t="shared" si="24"/>
        <v>0</v>
      </c>
      <c r="AV68" s="99">
        <f t="array" ref="AV68">_xlfn.IFS(U68=0,AO68,U68&lt;0,AO68/-U68,U68&gt;0,AO68/U68)</f>
        <v>0</v>
      </c>
      <c r="AW68" s="235">
        <f t="shared" si="43"/>
        <v>0</v>
      </c>
      <c r="AX68" s="235">
        <f t="shared" si="44"/>
        <v>0</v>
      </c>
      <c r="AY68" s="100"/>
      <c r="AZ68" s="95">
        <f t="shared" si="12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5"/>
        <v>13</v>
      </c>
      <c r="F69" s="94" t="s">
        <v>100</v>
      </c>
      <c r="G69" s="94" t="s">
        <v>100</v>
      </c>
      <c r="H69" s="94">
        <v>12</v>
      </c>
      <c r="I69" s="94">
        <v>0</v>
      </c>
      <c r="J69" s="94">
        <v>1</v>
      </c>
      <c r="K69" s="94">
        <v>140.63999999999999</v>
      </c>
      <c r="L69" s="93">
        <f t="shared" si="42"/>
        <v>1828.3199999999997</v>
      </c>
      <c r="M69" s="90">
        <v>999</v>
      </c>
      <c r="N69" s="90">
        <v>1</v>
      </c>
      <c r="O69" s="90">
        <v>998</v>
      </c>
      <c r="P69" s="90">
        <v>0</v>
      </c>
      <c r="Q69" s="234">
        <f t="shared" si="46"/>
        <v>0.14285714285714285</v>
      </c>
      <c r="R69" s="93">
        <f t="shared" si="47"/>
        <v>0</v>
      </c>
      <c r="S69" s="94">
        <v>1</v>
      </c>
      <c r="T69" s="94">
        <v>-1</v>
      </c>
      <c r="U69" s="93">
        <f t="shared" si="48"/>
        <v>0</v>
      </c>
      <c r="V69" s="94">
        <v>640</v>
      </c>
      <c r="W69" s="94">
        <v>-640</v>
      </c>
      <c r="X69" s="93">
        <f t="shared" si="49"/>
        <v>0</v>
      </c>
      <c r="Y69" s="94">
        <v>998</v>
      </c>
      <c r="Z69" s="94">
        <v>-998</v>
      </c>
      <c r="AA69" s="93">
        <f t="shared" si="50"/>
        <v>0</v>
      </c>
      <c r="AB69" s="93">
        <f t="shared" si="51"/>
        <v>0</v>
      </c>
      <c r="AC69" s="235">
        <f t="shared" si="52"/>
        <v>0</v>
      </c>
      <c r="AD69" s="93">
        <f t="shared" si="53"/>
        <v>0</v>
      </c>
      <c r="AE69" s="94">
        <v>0</v>
      </c>
      <c r="AF69" s="235">
        <f t="shared" si="54"/>
        <v>0</v>
      </c>
      <c r="AG69" s="94">
        <v>114.43</v>
      </c>
      <c r="AH69" s="94"/>
      <c r="AI69" s="94"/>
      <c r="AJ69" s="94"/>
      <c r="AK69" s="94"/>
      <c r="AL69" s="123">
        <f t="shared" si="55"/>
        <v>8.5124954208460526</v>
      </c>
      <c r="AM69" s="94">
        <v>0</v>
      </c>
      <c r="AN69" s="95">
        <f t="shared" si="56"/>
        <v>0</v>
      </c>
      <c r="AO69" s="96">
        <f t="shared" ref="AO69:AO103" si="57">AA69-AD69-AE69-AG69-AH69-AI69-AK69-AL69-AN69-AM69</f>
        <v>-122.94249542084606</v>
      </c>
      <c r="AP69" s="97"/>
      <c r="AQ69" s="98">
        <f t="shared" si="6"/>
        <v>0</v>
      </c>
      <c r="AR69" s="99">
        <f t="shared" si="35"/>
        <v>140.63999999999999</v>
      </c>
      <c r="AS69" s="99">
        <f t="shared" si="8"/>
        <v>0</v>
      </c>
      <c r="AT69" s="99">
        <f t="shared" si="9"/>
        <v>114.43</v>
      </c>
      <c r="AU69" s="99">
        <f t="shared" si="24"/>
        <v>0</v>
      </c>
      <c r="AV69" s="99">
        <f t="array" ref="AV69">_xlfn.IFS(U69=0,AO69,U69&lt;0,AO69/-U69,U69&gt;0,AO69/U69)</f>
        <v>-122.94249542084606</v>
      </c>
      <c r="AW69" s="235">
        <f t="shared" si="43"/>
        <v>0</v>
      </c>
      <c r="AX69" s="235">
        <f t="shared" si="44"/>
        <v>-0.87416450100146526</v>
      </c>
      <c r="AY69" s="100"/>
      <c r="AZ69" s="95">
        <f t="shared" si="12"/>
        <v>-1598.2524404709989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5"/>
        <v>8</v>
      </c>
      <c r="F70" s="94">
        <v>1</v>
      </c>
      <c r="G70" s="94" t="s">
        <v>100</v>
      </c>
      <c r="H70" s="94">
        <v>6</v>
      </c>
      <c r="I70" s="94">
        <v>0</v>
      </c>
      <c r="J70" s="94">
        <v>1</v>
      </c>
      <c r="K70" s="94">
        <v>117.24</v>
      </c>
      <c r="L70" s="93">
        <f t="shared" si="42"/>
        <v>937.92</v>
      </c>
      <c r="M70" s="90">
        <v>57</v>
      </c>
      <c r="N70" s="90">
        <v>3</v>
      </c>
      <c r="O70" s="90">
        <v>1048</v>
      </c>
      <c r="P70" s="90">
        <v>50</v>
      </c>
      <c r="Q70" s="234">
        <f t="shared" si="46"/>
        <v>0.42857142857142855</v>
      </c>
      <c r="R70" s="93">
        <f t="shared" si="47"/>
        <v>0.14285714285714285</v>
      </c>
      <c r="S70" s="94">
        <v>1</v>
      </c>
      <c r="T70" s="94">
        <v>0</v>
      </c>
      <c r="U70" s="93">
        <f t="shared" si="48"/>
        <v>1</v>
      </c>
      <c r="V70" s="94">
        <v>658</v>
      </c>
      <c r="W70" s="94">
        <v>0</v>
      </c>
      <c r="X70" s="93">
        <f t="shared" si="49"/>
        <v>658</v>
      </c>
      <c r="Y70" s="94">
        <v>1048</v>
      </c>
      <c r="Z70" s="94">
        <v>0</v>
      </c>
      <c r="AA70" s="93">
        <f t="shared" si="50"/>
        <v>1048</v>
      </c>
      <c r="AB70" s="93">
        <f t="shared" si="51"/>
        <v>1572</v>
      </c>
      <c r="AC70" s="235">
        <f t="shared" si="52"/>
        <v>5.5710744710190361E-4</v>
      </c>
      <c r="AD70" s="93">
        <f t="shared" si="53"/>
        <v>117.24</v>
      </c>
      <c r="AE70" s="94">
        <v>390.79999999999995</v>
      </c>
      <c r="AF70" s="235">
        <f t="shared" si="54"/>
        <v>0.37290076335877859</v>
      </c>
      <c r="AG70" s="94">
        <v>244.54000000000002</v>
      </c>
      <c r="AH70" s="94"/>
      <c r="AI70" s="94"/>
      <c r="AJ70" s="94"/>
      <c r="AK70" s="94"/>
      <c r="AL70" s="123">
        <f t="shared" si="55"/>
        <v>4.2562477104230263</v>
      </c>
      <c r="AM70" s="94">
        <v>0</v>
      </c>
      <c r="AN70" s="95">
        <f t="shared" si="56"/>
        <v>37.571799999999996</v>
      </c>
      <c r="AO70" s="96">
        <f t="shared" si="57"/>
        <v>253.59195228957697</v>
      </c>
      <c r="AP70" s="97"/>
      <c r="AQ70" s="98">
        <f t="shared" si="6"/>
        <v>1048</v>
      </c>
      <c r="AR70" s="99">
        <f t="shared" si="35"/>
        <v>117.24</v>
      </c>
      <c r="AS70" s="99">
        <f t="shared" si="8"/>
        <v>390.79999999999995</v>
      </c>
      <c r="AT70" s="99">
        <f t="shared" si="9"/>
        <v>244.54000000000002</v>
      </c>
      <c r="AU70" s="99">
        <f t="shared" si="24"/>
        <v>0</v>
      </c>
      <c r="AV70" s="99">
        <f t="array" ref="AV70">_xlfn.IFS(U70=0,AO70,U70&lt;0,AO70/-U70,U70&gt;0,AO70/U70)</f>
        <v>253.59195228957697</v>
      </c>
      <c r="AW70" s="235">
        <f t="shared" si="43"/>
        <v>0.24197705371142841</v>
      </c>
      <c r="AX70" s="235">
        <f t="shared" si="44"/>
        <v>2.1630156285361393</v>
      </c>
      <c r="AY70" s="100"/>
      <c r="AZ70" s="95">
        <f t="shared" si="12"/>
        <v>2028.7356183166157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5"/>
        <v>20</v>
      </c>
      <c r="F71" s="94">
        <v>5</v>
      </c>
      <c r="G71" s="94">
        <v>2</v>
      </c>
      <c r="H71" s="94">
        <v>12</v>
      </c>
      <c r="I71" s="94">
        <v>0</v>
      </c>
      <c r="J71" s="94">
        <v>1</v>
      </c>
      <c r="K71" s="94">
        <v>123.09</v>
      </c>
      <c r="L71" s="93">
        <f t="shared" si="42"/>
        <v>2461.8000000000002</v>
      </c>
      <c r="M71" s="90">
        <v>65</v>
      </c>
      <c r="N71" s="90">
        <v>5</v>
      </c>
      <c r="O71" s="90">
        <v>702</v>
      </c>
      <c r="P71" s="90">
        <v>0</v>
      </c>
      <c r="Q71" s="234">
        <f t="shared" si="46"/>
        <v>0.7142857142857143</v>
      </c>
      <c r="R71" s="93">
        <f t="shared" si="47"/>
        <v>0</v>
      </c>
      <c r="S71" s="94">
        <v>1</v>
      </c>
      <c r="T71" s="94">
        <v>-1</v>
      </c>
      <c r="U71" s="93">
        <f t="shared" si="48"/>
        <v>0</v>
      </c>
      <c r="V71" s="94">
        <v>460</v>
      </c>
      <c r="W71" s="94">
        <v>-460</v>
      </c>
      <c r="X71" s="93">
        <f t="shared" si="49"/>
        <v>0</v>
      </c>
      <c r="Y71" s="94">
        <v>702</v>
      </c>
      <c r="Z71" s="94">
        <v>-702</v>
      </c>
      <c r="AA71" s="93">
        <f t="shared" si="50"/>
        <v>0</v>
      </c>
      <c r="AB71" s="93">
        <f t="shared" si="51"/>
        <v>0</v>
      </c>
      <c r="AC71" s="235">
        <f t="shared" si="52"/>
        <v>0</v>
      </c>
      <c r="AD71" s="93">
        <f t="shared" si="53"/>
        <v>0</v>
      </c>
      <c r="AE71" s="94">
        <v>0</v>
      </c>
      <c r="AF71" s="235">
        <f t="shared" si="54"/>
        <v>0</v>
      </c>
      <c r="AG71" s="94">
        <v>403.56</v>
      </c>
      <c r="AH71" s="94"/>
      <c r="AI71" s="94"/>
      <c r="AJ71" s="94"/>
      <c r="AK71" s="94"/>
      <c r="AL71" s="123">
        <f t="shared" si="55"/>
        <v>8.5124954208460526</v>
      </c>
      <c r="AM71" s="94">
        <v>0</v>
      </c>
      <c r="AN71" s="95">
        <f t="shared" si="56"/>
        <v>0</v>
      </c>
      <c r="AO71" s="96">
        <f t="shared" si="57"/>
        <v>-412.07249542084605</v>
      </c>
      <c r="AP71" s="97"/>
      <c r="AQ71" s="98">
        <f t="shared" si="6"/>
        <v>0</v>
      </c>
      <c r="AR71" s="99">
        <f t="shared" si="35"/>
        <v>123.09</v>
      </c>
      <c r="AS71" s="99">
        <f t="shared" si="8"/>
        <v>0</v>
      </c>
      <c r="AT71" s="99">
        <f t="shared" si="9"/>
        <v>403.56</v>
      </c>
      <c r="AU71" s="99">
        <f t="shared" ref="AU71:AU103" si="58">IF(S71=0,0,(AH71+AI71+AJ71)/S71)</f>
        <v>0</v>
      </c>
      <c r="AV71" s="99">
        <f t="array" ref="AV71">_xlfn.IFS(U71=0,AO71,U71&lt;0,AO71/-U71,U71&gt;0,AO71/U71)</f>
        <v>-412.07249542084605</v>
      </c>
      <c r="AW71" s="235">
        <f t="shared" si="43"/>
        <v>0</v>
      </c>
      <c r="AX71" s="235">
        <f t="shared" si="44"/>
        <v>-3.3477333286282072</v>
      </c>
      <c r="AY71" s="100"/>
      <c r="AZ71" s="95">
        <f t="shared" si="12"/>
        <v>-8241.449908416922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5"/>
        <v>11</v>
      </c>
      <c r="F72" s="94">
        <v>4</v>
      </c>
      <c r="G72" s="94">
        <v>3</v>
      </c>
      <c r="H72" s="94">
        <v>3</v>
      </c>
      <c r="I72" s="94">
        <v>0</v>
      </c>
      <c r="J72" s="94">
        <v>1</v>
      </c>
      <c r="K72" s="94">
        <v>123.09</v>
      </c>
      <c r="L72" s="93">
        <f t="shared" si="42"/>
        <v>1353.99</v>
      </c>
      <c r="M72" s="90">
        <v>25</v>
      </c>
      <c r="N72" s="90">
        <v>8</v>
      </c>
      <c r="O72" s="90">
        <v>837</v>
      </c>
      <c r="P72" s="90">
        <v>25</v>
      </c>
      <c r="Q72" s="234">
        <f t="shared" si="46"/>
        <v>1.1428571428571428</v>
      </c>
      <c r="R72" s="93">
        <f t="shared" si="47"/>
        <v>0.2857142857142857</v>
      </c>
      <c r="S72" s="94">
        <v>2</v>
      </c>
      <c r="T72" s="94">
        <v>0</v>
      </c>
      <c r="U72" s="93">
        <f t="shared" si="48"/>
        <v>2</v>
      </c>
      <c r="V72" s="94">
        <v>1062</v>
      </c>
      <c r="W72" s="94">
        <v>0</v>
      </c>
      <c r="X72" s="93">
        <f t="shared" si="49"/>
        <v>1062</v>
      </c>
      <c r="Y72" s="94">
        <v>1674</v>
      </c>
      <c r="Z72" s="94">
        <v>0</v>
      </c>
      <c r="AA72" s="93">
        <f t="shared" si="50"/>
        <v>1674</v>
      </c>
      <c r="AB72" s="93">
        <f t="shared" si="51"/>
        <v>1674</v>
      </c>
      <c r="AC72" s="235">
        <f t="shared" si="52"/>
        <v>8.8988346035170484E-4</v>
      </c>
      <c r="AD72" s="93">
        <f t="shared" si="53"/>
        <v>246.18</v>
      </c>
      <c r="AE72" s="94">
        <v>628.43000000000006</v>
      </c>
      <c r="AF72" s="235">
        <f t="shared" si="54"/>
        <v>0.37540621266427721</v>
      </c>
      <c r="AG72" s="94">
        <v>881.64</v>
      </c>
      <c r="AH72" s="94"/>
      <c r="AI72" s="94"/>
      <c r="AJ72" s="94"/>
      <c r="AK72" s="94"/>
      <c r="AL72" s="123">
        <f t="shared" si="55"/>
        <v>2.1281238552115131</v>
      </c>
      <c r="AM72" s="94">
        <v>0</v>
      </c>
      <c r="AN72" s="95">
        <f t="shared" si="56"/>
        <v>60.6402</v>
      </c>
      <c r="AO72" s="96">
        <f t="shared" si="57"/>
        <v>-145.01832385521163</v>
      </c>
      <c r="AP72" s="97"/>
      <c r="AQ72" s="98">
        <f t="shared" si="6"/>
        <v>837</v>
      </c>
      <c r="AR72" s="99">
        <f t="shared" si="35"/>
        <v>123.09</v>
      </c>
      <c r="AS72" s="99">
        <f t="shared" si="8"/>
        <v>314.21500000000003</v>
      </c>
      <c r="AT72" s="99">
        <f t="shared" si="9"/>
        <v>440.82</v>
      </c>
      <c r="AU72" s="99">
        <f t="shared" si="58"/>
        <v>0</v>
      </c>
      <c r="AV72" s="99">
        <f t="array" ref="AV72">_xlfn.IFS(U72=0,AO72,U72&lt;0,AO72/-U72,U72&gt;0,AO72/U72)</f>
        <v>-72.509161927605817</v>
      </c>
      <c r="AW72" s="235">
        <f t="shared" si="43"/>
        <v>-8.6629823091524269E-2</v>
      </c>
      <c r="AX72" s="235">
        <f t="shared" si="44"/>
        <v>-0.58907435151194909</v>
      </c>
      <c r="AY72" s="100"/>
      <c r="AZ72" s="95">
        <f t="shared" si="12"/>
        <v>-797.60078120366393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5"/>
        <v>12</v>
      </c>
      <c r="F73" s="94">
        <v>7</v>
      </c>
      <c r="G73" s="94">
        <v>1</v>
      </c>
      <c r="H73" s="94">
        <v>3</v>
      </c>
      <c r="I73" s="94">
        <v>0</v>
      </c>
      <c r="J73" s="94">
        <v>1</v>
      </c>
      <c r="K73" s="94">
        <v>123.09</v>
      </c>
      <c r="L73" s="93">
        <f t="shared" si="42"/>
        <v>1477.08</v>
      </c>
      <c r="M73" s="90">
        <v>25</v>
      </c>
      <c r="N73" s="90">
        <v>13</v>
      </c>
      <c r="O73" s="90">
        <v>807</v>
      </c>
      <c r="P73" s="90">
        <v>50</v>
      </c>
      <c r="Q73" s="234">
        <f t="shared" si="46"/>
        <v>1.8571428571428572</v>
      </c>
      <c r="R73" s="93">
        <f t="shared" si="47"/>
        <v>0.5714285714285714</v>
      </c>
      <c r="S73" s="94">
        <v>4</v>
      </c>
      <c r="T73" s="94">
        <v>0</v>
      </c>
      <c r="U73" s="93">
        <f t="shared" si="48"/>
        <v>4</v>
      </c>
      <c r="V73" s="94">
        <v>2184.7600000000002</v>
      </c>
      <c r="W73" s="94">
        <v>0</v>
      </c>
      <c r="X73" s="93">
        <f t="shared" si="49"/>
        <v>2184.7600000000002</v>
      </c>
      <c r="Y73" s="94">
        <v>3228.2799999999997</v>
      </c>
      <c r="Z73" s="94">
        <v>0</v>
      </c>
      <c r="AA73" s="93">
        <f t="shared" si="50"/>
        <v>3228.2799999999997</v>
      </c>
      <c r="AB73" s="93">
        <f t="shared" si="51"/>
        <v>5245.5</v>
      </c>
      <c r="AC73" s="235">
        <f t="shared" si="52"/>
        <v>1.7161248371470737E-3</v>
      </c>
      <c r="AD73" s="93">
        <f t="shared" si="53"/>
        <v>492.36</v>
      </c>
      <c r="AE73" s="94">
        <v>1202.3999999999996</v>
      </c>
      <c r="AF73" s="235">
        <f t="shared" si="54"/>
        <v>0.3724583988997236</v>
      </c>
      <c r="AG73" s="94">
        <v>673.38</v>
      </c>
      <c r="AH73" s="94"/>
      <c r="AI73" s="94"/>
      <c r="AJ73" s="94"/>
      <c r="AK73" s="94"/>
      <c r="AL73" s="123">
        <f t="shared" si="55"/>
        <v>2.1281238552115131</v>
      </c>
      <c r="AM73" s="94">
        <v>0</v>
      </c>
      <c r="AN73" s="95">
        <f t="shared" si="56"/>
        <v>124.749796</v>
      </c>
      <c r="AO73" s="96">
        <f t="shared" si="57"/>
        <v>733.26208014478857</v>
      </c>
      <c r="AP73" s="97"/>
      <c r="AQ73" s="98">
        <f t="shared" si="6"/>
        <v>807.06999999999994</v>
      </c>
      <c r="AR73" s="99">
        <f t="shared" si="35"/>
        <v>123.09</v>
      </c>
      <c r="AS73" s="99">
        <f t="shared" si="8"/>
        <v>300.59999999999991</v>
      </c>
      <c r="AT73" s="99">
        <f t="shared" si="9"/>
        <v>168.345</v>
      </c>
      <c r="AU73" s="99">
        <f t="shared" si="58"/>
        <v>0</v>
      </c>
      <c r="AV73" s="99">
        <f t="array" ref="AV73">_xlfn.IFS(U73=0,AO73,U73&lt;0,AO73/-U73,U73&gt;0,AO73/U73)</f>
        <v>183.31552003619714</v>
      </c>
      <c r="AW73" s="235">
        <f t="shared" si="43"/>
        <v>0.22713707613490422</v>
      </c>
      <c r="AX73" s="235">
        <f t="shared" si="44"/>
        <v>1.4892803642553996</v>
      </c>
      <c r="AY73" s="100"/>
      <c r="AZ73" s="95">
        <f t="shared" si="12"/>
        <v>2199.7862404343659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5"/>
        <v>3</v>
      </c>
      <c r="F74" s="94">
        <v>2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2"/>
        <v>404.37</v>
      </c>
      <c r="M74" s="90">
        <v>17</v>
      </c>
      <c r="N74" s="90">
        <v>1</v>
      </c>
      <c r="O74" s="90">
        <v>781</v>
      </c>
      <c r="P74" s="90">
        <v>0</v>
      </c>
      <c r="Q74" s="234">
        <f t="shared" si="46"/>
        <v>0.14285714285714285</v>
      </c>
      <c r="R74" s="93">
        <f t="shared" si="47"/>
        <v>0</v>
      </c>
      <c r="S74" s="94">
        <v>0</v>
      </c>
      <c r="T74" s="94">
        <v>0</v>
      </c>
      <c r="U74" s="93">
        <f t="shared" si="48"/>
        <v>0</v>
      </c>
      <c r="V74" s="94">
        <v>0</v>
      </c>
      <c r="W74" s="94">
        <v>0</v>
      </c>
      <c r="X74" s="93">
        <f t="shared" si="49"/>
        <v>0</v>
      </c>
      <c r="Y74" s="94">
        <v>0</v>
      </c>
      <c r="Z74" s="94">
        <v>0</v>
      </c>
      <c r="AA74" s="93">
        <f t="shared" si="50"/>
        <v>0</v>
      </c>
      <c r="AB74" s="93">
        <f t="shared" si="51"/>
        <v>0</v>
      </c>
      <c r="AC74" s="235">
        <f t="shared" si="52"/>
        <v>0</v>
      </c>
      <c r="AD74" s="93">
        <f t="shared" si="53"/>
        <v>0</v>
      </c>
      <c r="AE74" s="94">
        <v>0</v>
      </c>
      <c r="AF74" s="235">
        <f t="shared" si="54"/>
        <v>0</v>
      </c>
      <c r="AG74" s="94">
        <v>93.5</v>
      </c>
      <c r="AH74" s="94"/>
      <c r="AI74" s="94"/>
      <c r="AJ74" s="94"/>
      <c r="AK74" s="94"/>
      <c r="AL74" s="123">
        <f t="shared" si="55"/>
        <v>0</v>
      </c>
      <c r="AM74" s="94">
        <v>0</v>
      </c>
      <c r="AN74" s="95">
        <f t="shared" si="56"/>
        <v>0</v>
      </c>
      <c r="AO74" s="96">
        <f t="shared" si="57"/>
        <v>-93.5</v>
      </c>
      <c r="AP74" s="97"/>
      <c r="AQ74" s="98">
        <f t="shared" si="6"/>
        <v>0</v>
      </c>
      <c r="AR74" s="99">
        <f t="shared" si="35"/>
        <v>134.79</v>
      </c>
      <c r="AS74" s="99">
        <f t="shared" si="8"/>
        <v>0</v>
      </c>
      <c r="AT74" s="99">
        <f t="shared" si="9"/>
        <v>93.5</v>
      </c>
      <c r="AU74" s="99">
        <f t="shared" si="58"/>
        <v>0</v>
      </c>
      <c r="AV74" s="99">
        <f t="array" ref="AV74">_xlfn.IFS(U74=0,AO74,U74&lt;0,AO74/-U74,U74&gt;0,AO74/U74)</f>
        <v>-93.5</v>
      </c>
      <c r="AW74" s="235">
        <f t="shared" si="43"/>
        <v>0</v>
      </c>
      <c r="AX74" s="235">
        <f t="shared" si="44"/>
        <v>-0.69367163736182214</v>
      </c>
      <c r="AY74" s="100"/>
      <c r="AZ74" s="95">
        <f t="shared" si="12"/>
        <v>-280.5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5"/>
        <v>32</v>
      </c>
      <c r="F75" s="94" t="s">
        <v>100</v>
      </c>
      <c r="G75" s="94">
        <v>1</v>
      </c>
      <c r="H75" s="94" t="s">
        <v>100</v>
      </c>
      <c r="I75" s="94">
        <v>0</v>
      </c>
      <c r="J75" s="94">
        <v>31</v>
      </c>
      <c r="K75" s="94">
        <v>134.79</v>
      </c>
      <c r="L75" s="93">
        <f t="shared" si="42"/>
        <v>4313.28</v>
      </c>
      <c r="M75" s="90">
        <v>999</v>
      </c>
      <c r="N75" s="90">
        <v>0</v>
      </c>
      <c r="O75" s="90">
        <v>0</v>
      </c>
      <c r="P75" s="90">
        <v>0</v>
      </c>
      <c r="Q75" s="234">
        <f t="shared" si="46"/>
        <v>0</v>
      </c>
      <c r="R75" s="93">
        <f t="shared" si="47"/>
        <v>0</v>
      </c>
      <c r="S75" s="94">
        <v>0</v>
      </c>
      <c r="T75" s="94">
        <v>0</v>
      </c>
      <c r="U75" s="93">
        <f t="shared" si="48"/>
        <v>0</v>
      </c>
      <c r="V75" s="94">
        <v>0</v>
      </c>
      <c r="W75" s="94">
        <v>0</v>
      </c>
      <c r="X75" s="93">
        <f t="shared" si="49"/>
        <v>0</v>
      </c>
      <c r="Y75" s="94">
        <v>0</v>
      </c>
      <c r="Z75" s="94">
        <v>0</v>
      </c>
      <c r="AA75" s="93">
        <f t="shared" si="50"/>
        <v>0</v>
      </c>
      <c r="AB75" s="93">
        <f t="shared" si="51"/>
        <v>0</v>
      </c>
      <c r="AC75" s="235">
        <f t="shared" si="52"/>
        <v>0</v>
      </c>
      <c r="AD75" s="93">
        <f t="shared" si="53"/>
        <v>0</v>
      </c>
      <c r="AE75" s="94">
        <v>0</v>
      </c>
      <c r="AF75" s="235">
        <f t="shared" si="54"/>
        <v>0</v>
      </c>
      <c r="AG75" s="94">
        <v>0</v>
      </c>
      <c r="AH75" s="94"/>
      <c r="AI75" s="94"/>
      <c r="AJ75" s="94"/>
      <c r="AK75" s="94"/>
      <c r="AL75" s="123">
        <f t="shared" si="55"/>
        <v>0</v>
      </c>
      <c r="AM75" s="94">
        <v>0</v>
      </c>
      <c r="AN75" s="95">
        <f t="shared" si="56"/>
        <v>0</v>
      </c>
      <c r="AO75" s="96">
        <f t="shared" si="57"/>
        <v>0</v>
      </c>
      <c r="AP75" s="97"/>
      <c r="AQ75" s="98">
        <f t="shared" si="6"/>
        <v>0</v>
      </c>
      <c r="AR75" s="99">
        <f t="shared" si="35"/>
        <v>134.79</v>
      </c>
      <c r="AS75" s="99">
        <f t="shared" si="8"/>
        <v>0</v>
      </c>
      <c r="AT75" s="99">
        <f t="shared" si="9"/>
        <v>0</v>
      </c>
      <c r="AU75" s="99">
        <f t="shared" si="58"/>
        <v>0</v>
      </c>
      <c r="AV75" s="99">
        <f t="array" ref="AV75">_xlfn.IFS(U75=0,AO75,U75&lt;0,AO75/-U75,U75&gt;0,AO75/U75)</f>
        <v>0</v>
      </c>
      <c r="AW75" s="235">
        <f t="shared" si="43"/>
        <v>0</v>
      </c>
      <c r="AX75" s="235">
        <f t="shared" si="44"/>
        <v>0</v>
      </c>
      <c r="AY75" s="100"/>
      <c r="AZ75" s="95">
        <f t="shared" si="12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5"/>
        <v>51</v>
      </c>
      <c r="F76" s="94">
        <v>2</v>
      </c>
      <c r="G76" s="94" t="s">
        <v>100</v>
      </c>
      <c r="H76" s="94">
        <v>48</v>
      </c>
      <c r="I76" s="94">
        <v>0</v>
      </c>
      <c r="J76" s="94">
        <v>1</v>
      </c>
      <c r="K76" s="94">
        <v>123.09</v>
      </c>
      <c r="L76" s="93">
        <f t="shared" si="42"/>
        <v>6277.59</v>
      </c>
      <c r="M76" s="90">
        <v>742</v>
      </c>
      <c r="N76" s="90">
        <v>2</v>
      </c>
      <c r="O76" s="90">
        <v>1050</v>
      </c>
      <c r="P76" s="90">
        <v>0</v>
      </c>
      <c r="Q76" s="234">
        <f t="shared" si="46"/>
        <v>0.2857142857142857</v>
      </c>
      <c r="R76" s="93">
        <f t="shared" si="47"/>
        <v>0</v>
      </c>
      <c r="S76" s="94">
        <v>0</v>
      </c>
      <c r="T76" s="94">
        <v>0</v>
      </c>
      <c r="U76" s="93">
        <f t="shared" si="48"/>
        <v>0</v>
      </c>
      <c r="V76" s="94">
        <v>0</v>
      </c>
      <c r="W76" s="94">
        <v>0</v>
      </c>
      <c r="X76" s="93">
        <f t="shared" si="49"/>
        <v>0</v>
      </c>
      <c r="Y76" s="94">
        <v>0</v>
      </c>
      <c r="Z76" s="94">
        <v>0</v>
      </c>
      <c r="AA76" s="93">
        <f t="shared" si="50"/>
        <v>0</v>
      </c>
      <c r="AB76" s="93">
        <f t="shared" si="51"/>
        <v>0</v>
      </c>
      <c r="AC76" s="235">
        <f t="shared" si="52"/>
        <v>0</v>
      </c>
      <c r="AD76" s="93">
        <f t="shared" si="53"/>
        <v>0</v>
      </c>
      <c r="AE76" s="94">
        <v>0</v>
      </c>
      <c r="AF76" s="235">
        <f t="shared" si="54"/>
        <v>0</v>
      </c>
      <c r="AG76" s="94">
        <v>216</v>
      </c>
      <c r="AH76" s="94"/>
      <c r="AI76" s="94"/>
      <c r="AJ76" s="94"/>
      <c r="AK76" s="94"/>
      <c r="AL76" s="123">
        <f t="shared" si="55"/>
        <v>34.04998168338421</v>
      </c>
      <c r="AM76" s="94">
        <v>0</v>
      </c>
      <c r="AN76" s="95">
        <f t="shared" si="56"/>
        <v>0</v>
      </c>
      <c r="AO76" s="96">
        <f t="shared" si="57"/>
        <v>-250.0499816833842</v>
      </c>
      <c r="AP76" s="97"/>
      <c r="AQ76" s="98">
        <f t="shared" si="6"/>
        <v>0</v>
      </c>
      <c r="AR76" s="99">
        <f t="shared" si="35"/>
        <v>123.09</v>
      </c>
      <c r="AS76" s="99">
        <f t="shared" si="8"/>
        <v>0</v>
      </c>
      <c r="AT76" s="99">
        <f t="shared" si="9"/>
        <v>216</v>
      </c>
      <c r="AU76" s="99">
        <f t="shared" si="58"/>
        <v>0</v>
      </c>
      <c r="AV76" s="99">
        <f t="array" ref="AV76">_xlfn.IFS(U76=0,AO76,U76&lt;0,AO76/-U76,U76&gt;0,AO76/U76)</f>
        <v>-250.0499816833842</v>
      </c>
      <c r="AW76" s="235">
        <f t="shared" si="43"/>
        <v>0</v>
      </c>
      <c r="AX76" s="235">
        <f t="shared" si="44"/>
        <v>-2.0314402606498025</v>
      </c>
      <c r="AY76" s="100"/>
      <c r="AZ76" s="95">
        <f t="shared" si="12"/>
        <v>-12752.549065852594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5"/>
        <v>43</v>
      </c>
      <c r="F77" s="94" t="s">
        <v>100</v>
      </c>
      <c r="G77" s="94" t="s">
        <v>100</v>
      </c>
      <c r="H77" s="94">
        <v>39</v>
      </c>
      <c r="I77" s="94">
        <v>0</v>
      </c>
      <c r="J77" s="94">
        <v>4</v>
      </c>
      <c r="K77" s="94">
        <v>123.09</v>
      </c>
      <c r="L77" s="93">
        <f t="shared" si="42"/>
        <v>5292.87</v>
      </c>
      <c r="M77" s="90">
        <v>999</v>
      </c>
      <c r="N77" s="90">
        <v>0</v>
      </c>
      <c r="O77" s="90">
        <v>0</v>
      </c>
      <c r="P77" s="90">
        <v>0</v>
      </c>
      <c r="Q77" s="234">
        <f t="shared" si="46"/>
        <v>0</v>
      </c>
      <c r="R77" s="93">
        <f t="shared" si="47"/>
        <v>0</v>
      </c>
      <c r="S77" s="94">
        <v>0</v>
      </c>
      <c r="T77" s="94">
        <v>0</v>
      </c>
      <c r="U77" s="93">
        <f t="shared" si="48"/>
        <v>0</v>
      </c>
      <c r="V77" s="94">
        <v>0</v>
      </c>
      <c r="W77" s="94">
        <v>0</v>
      </c>
      <c r="X77" s="93">
        <f t="shared" si="49"/>
        <v>0</v>
      </c>
      <c r="Y77" s="94">
        <v>0</v>
      </c>
      <c r="Z77" s="94">
        <v>0</v>
      </c>
      <c r="AA77" s="93">
        <f t="shared" si="50"/>
        <v>0</v>
      </c>
      <c r="AB77" s="93">
        <f t="shared" si="51"/>
        <v>0</v>
      </c>
      <c r="AC77" s="235">
        <f t="shared" si="52"/>
        <v>0</v>
      </c>
      <c r="AD77" s="93">
        <f t="shared" si="53"/>
        <v>0</v>
      </c>
      <c r="AE77" s="94">
        <v>0</v>
      </c>
      <c r="AF77" s="235">
        <f t="shared" si="54"/>
        <v>0</v>
      </c>
      <c r="AG77" s="94">
        <v>0</v>
      </c>
      <c r="AH77" s="94"/>
      <c r="AI77" s="94"/>
      <c r="AJ77" s="94"/>
      <c r="AK77" s="94"/>
      <c r="AL77" s="123">
        <f t="shared" si="55"/>
        <v>27.665610117749669</v>
      </c>
      <c r="AM77" s="94">
        <v>0</v>
      </c>
      <c r="AN77" s="95">
        <f t="shared" si="56"/>
        <v>0</v>
      </c>
      <c r="AO77" s="96">
        <f t="shared" si="57"/>
        <v>-27.665610117749669</v>
      </c>
      <c r="AP77" s="97"/>
      <c r="AQ77" s="98">
        <f t="shared" si="6"/>
        <v>0</v>
      </c>
      <c r="AR77" s="99">
        <f t="shared" si="35"/>
        <v>123.09</v>
      </c>
      <c r="AS77" s="99">
        <f t="shared" si="8"/>
        <v>0</v>
      </c>
      <c r="AT77" s="99">
        <f t="shared" si="9"/>
        <v>0</v>
      </c>
      <c r="AU77" s="99">
        <f t="shared" si="58"/>
        <v>0</v>
      </c>
      <c r="AV77" s="99">
        <f t="array" ref="AV77">_xlfn.IFS(U77=0,AO77,U77&lt;0,AO77/-U77,U77&gt;0,AO77/U77)</f>
        <v>-27.665610117749669</v>
      </c>
      <c r="AW77" s="235">
        <f t="shared" si="43"/>
        <v>0</v>
      </c>
      <c r="AX77" s="235">
        <f t="shared" si="44"/>
        <v>-0.22475920154155227</v>
      </c>
      <c r="AY77" s="100"/>
      <c r="AZ77" s="95">
        <f t="shared" si="12"/>
        <v>-1189.6212350632356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5"/>
        <v>28</v>
      </c>
      <c r="F78" s="94">
        <v>2</v>
      </c>
      <c r="G78" s="94">
        <v>1</v>
      </c>
      <c r="H78" s="94">
        <v>24</v>
      </c>
      <c r="I78" s="94">
        <v>0</v>
      </c>
      <c r="J78" s="94">
        <v>1</v>
      </c>
      <c r="K78" s="94">
        <v>123.09</v>
      </c>
      <c r="L78" s="93">
        <f t="shared" si="42"/>
        <v>3446.52</v>
      </c>
      <c r="M78" s="90">
        <v>131</v>
      </c>
      <c r="N78" s="90">
        <v>2</v>
      </c>
      <c r="O78" s="90">
        <v>1150</v>
      </c>
      <c r="P78" s="90">
        <v>0</v>
      </c>
      <c r="Q78" s="234">
        <f t="shared" si="46"/>
        <v>0.2857142857142857</v>
      </c>
      <c r="R78" s="93">
        <f t="shared" si="47"/>
        <v>0</v>
      </c>
      <c r="S78" s="94">
        <v>0</v>
      </c>
      <c r="T78" s="94">
        <v>0</v>
      </c>
      <c r="U78" s="93">
        <f t="shared" si="48"/>
        <v>0</v>
      </c>
      <c r="V78" s="94">
        <v>0</v>
      </c>
      <c r="W78" s="94">
        <v>0</v>
      </c>
      <c r="X78" s="93">
        <f t="shared" si="49"/>
        <v>0</v>
      </c>
      <c r="Y78" s="94">
        <v>0</v>
      </c>
      <c r="Z78" s="94">
        <v>0</v>
      </c>
      <c r="AA78" s="93">
        <f t="shared" si="50"/>
        <v>0</v>
      </c>
      <c r="AB78" s="93">
        <f t="shared" si="51"/>
        <v>0</v>
      </c>
      <c r="AC78" s="235">
        <f t="shared" si="52"/>
        <v>0</v>
      </c>
      <c r="AD78" s="93">
        <f t="shared" si="53"/>
        <v>0</v>
      </c>
      <c r="AE78" s="94">
        <v>0</v>
      </c>
      <c r="AF78" s="235">
        <f t="shared" si="54"/>
        <v>0</v>
      </c>
      <c r="AG78" s="94">
        <v>310.08</v>
      </c>
      <c r="AH78" s="94"/>
      <c r="AI78" s="94"/>
      <c r="AJ78" s="94"/>
      <c r="AK78" s="94"/>
      <c r="AL78" s="123">
        <f t="shared" si="55"/>
        <v>17.024990841692105</v>
      </c>
      <c r="AM78" s="94">
        <v>0</v>
      </c>
      <c r="AN78" s="95">
        <f t="shared" si="56"/>
        <v>0</v>
      </c>
      <c r="AO78" s="96">
        <f t="shared" si="57"/>
        <v>-327.10499084169209</v>
      </c>
      <c r="AP78" s="97"/>
      <c r="AQ78" s="98">
        <f t="shared" si="6"/>
        <v>0</v>
      </c>
      <c r="AR78" s="99">
        <f t="shared" si="35"/>
        <v>123.09</v>
      </c>
      <c r="AS78" s="99">
        <f t="shared" si="8"/>
        <v>0</v>
      </c>
      <c r="AT78" s="99">
        <f t="shared" si="9"/>
        <v>310.08</v>
      </c>
      <c r="AU78" s="99">
        <f t="shared" si="58"/>
        <v>0</v>
      </c>
      <c r="AV78" s="99">
        <f t="array" ref="AV78">_xlfn.IFS(U78=0,AO78,U78&lt;0,AO78/-U78,U78&gt;0,AO78/U78)</f>
        <v>-327.10499084169209</v>
      </c>
      <c r="AW78" s="235">
        <f t="shared" si="43"/>
        <v>0</v>
      </c>
      <c r="AX78" s="235">
        <f t="shared" si="44"/>
        <v>-2.6574456969834435</v>
      </c>
      <c r="AY78" s="100"/>
      <c r="AZ78" s="95">
        <f t="shared" si="12"/>
        <v>-9158.9397435673782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5"/>
        <v>50</v>
      </c>
      <c r="F79" s="94">
        <v>1</v>
      </c>
      <c r="G79" s="94" t="s">
        <v>100</v>
      </c>
      <c r="H79" s="94">
        <v>48</v>
      </c>
      <c r="I79" s="94">
        <v>0</v>
      </c>
      <c r="J79" s="94">
        <v>1</v>
      </c>
      <c r="K79" s="94">
        <v>164.04</v>
      </c>
      <c r="L79" s="93">
        <f t="shared" si="42"/>
        <v>8202</v>
      </c>
      <c r="M79" s="90">
        <v>999</v>
      </c>
      <c r="N79" s="90">
        <v>2</v>
      </c>
      <c r="O79" s="90">
        <v>1500</v>
      </c>
      <c r="P79" s="90">
        <v>100</v>
      </c>
      <c r="Q79" s="234">
        <f t="shared" si="46"/>
        <v>0.2857142857142857</v>
      </c>
      <c r="R79" s="93">
        <f t="shared" si="47"/>
        <v>0.14285714285714285</v>
      </c>
      <c r="S79" s="94">
        <v>1</v>
      </c>
      <c r="T79" s="94">
        <v>0</v>
      </c>
      <c r="U79" s="93">
        <f t="shared" si="48"/>
        <v>1</v>
      </c>
      <c r="V79" s="94">
        <v>941</v>
      </c>
      <c r="W79" s="94">
        <v>0</v>
      </c>
      <c r="X79" s="93">
        <f t="shared" si="49"/>
        <v>941</v>
      </c>
      <c r="Y79" s="94">
        <v>1500</v>
      </c>
      <c r="Z79" s="94">
        <v>0</v>
      </c>
      <c r="AA79" s="93">
        <f t="shared" si="50"/>
        <v>1500</v>
      </c>
      <c r="AB79" s="93">
        <f t="shared" si="51"/>
        <v>3000</v>
      </c>
      <c r="AC79" s="235">
        <f t="shared" si="52"/>
        <v>7.9738661321837351E-4</v>
      </c>
      <c r="AD79" s="93">
        <f t="shared" si="53"/>
        <v>164.04</v>
      </c>
      <c r="AE79" s="94">
        <v>548.98</v>
      </c>
      <c r="AF79" s="235">
        <f t="shared" si="54"/>
        <v>0.36598666666666668</v>
      </c>
      <c r="AG79" s="94">
        <v>58.58</v>
      </c>
      <c r="AH79" s="94"/>
      <c r="AI79" s="94"/>
      <c r="AJ79" s="94"/>
      <c r="AK79" s="94"/>
      <c r="AL79" s="123">
        <f t="shared" si="55"/>
        <v>34.04998168338421</v>
      </c>
      <c r="AM79" s="94">
        <v>0</v>
      </c>
      <c r="AN79" s="95">
        <f t="shared" si="56"/>
        <v>53.731099999999998</v>
      </c>
      <c r="AO79" s="96">
        <f t="shared" si="57"/>
        <v>640.6189183166158</v>
      </c>
      <c r="AP79" s="97"/>
      <c r="AQ79" s="98">
        <f t="shared" si="6"/>
        <v>1500</v>
      </c>
      <c r="AR79" s="99">
        <f t="shared" si="35"/>
        <v>164.04</v>
      </c>
      <c r="AS79" s="99">
        <f t="shared" si="8"/>
        <v>548.98</v>
      </c>
      <c r="AT79" s="99">
        <f t="shared" si="9"/>
        <v>58.58</v>
      </c>
      <c r="AU79" s="99">
        <f t="shared" si="58"/>
        <v>0</v>
      </c>
      <c r="AV79" s="99">
        <f t="array" ref="AV79">_xlfn.IFS(U79=0,AO79,U79&lt;0,AO79/-U79,U79&gt;0,AO79/U79)</f>
        <v>640.6189183166158</v>
      </c>
      <c r="AW79" s="235">
        <f t="shared" si="43"/>
        <v>0.42707927887774388</v>
      </c>
      <c r="AX79" s="235">
        <f t="shared" si="44"/>
        <v>3.9052604140247245</v>
      </c>
      <c r="AY79" s="100"/>
      <c r="AZ79" s="95">
        <f t="shared" si="12"/>
        <v>32030.945915830791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5"/>
        <v>48</v>
      </c>
      <c r="F80" s="94">
        <v>1</v>
      </c>
      <c r="G80" s="94">
        <v>3</v>
      </c>
      <c r="H80" s="94">
        <v>43</v>
      </c>
      <c r="I80" s="94">
        <v>0</v>
      </c>
      <c r="J80" s="94">
        <v>1</v>
      </c>
      <c r="K80" s="94">
        <v>164.04</v>
      </c>
      <c r="L80" s="93">
        <f t="shared" si="42"/>
        <v>7873.92</v>
      </c>
      <c r="M80" s="90">
        <v>175</v>
      </c>
      <c r="N80" s="90">
        <v>5</v>
      </c>
      <c r="O80" s="90">
        <v>1155</v>
      </c>
      <c r="P80" s="90">
        <v>33</v>
      </c>
      <c r="Q80" s="234">
        <f t="shared" si="46"/>
        <v>0.7142857142857143</v>
      </c>
      <c r="R80" s="93">
        <f t="shared" si="47"/>
        <v>0.2857142857142857</v>
      </c>
      <c r="S80" s="94">
        <v>2</v>
      </c>
      <c r="T80" s="94">
        <v>0</v>
      </c>
      <c r="U80" s="93">
        <f t="shared" si="48"/>
        <v>2</v>
      </c>
      <c r="V80" s="94">
        <v>1629.21</v>
      </c>
      <c r="W80" s="94">
        <v>0</v>
      </c>
      <c r="X80" s="93">
        <f t="shared" si="49"/>
        <v>1629.21</v>
      </c>
      <c r="Y80" s="94">
        <v>2415.6</v>
      </c>
      <c r="Z80" s="94">
        <v>0</v>
      </c>
      <c r="AA80" s="93">
        <f t="shared" si="50"/>
        <v>2415.6</v>
      </c>
      <c r="AB80" s="93">
        <f t="shared" si="51"/>
        <v>1905.75</v>
      </c>
      <c r="AC80" s="235">
        <f t="shared" si="52"/>
        <v>1.2841114019268686E-3</v>
      </c>
      <c r="AD80" s="93">
        <f t="shared" si="53"/>
        <v>328.08</v>
      </c>
      <c r="AE80" s="94">
        <v>895.33999999999992</v>
      </c>
      <c r="AF80" s="235">
        <f t="shared" si="54"/>
        <v>0.37064911409173701</v>
      </c>
      <c r="AG80" s="94">
        <v>992.56000000000006</v>
      </c>
      <c r="AH80" s="94">
        <v>95</v>
      </c>
      <c r="AI80" s="94">
        <v>2174</v>
      </c>
      <c r="AJ80" s="94"/>
      <c r="AK80" s="94"/>
      <c r="AL80" s="123">
        <f t="shared" si="55"/>
        <v>30.50310859136502</v>
      </c>
      <c r="AM80" s="94">
        <v>0</v>
      </c>
      <c r="AN80" s="95">
        <f t="shared" si="56"/>
        <v>93.027890999999997</v>
      </c>
      <c r="AO80" s="96">
        <f t="shared" si="57"/>
        <v>-2192.9109995913655</v>
      </c>
      <c r="AP80" s="97"/>
      <c r="AQ80" s="98">
        <f t="shared" si="6"/>
        <v>1207.8</v>
      </c>
      <c r="AR80" s="99">
        <f t="shared" si="35"/>
        <v>164.04</v>
      </c>
      <c r="AS80" s="99">
        <f t="shared" si="8"/>
        <v>447.66999999999996</v>
      </c>
      <c r="AT80" s="99">
        <f t="shared" si="9"/>
        <v>496.28000000000003</v>
      </c>
      <c r="AU80" s="99">
        <f t="shared" si="58"/>
        <v>1134.5</v>
      </c>
      <c r="AV80" s="99">
        <f t="array" ref="AV80">_xlfn.IFS(U80=0,AO80,U80&lt;0,AO80/-U80,U80&gt;0,AO80/U80)</f>
        <v>-1096.4554997956827</v>
      </c>
      <c r="AW80" s="235">
        <f t="shared" si="43"/>
        <v>-0.90781213760198942</v>
      </c>
      <c r="AX80" s="235">
        <f t="shared" si="44"/>
        <v>-6.6840740050943843</v>
      </c>
      <c r="AY80" s="100"/>
      <c r="AZ80" s="95">
        <f t="shared" si="12"/>
        <v>-52629.863990192767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5"/>
        <v>44</v>
      </c>
      <c r="F81" s="94">
        <v>11</v>
      </c>
      <c r="G81" s="94">
        <v>4</v>
      </c>
      <c r="H81" s="94">
        <v>28</v>
      </c>
      <c r="I81" s="94">
        <v>0</v>
      </c>
      <c r="J81" s="94">
        <v>1</v>
      </c>
      <c r="K81" s="94">
        <v>128.94</v>
      </c>
      <c r="L81" s="93">
        <f t="shared" si="42"/>
        <v>5673.36</v>
      </c>
      <c r="M81" s="90">
        <v>55</v>
      </c>
      <c r="N81" s="90">
        <v>20</v>
      </c>
      <c r="O81" s="90">
        <v>1172</v>
      </c>
      <c r="P81" s="90">
        <v>20</v>
      </c>
      <c r="Q81" s="234">
        <f t="shared" si="46"/>
        <v>2.8571428571428572</v>
      </c>
      <c r="R81" s="93">
        <f t="shared" si="47"/>
        <v>0.5714285714285714</v>
      </c>
      <c r="S81" s="94">
        <v>5</v>
      </c>
      <c r="T81" s="94">
        <v>-1</v>
      </c>
      <c r="U81" s="93">
        <f t="shared" si="48"/>
        <v>4</v>
      </c>
      <c r="V81" s="94">
        <v>3828</v>
      </c>
      <c r="W81" s="94">
        <v>-798</v>
      </c>
      <c r="X81" s="93">
        <f t="shared" si="49"/>
        <v>3030</v>
      </c>
      <c r="Y81" s="94">
        <v>6147</v>
      </c>
      <c r="Z81" s="94">
        <v>-1271</v>
      </c>
      <c r="AA81" s="93">
        <f t="shared" si="50"/>
        <v>4876</v>
      </c>
      <c r="AB81" s="93">
        <f t="shared" si="51"/>
        <v>4688</v>
      </c>
      <c r="AC81" s="235">
        <f t="shared" si="52"/>
        <v>2.5920380840351929E-3</v>
      </c>
      <c r="AD81" s="93">
        <f t="shared" si="53"/>
        <v>515.76</v>
      </c>
      <c r="AE81" s="94">
        <v>1801.2599999999998</v>
      </c>
      <c r="AF81" s="235">
        <f t="shared" si="54"/>
        <v>0.36941345365053319</v>
      </c>
      <c r="AG81" s="94">
        <v>1603.8599999999994</v>
      </c>
      <c r="AH81" s="94">
        <v>1513</v>
      </c>
      <c r="AI81" s="94">
        <v>3000</v>
      </c>
      <c r="AJ81" s="94"/>
      <c r="AK81" s="94"/>
      <c r="AL81" s="123">
        <f t="shared" si="55"/>
        <v>19.862489315307457</v>
      </c>
      <c r="AM81" s="94">
        <v>0</v>
      </c>
      <c r="AN81" s="95">
        <f t="shared" si="56"/>
        <v>173.01300000000001</v>
      </c>
      <c r="AO81" s="96">
        <f t="shared" si="57"/>
        <v>-3750.7554893153065</v>
      </c>
      <c r="AP81" s="97"/>
      <c r="AQ81" s="98">
        <f t="shared" si="6"/>
        <v>1219</v>
      </c>
      <c r="AR81" s="99">
        <f t="shared" si="35"/>
        <v>128.94</v>
      </c>
      <c r="AS81" s="99">
        <f t="shared" si="8"/>
        <v>450.31499999999994</v>
      </c>
      <c r="AT81" s="99">
        <f t="shared" si="9"/>
        <v>320.77199999999988</v>
      </c>
      <c r="AU81" s="99">
        <f t="shared" si="58"/>
        <v>902.6</v>
      </c>
      <c r="AV81" s="99">
        <f t="array" ref="AV81">_xlfn.IFS(U81=0,AO81,U81&lt;0,AO81/-U81,U81&gt;0,AO81/U81)</f>
        <v>-937.68887232882662</v>
      </c>
      <c r="AW81" s="235">
        <f t="shared" si="43"/>
        <v>-0.76922795104907848</v>
      </c>
      <c r="AX81" s="235">
        <f t="shared" si="44"/>
        <v>-7.2722884467878597</v>
      </c>
      <c r="AY81" s="100"/>
      <c r="AZ81" s="95">
        <f t="shared" si="12"/>
        <v>-41258.310382468371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5"/>
        <v>49</v>
      </c>
      <c r="F82" s="94" t="s">
        <v>100</v>
      </c>
      <c r="G82" s="94" t="s">
        <v>100</v>
      </c>
      <c r="H82" s="94">
        <v>48</v>
      </c>
      <c r="I82" s="94">
        <v>0</v>
      </c>
      <c r="J82" s="94">
        <v>1</v>
      </c>
      <c r="K82" s="94">
        <v>128.94</v>
      </c>
      <c r="L82" s="93">
        <f t="shared" si="42"/>
        <v>6318.0599999999995</v>
      </c>
      <c r="M82" s="90">
        <v>725</v>
      </c>
      <c r="N82" s="90">
        <v>0</v>
      </c>
      <c r="O82" s="90">
        <v>0</v>
      </c>
      <c r="P82" s="90">
        <v>0</v>
      </c>
      <c r="Q82" s="234">
        <f t="shared" si="46"/>
        <v>0</v>
      </c>
      <c r="R82" s="93">
        <f t="shared" si="47"/>
        <v>0.14285714285714285</v>
      </c>
      <c r="S82" s="94">
        <v>1</v>
      </c>
      <c r="T82" s="94">
        <v>0</v>
      </c>
      <c r="U82" s="93">
        <f t="shared" si="48"/>
        <v>1</v>
      </c>
      <c r="V82" s="94">
        <v>801</v>
      </c>
      <c r="W82" s="94">
        <v>0</v>
      </c>
      <c r="X82" s="93">
        <f t="shared" si="49"/>
        <v>801</v>
      </c>
      <c r="Y82" s="94">
        <v>1174</v>
      </c>
      <c r="Z82" s="94">
        <v>0</v>
      </c>
      <c r="AA82" s="93">
        <f t="shared" si="50"/>
        <v>1174</v>
      </c>
      <c r="AB82" s="93">
        <f t="shared" si="51"/>
        <v>0</v>
      </c>
      <c r="AC82" s="235">
        <f t="shared" si="52"/>
        <v>6.2408792261224697E-4</v>
      </c>
      <c r="AD82" s="93">
        <f t="shared" si="53"/>
        <v>128.94</v>
      </c>
      <c r="AE82" s="94">
        <v>434.85</v>
      </c>
      <c r="AF82" s="235">
        <f t="shared" si="54"/>
        <v>0.3704003407155026</v>
      </c>
      <c r="AG82" s="94">
        <v>166</v>
      </c>
      <c r="AH82" s="94"/>
      <c r="AI82" s="94"/>
      <c r="AJ82" s="94"/>
      <c r="AK82" s="94"/>
      <c r="AL82" s="123">
        <f t="shared" si="55"/>
        <v>34.04998168338421</v>
      </c>
      <c r="AM82" s="94">
        <v>0</v>
      </c>
      <c r="AN82" s="95">
        <f t="shared" si="56"/>
        <v>45.737099999999998</v>
      </c>
      <c r="AO82" s="96">
        <f t="shared" si="57"/>
        <v>364.42291831661572</v>
      </c>
      <c r="AP82" s="97"/>
      <c r="AQ82" s="98">
        <f t="shared" si="6"/>
        <v>1174</v>
      </c>
      <c r="AR82" s="99">
        <f t="shared" si="35"/>
        <v>128.94</v>
      </c>
      <c r="AS82" s="99">
        <f t="shared" si="8"/>
        <v>434.85</v>
      </c>
      <c r="AT82" s="99">
        <f t="shared" si="9"/>
        <v>166</v>
      </c>
      <c r="AU82" s="99">
        <f t="shared" si="58"/>
        <v>0</v>
      </c>
      <c r="AV82" s="99">
        <f t="array" ref="AV82">_xlfn.IFS(U82=0,AO82,U82&lt;0,AO82/-U82,U82&gt;0,AO82/U82)</f>
        <v>364.42291831661572</v>
      </c>
      <c r="AW82" s="235">
        <f t="shared" si="43"/>
        <v>0.3104113443923473</v>
      </c>
      <c r="AX82" s="235">
        <f t="shared" si="44"/>
        <v>2.8262984203243038</v>
      </c>
      <c r="AY82" s="100"/>
      <c r="AZ82" s="95">
        <f t="shared" si="12"/>
        <v>17856.722997514171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5"/>
        <v>50</v>
      </c>
      <c r="F83" s="94">
        <v>1</v>
      </c>
      <c r="G83" s="94" t="s">
        <v>100</v>
      </c>
      <c r="H83" s="94">
        <v>48</v>
      </c>
      <c r="I83" s="94">
        <v>0</v>
      </c>
      <c r="J83" s="94">
        <v>1</v>
      </c>
      <c r="K83" s="94">
        <v>123.09</v>
      </c>
      <c r="L83" s="93">
        <f t="shared" si="42"/>
        <v>6154.5</v>
      </c>
      <c r="M83" s="90">
        <v>733</v>
      </c>
      <c r="N83" s="90">
        <v>2</v>
      </c>
      <c r="O83" s="90">
        <v>1375</v>
      </c>
      <c r="P83" s="90">
        <v>0</v>
      </c>
      <c r="Q83" s="234">
        <f t="shared" si="46"/>
        <v>0.2857142857142857</v>
      </c>
      <c r="R83" s="93">
        <f t="shared" si="47"/>
        <v>0</v>
      </c>
      <c r="S83" s="94">
        <v>0</v>
      </c>
      <c r="T83" s="94">
        <v>0</v>
      </c>
      <c r="U83" s="93">
        <f t="shared" si="48"/>
        <v>0</v>
      </c>
      <c r="V83" s="94">
        <v>0</v>
      </c>
      <c r="W83" s="94">
        <v>0</v>
      </c>
      <c r="X83" s="93">
        <f t="shared" si="49"/>
        <v>0</v>
      </c>
      <c r="Y83" s="94">
        <v>0</v>
      </c>
      <c r="Z83" s="94">
        <v>0</v>
      </c>
      <c r="AA83" s="93">
        <f t="shared" si="50"/>
        <v>0</v>
      </c>
      <c r="AB83" s="93">
        <f t="shared" si="51"/>
        <v>0</v>
      </c>
      <c r="AC83" s="235">
        <f t="shared" si="52"/>
        <v>0</v>
      </c>
      <c r="AD83" s="93">
        <f t="shared" si="53"/>
        <v>0</v>
      </c>
      <c r="AE83" s="94">
        <v>0</v>
      </c>
      <c r="AF83" s="235">
        <f t="shared" si="54"/>
        <v>0</v>
      </c>
      <c r="AG83" s="94">
        <v>108.58</v>
      </c>
      <c r="AH83" s="94"/>
      <c r="AI83" s="94"/>
      <c r="AJ83" s="94"/>
      <c r="AK83" s="94"/>
      <c r="AL83" s="123">
        <f t="shared" si="55"/>
        <v>34.04998168338421</v>
      </c>
      <c r="AM83" s="94">
        <v>0</v>
      </c>
      <c r="AN83" s="95">
        <f t="shared" si="56"/>
        <v>0</v>
      </c>
      <c r="AO83" s="96">
        <f t="shared" si="57"/>
        <v>-142.62998168338422</v>
      </c>
      <c r="AP83" s="97"/>
      <c r="AQ83" s="98">
        <f t="shared" si="6"/>
        <v>0</v>
      </c>
      <c r="AR83" s="99">
        <f t="shared" si="35"/>
        <v>123.09</v>
      </c>
      <c r="AS83" s="99">
        <f t="shared" si="8"/>
        <v>0</v>
      </c>
      <c r="AT83" s="99">
        <f t="shared" si="9"/>
        <v>108.58</v>
      </c>
      <c r="AU83" s="99">
        <f t="shared" si="58"/>
        <v>0</v>
      </c>
      <c r="AV83" s="99">
        <f t="array" ref="AV83">_xlfn.IFS(U83=0,AO83,U83&lt;0,AO83/-U83,U83&gt;0,AO83/U83)</f>
        <v>-142.62998168338422</v>
      </c>
      <c r="AW83" s="235">
        <f t="shared" si="43"/>
        <v>0</v>
      </c>
      <c r="AX83" s="235">
        <f t="shared" si="44"/>
        <v>-1.1587454844697718</v>
      </c>
      <c r="AY83" s="100"/>
      <c r="AZ83" s="95">
        <f t="shared" si="12"/>
        <v>-7131.4990841692106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5"/>
        <v>49</v>
      </c>
      <c r="F84" s="94" t="s">
        <v>100</v>
      </c>
      <c r="G84" s="94">
        <v>1</v>
      </c>
      <c r="H84" s="94">
        <v>47</v>
      </c>
      <c r="I84" s="94">
        <v>0</v>
      </c>
      <c r="J84" s="94">
        <v>1</v>
      </c>
      <c r="K84" s="94">
        <v>146.49</v>
      </c>
      <c r="L84" s="93">
        <f t="shared" si="42"/>
        <v>7178.01</v>
      </c>
      <c r="M84" s="90">
        <v>999</v>
      </c>
      <c r="N84" s="90">
        <v>0</v>
      </c>
      <c r="O84" s="90">
        <v>0</v>
      </c>
      <c r="P84" s="90">
        <v>0</v>
      </c>
      <c r="Q84" s="234">
        <f t="shared" si="46"/>
        <v>0</v>
      </c>
      <c r="R84" s="93">
        <f t="shared" si="47"/>
        <v>0</v>
      </c>
      <c r="S84" s="94">
        <v>0</v>
      </c>
      <c r="T84" s="94">
        <v>0</v>
      </c>
      <c r="U84" s="93">
        <f t="shared" si="48"/>
        <v>0</v>
      </c>
      <c r="V84" s="94">
        <v>0</v>
      </c>
      <c r="W84" s="94">
        <v>0</v>
      </c>
      <c r="X84" s="93">
        <f t="shared" si="49"/>
        <v>0</v>
      </c>
      <c r="Y84" s="94">
        <v>0</v>
      </c>
      <c r="Z84" s="94">
        <v>0</v>
      </c>
      <c r="AA84" s="93">
        <f t="shared" si="50"/>
        <v>0</v>
      </c>
      <c r="AB84" s="93">
        <f t="shared" si="51"/>
        <v>0</v>
      </c>
      <c r="AC84" s="235">
        <f t="shared" si="52"/>
        <v>0</v>
      </c>
      <c r="AD84" s="93">
        <f t="shared" si="53"/>
        <v>0</v>
      </c>
      <c r="AE84" s="94">
        <v>0</v>
      </c>
      <c r="AF84" s="235">
        <f t="shared" si="54"/>
        <v>0</v>
      </c>
      <c r="AG84" s="94">
        <v>108</v>
      </c>
      <c r="AH84" s="94"/>
      <c r="AI84" s="94"/>
      <c r="AJ84" s="94"/>
      <c r="AK84" s="94"/>
      <c r="AL84" s="123">
        <f t="shared" si="55"/>
        <v>33.340607064980375</v>
      </c>
      <c r="AM84" s="94">
        <v>0</v>
      </c>
      <c r="AN84" s="95">
        <f t="shared" si="56"/>
        <v>0</v>
      </c>
      <c r="AO84" s="96">
        <f t="shared" si="57"/>
        <v>-141.34060706498036</v>
      </c>
      <c r="AP84" s="97"/>
      <c r="AQ84" s="98">
        <f t="shared" si="6"/>
        <v>0</v>
      </c>
      <c r="AR84" s="99">
        <f t="shared" si="35"/>
        <v>146.49</v>
      </c>
      <c r="AS84" s="99">
        <f t="shared" si="8"/>
        <v>0</v>
      </c>
      <c r="AT84" s="99">
        <f t="shared" si="9"/>
        <v>108</v>
      </c>
      <c r="AU84" s="99">
        <f t="shared" si="58"/>
        <v>0</v>
      </c>
      <c r="AV84" s="99">
        <f t="array" ref="AV84">_xlfn.IFS(U84=0,AO84,U84&lt;0,AO84/-U84,U84&gt;0,AO84/U84)</f>
        <v>-141.34060706498036</v>
      </c>
      <c r="AW84" s="235">
        <f t="shared" si="43"/>
        <v>0</v>
      </c>
      <c r="AX84" s="235">
        <f t="shared" si="44"/>
        <v>-0.96484816072756063</v>
      </c>
      <c r="AY84" s="100"/>
      <c r="AZ84" s="95">
        <f t="shared" si="12"/>
        <v>-6925.6897461840381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5"/>
        <v>44</v>
      </c>
      <c r="F85" s="94">
        <v>5</v>
      </c>
      <c r="G85" s="94">
        <v>6</v>
      </c>
      <c r="H85" s="94">
        <v>32</v>
      </c>
      <c r="I85" s="94">
        <v>0</v>
      </c>
      <c r="J85" s="94">
        <v>1</v>
      </c>
      <c r="K85" s="94">
        <v>103.2</v>
      </c>
      <c r="L85" s="93">
        <f t="shared" si="42"/>
        <v>4540.8</v>
      </c>
      <c r="M85" s="90">
        <v>99</v>
      </c>
      <c r="N85" s="90">
        <v>7</v>
      </c>
      <c r="O85" s="90">
        <v>1008</v>
      </c>
      <c r="P85" s="90">
        <v>0</v>
      </c>
      <c r="Q85" s="234">
        <f t="shared" si="46"/>
        <v>1</v>
      </c>
      <c r="R85" s="93">
        <f t="shared" si="47"/>
        <v>0</v>
      </c>
      <c r="S85" s="94">
        <v>1</v>
      </c>
      <c r="T85" s="94">
        <v>-1</v>
      </c>
      <c r="U85" s="93">
        <f t="shared" si="48"/>
        <v>0</v>
      </c>
      <c r="V85" s="94">
        <v>688</v>
      </c>
      <c r="W85" s="94">
        <v>-804</v>
      </c>
      <c r="X85" s="93">
        <f t="shared" si="49"/>
        <v>-116</v>
      </c>
      <c r="Y85" s="94">
        <v>1008</v>
      </c>
      <c r="Z85" s="94">
        <v>-1008</v>
      </c>
      <c r="AA85" s="93">
        <f t="shared" si="50"/>
        <v>0</v>
      </c>
      <c r="AB85" s="93">
        <f t="shared" si="51"/>
        <v>0</v>
      </c>
      <c r="AC85" s="235">
        <f t="shared" si="52"/>
        <v>0</v>
      </c>
      <c r="AD85" s="93">
        <f t="shared" si="53"/>
        <v>0</v>
      </c>
      <c r="AE85" s="94">
        <v>-18.339999999999918</v>
      </c>
      <c r="AF85" s="235">
        <f t="shared" si="54"/>
        <v>0</v>
      </c>
      <c r="AG85" s="94">
        <v>912.26</v>
      </c>
      <c r="AH85" s="94"/>
      <c r="AI85" s="94"/>
      <c r="AJ85" s="94"/>
      <c r="AK85" s="94"/>
      <c r="AL85" s="123">
        <f t="shared" si="55"/>
        <v>22.699987788922808</v>
      </c>
      <c r="AM85" s="94">
        <v>0</v>
      </c>
      <c r="AN85" s="95">
        <f t="shared" si="56"/>
        <v>-6.6235999999999997</v>
      </c>
      <c r="AO85" s="96">
        <f t="shared" si="57"/>
        <v>-909.9963877889229</v>
      </c>
      <c r="AP85" s="97"/>
      <c r="AQ85" s="98">
        <f t="shared" si="6"/>
        <v>0</v>
      </c>
      <c r="AR85" s="99">
        <f t="shared" si="35"/>
        <v>103.2</v>
      </c>
      <c r="AS85" s="99">
        <f t="shared" si="8"/>
        <v>0</v>
      </c>
      <c r="AT85" s="99">
        <f t="shared" si="9"/>
        <v>912.26</v>
      </c>
      <c r="AU85" s="99">
        <f t="shared" si="58"/>
        <v>0</v>
      </c>
      <c r="AV85" s="99">
        <f t="array" ref="AV85">_xlfn.IFS(U85=0,AO85,U85&lt;0,AO85/-U85,U85&gt;0,AO85/U85)</f>
        <v>-909.9963877889229</v>
      </c>
      <c r="AW85" s="235">
        <f t="shared" si="43"/>
        <v>0</v>
      </c>
      <c r="AX85" s="235">
        <f t="shared" si="44"/>
        <v>-8.8177944553190208</v>
      </c>
      <c r="AY85" s="100"/>
      <c r="AZ85" s="95">
        <f t="shared" si="12"/>
        <v>-40039.841062712607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5"/>
        <v>48</v>
      </c>
      <c r="F86" s="94" t="s">
        <v>100</v>
      </c>
      <c r="G86" s="94">
        <v>1</v>
      </c>
      <c r="H86" s="94">
        <v>46</v>
      </c>
      <c r="I86" s="94">
        <v>0</v>
      </c>
      <c r="J86" s="94">
        <v>1</v>
      </c>
      <c r="K86" s="94">
        <v>150</v>
      </c>
      <c r="L86" s="93">
        <f t="shared" si="42"/>
        <v>7200</v>
      </c>
      <c r="M86" s="90">
        <v>481</v>
      </c>
      <c r="N86" s="90">
        <v>2</v>
      </c>
      <c r="O86" s="90">
        <v>1392</v>
      </c>
      <c r="P86" s="90">
        <v>50</v>
      </c>
      <c r="Q86" s="234">
        <f t="shared" si="46"/>
        <v>0.2857142857142857</v>
      </c>
      <c r="R86" s="93">
        <f t="shared" si="47"/>
        <v>0.14285714285714285</v>
      </c>
      <c r="S86" s="94">
        <v>1</v>
      </c>
      <c r="T86" s="94">
        <v>0</v>
      </c>
      <c r="U86" s="93">
        <f t="shared" si="48"/>
        <v>1</v>
      </c>
      <c r="V86" s="94">
        <v>861</v>
      </c>
      <c r="W86" s="94">
        <v>0</v>
      </c>
      <c r="X86" s="93">
        <f t="shared" si="49"/>
        <v>861</v>
      </c>
      <c r="Y86" s="94">
        <v>1392</v>
      </c>
      <c r="Z86" s="94">
        <v>0</v>
      </c>
      <c r="AA86" s="93">
        <f t="shared" si="50"/>
        <v>1392</v>
      </c>
      <c r="AB86" s="93">
        <f t="shared" si="51"/>
        <v>1392</v>
      </c>
      <c r="AC86" s="235">
        <f t="shared" si="52"/>
        <v>7.3997477706665062E-4</v>
      </c>
      <c r="AD86" s="93">
        <f t="shared" si="53"/>
        <v>150</v>
      </c>
      <c r="AE86" s="94">
        <v>509.19000000000005</v>
      </c>
      <c r="AF86" s="235">
        <f t="shared" si="54"/>
        <v>0.36579741379310349</v>
      </c>
      <c r="AG86" s="94">
        <v>173.01</v>
      </c>
      <c r="AH86" s="94"/>
      <c r="AI86" s="94"/>
      <c r="AJ86" s="94"/>
      <c r="AK86" s="94"/>
      <c r="AL86" s="123">
        <f t="shared" si="55"/>
        <v>32.631232446576533</v>
      </c>
      <c r="AM86" s="94">
        <v>0</v>
      </c>
      <c r="AN86" s="95">
        <f t="shared" si="56"/>
        <v>49.1631</v>
      </c>
      <c r="AO86" s="96">
        <f t="shared" si="57"/>
        <v>478.00566755342345</v>
      </c>
      <c r="AP86" s="97"/>
      <c r="AQ86" s="98">
        <f t="shared" si="6"/>
        <v>1392</v>
      </c>
      <c r="AR86" s="99">
        <f t="shared" si="35"/>
        <v>150</v>
      </c>
      <c r="AS86" s="99">
        <f t="shared" si="8"/>
        <v>509.19000000000005</v>
      </c>
      <c r="AT86" s="99">
        <f t="shared" si="9"/>
        <v>173.01</v>
      </c>
      <c r="AU86" s="99">
        <f t="shared" si="58"/>
        <v>0</v>
      </c>
      <c r="AV86" s="99">
        <f t="array" ref="AV86">_xlfn.IFS(U86=0,AO86,U86&lt;0,AO86/-U86,U86&gt;0,AO86/U86)</f>
        <v>478.00566755342345</v>
      </c>
      <c r="AW86" s="235">
        <f t="shared" si="43"/>
        <v>0.34339487611596514</v>
      </c>
      <c r="AX86" s="235">
        <f t="shared" si="44"/>
        <v>3.1867044503561561</v>
      </c>
      <c r="AY86" s="100"/>
      <c r="AZ86" s="95">
        <f t="shared" si="12"/>
        <v>22944.272042564327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5"/>
        <v>47</v>
      </c>
      <c r="F87" s="94">
        <v>3</v>
      </c>
      <c r="G87" s="94">
        <v>1</v>
      </c>
      <c r="H87" s="94">
        <v>42</v>
      </c>
      <c r="I87" s="94">
        <v>0</v>
      </c>
      <c r="J87" s="94">
        <v>1</v>
      </c>
      <c r="K87" s="94">
        <v>150</v>
      </c>
      <c r="L87" s="93">
        <f t="shared" si="42"/>
        <v>7050</v>
      </c>
      <c r="M87" s="90">
        <v>342</v>
      </c>
      <c r="N87" s="90">
        <v>4</v>
      </c>
      <c r="O87" s="90">
        <v>1353</v>
      </c>
      <c r="P87" s="90">
        <v>50</v>
      </c>
      <c r="Q87" s="234">
        <f t="shared" si="46"/>
        <v>0.5714285714285714</v>
      </c>
      <c r="R87" s="93">
        <f t="shared" si="47"/>
        <v>0.14285714285714285</v>
      </c>
      <c r="S87" s="94">
        <v>1</v>
      </c>
      <c r="T87" s="94">
        <v>0</v>
      </c>
      <c r="U87" s="93">
        <f t="shared" si="48"/>
        <v>1</v>
      </c>
      <c r="V87" s="94">
        <v>830</v>
      </c>
      <c r="W87" s="94">
        <v>0</v>
      </c>
      <c r="X87" s="93">
        <f t="shared" si="49"/>
        <v>830</v>
      </c>
      <c r="Y87" s="94">
        <v>1353</v>
      </c>
      <c r="Z87" s="94">
        <v>0</v>
      </c>
      <c r="AA87" s="93">
        <f t="shared" si="50"/>
        <v>1353</v>
      </c>
      <c r="AB87" s="93">
        <f t="shared" si="51"/>
        <v>2706</v>
      </c>
      <c r="AC87" s="235">
        <f t="shared" si="52"/>
        <v>7.1924272512297288E-4</v>
      </c>
      <c r="AD87" s="93">
        <f t="shared" si="53"/>
        <v>150</v>
      </c>
      <c r="AE87" s="94">
        <v>494.78</v>
      </c>
      <c r="AF87" s="235">
        <f t="shared" si="54"/>
        <v>0.36569105691056908</v>
      </c>
      <c r="AG87" s="94">
        <v>222.6</v>
      </c>
      <c r="AH87" s="94"/>
      <c r="AI87" s="94">
        <v>2000</v>
      </c>
      <c r="AJ87" s="94"/>
      <c r="AK87" s="94"/>
      <c r="AL87" s="123">
        <f t="shared" si="55"/>
        <v>29.793733972961185</v>
      </c>
      <c r="AM87" s="94">
        <v>0</v>
      </c>
      <c r="AN87" s="95">
        <f t="shared" si="56"/>
        <v>47.393000000000001</v>
      </c>
      <c r="AO87" s="96">
        <f t="shared" si="57"/>
        <v>-1591.5667339729614</v>
      </c>
      <c r="AP87" s="97"/>
      <c r="AQ87" s="98">
        <f t="shared" si="6"/>
        <v>1353</v>
      </c>
      <c r="AR87" s="99">
        <f t="shared" si="35"/>
        <v>150</v>
      </c>
      <c r="AS87" s="99">
        <f t="shared" si="8"/>
        <v>494.78</v>
      </c>
      <c r="AT87" s="99">
        <f t="shared" si="9"/>
        <v>222.6</v>
      </c>
      <c r="AU87" s="99">
        <f t="shared" si="58"/>
        <v>2000</v>
      </c>
      <c r="AV87" s="99">
        <f t="array" ref="AV87">_xlfn.IFS(U87=0,AO87,U87&lt;0,AO87/-U87,U87&gt;0,AO87/U87)</f>
        <v>-1591.5667339729614</v>
      </c>
      <c r="AW87" s="235">
        <f t="shared" si="43"/>
        <v>-1.1763242675336005</v>
      </c>
      <c r="AX87" s="235">
        <f t="shared" si="44"/>
        <v>-10.610444893153076</v>
      </c>
      <c r="AY87" s="100"/>
      <c r="AZ87" s="95">
        <f t="shared" si="12"/>
        <v>-74803.636496729188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5"/>
        <v>21</v>
      </c>
      <c r="F88" s="94">
        <v>10</v>
      </c>
      <c r="G88" s="94">
        <v>2</v>
      </c>
      <c r="H88" s="94">
        <v>8</v>
      </c>
      <c r="I88" s="94">
        <v>0</v>
      </c>
      <c r="J88" s="94">
        <v>1</v>
      </c>
      <c r="K88" s="94">
        <v>150</v>
      </c>
      <c r="L88" s="93">
        <f t="shared" si="42"/>
        <v>3150</v>
      </c>
      <c r="M88" s="90">
        <v>33</v>
      </c>
      <c r="N88" s="90">
        <v>10</v>
      </c>
      <c r="O88" s="90">
        <v>1257</v>
      </c>
      <c r="P88" s="90">
        <v>100</v>
      </c>
      <c r="Q88" s="234">
        <f t="shared" si="46"/>
        <v>1.4285714285714286</v>
      </c>
      <c r="R88" s="93">
        <f t="shared" si="47"/>
        <v>0.7142857142857143</v>
      </c>
      <c r="S88" s="94">
        <v>5</v>
      </c>
      <c r="T88" s="94">
        <v>0</v>
      </c>
      <c r="U88" s="93">
        <f t="shared" si="48"/>
        <v>5</v>
      </c>
      <c r="V88" s="94">
        <v>3850</v>
      </c>
      <c r="W88" s="94">
        <v>0</v>
      </c>
      <c r="X88" s="93">
        <f t="shared" si="49"/>
        <v>3850</v>
      </c>
      <c r="Y88" s="94">
        <v>6222.29</v>
      </c>
      <c r="Z88" s="94">
        <v>0</v>
      </c>
      <c r="AA88" s="93">
        <f t="shared" si="50"/>
        <v>6222.29</v>
      </c>
      <c r="AB88" s="93">
        <f t="shared" si="51"/>
        <v>12570</v>
      </c>
      <c r="AC88" s="235">
        <f t="shared" si="52"/>
        <v>3.3077138330417019E-3</v>
      </c>
      <c r="AD88" s="93">
        <f t="shared" si="53"/>
        <v>750</v>
      </c>
      <c r="AE88" s="94">
        <v>2313.3500000000004</v>
      </c>
      <c r="AF88" s="235">
        <f t="shared" si="54"/>
        <v>0.37178434306340596</v>
      </c>
      <c r="AG88" s="94">
        <v>1071.58</v>
      </c>
      <c r="AH88" s="94">
        <v>1</v>
      </c>
      <c r="AI88" s="94">
        <v>1</v>
      </c>
      <c r="AJ88" s="94"/>
      <c r="AK88" s="94"/>
      <c r="AL88" s="123">
        <f t="shared" si="55"/>
        <v>5.674996947230702</v>
      </c>
      <c r="AM88" s="94">
        <v>0</v>
      </c>
      <c r="AN88" s="95">
        <f t="shared" si="56"/>
        <v>219.83499999999998</v>
      </c>
      <c r="AO88" s="96">
        <f t="shared" si="57"/>
        <v>1859.8500030527689</v>
      </c>
      <c r="AP88" s="97"/>
      <c r="AQ88" s="98">
        <f t="shared" si="6"/>
        <v>1244.4580000000001</v>
      </c>
      <c r="AR88" s="99">
        <f t="shared" si="35"/>
        <v>150</v>
      </c>
      <c r="AS88" s="99">
        <f t="shared" si="8"/>
        <v>462.67000000000007</v>
      </c>
      <c r="AT88" s="99">
        <f t="shared" si="9"/>
        <v>214.31599999999997</v>
      </c>
      <c r="AU88" s="99">
        <f t="shared" si="58"/>
        <v>0.4</v>
      </c>
      <c r="AV88" s="99">
        <f t="array" ref="AV88">_xlfn.IFS(U88=0,AO88,U88&lt;0,AO88/-U88,U88&gt;0,AO88/U88)</f>
        <v>371.97000061055377</v>
      </c>
      <c r="AW88" s="235">
        <f t="shared" si="43"/>
        <v>0.29890120888816957</v>
      </c>
      <c r="AX88" s="235">
        <f t="shared" si="44"/>
        <v>2.4798000040703583</v>
      </c>
      <c r="AY88" s="100"/>
      <c r="AZ88" s="95">
        <f t="shared" si="12"/>
        <v>7811.3700128216287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5"/>
        <v>45</v>
      </c>
      <c r="F89" s="94">
        <v>2</v>
      </c>
      <c r="G89" s="94">
        <v>1</v>
      </c>
      <c r="H89" s="94">
        <v>41</v>
      </c>
      <c r="I89" s="94">
        <v>0</v>
      </c>
      <c r="J89" s="94">
        <v>1</v>
      </c>
      <c r="K89" s="94">
        <v>169.89</v>
      </c>
      <c r="L89" s="93">
        <f t="shared" si="42"/>
        <v>7645.0499999999993</v>
      </c>
      <c r="M89" s="90">
        <v>269</v>
      </c>
      <c r="N89" s="90">
        <v>5</v>
      </c>
      <c r="O89" s="90">
        <v>1504</v>
      </c>
      <c r="P89" s="90">
        <v>50</v>
      </c>
      <c r="Q89" s="234">
        <f t="shared" si="46"/>
        <v>0.7142857142857143</v>
      </c>
      <c r="R89" s="93">
        <f t="shared" si="47"/>
        <v>0.14285714285714285</v>
      </c>
      <c r="S89" s="94">
        <v>1</v>
      </c>
      <c r="T89" s="94">
        <v>0</v>
      </c>
      <c r="U89" s="93">
        <f t="shared" si="48"/>
        <v>1</v>
      </c>
      <c r="V89" s="94">
        <v>959</v>
      </c>
      <c r="W89" s="94">
        <v>0</v>
      </c>
      <c r="X89" s="93">
        <f t="shared" si="49"/>
        <v>959</v>
      </c>
      <c r="Y89" s="94">
        <v>1504</v>
      </c>
      <c r="Z89" s="94">
        <v>0</v>
      </c>
      <c r="AA89" s="93">
        <f t="shared" si="50"/>
        <v>1504</v>
      </c>
      <c r="AB89" s="93">
        <f t="shared" si="51"/>
        <v>3760</v>
      </c>
      <c r="AC89" s="235">
        <f t="shared" si="52"/>
        <v>7.9951297752028916E-4</v>
      </c>
      <c r="AD89" s="93">
        <f t="shared" si="53"/>
        <v>169.89</v>
      </c>
      <c r="AE89" s="94">
        <v>550.77</v>
      </c>
      <c r="AF89" s="235">
        <f t="shared" si="54"/>
        <v>0.36620345744680849</v>
      </c>
      <c r="AG89" s="94">
        <v>351.65999999999997</v>
      </c>
      <c r="AH89" s="94"/>
      <c r="AI89" s="94"/>
      <c r="AJ89" s="94"/>
      <c r="AK89" s="94"/>
      <c r="AL89" s="123">
        <f t="shared" si="55"/>
        <v>29.084359354557346</v>
      </c>
      <c r="AM89" s="94">
        <v>0</v>
      </c>
      <c r="AN89" s="95">
        <f t="shared" si="56"/>
        <v>54.758899999999997</v>
      </c>
      <c r="AO89" s="96">
        <f t="shared" si="57"/>
        <v>347.83674064544283</v>
      </c>
      <c r="AP89" s="97"/>
      <c r="AQ89" s="98">
        <f t="shared" si="6"/>
        <v>1504</v>
      </c>
      <c r="AR89" s="99">
        <f t="shared" si="35"/>
        <v>169.89</v>
      </c>
      <c r="AS89" s="99">
        <f t="shared" si="8"/>
        <v>550.77</v>
      </c>
      <c r="AT89" s="99">
        <f t="shared" si="9"/>
        <v>351.65999999999997</v>
      </c>
      <c r="AU89" s="99">
        <f t="shared" si="58"/>
        <v>0</v>
      </c>
      <c r="AV89" s="99">
        <f t="array" ref="AV89">_xlfn.IFS(U89=0,AO89,U89&lt;0,AO89/-U89,U89&gt;0,AO89/U89)</f>
        <v>347.83674064544283</v>
      </c>
      <c r="AW89" s="235">
        <f t="shared" si="43"/>
        <v>0.23127442862064018</v>
      </c>
      <c r="AX89" s="235">
        <f t="shared" si="44"/>
        <v>2.0474232776822818</v>
      </c>
      <c r="AY89" s="100"/>
      <c r="AZ89" s="95">
        <f t="shared" si="12"/>
        <v>15652.653329044928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5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2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46"/>
        <v>0</v>
      </c>
      <c r="R90" s="93">
        <f t="shared" si="47"/>
        <v>0</v>
      </c>
      <c r="S90" s="94">
        <v>0</v>
      </c>
      <c r="T90" s="94">
        <v>0</v>
      </c>
      <c r="U90" s="93">
        <f t="shared" si="48"/>
        <v>0</v>
      </c>
      <c r="V90" s="94">
        <v>0</v>
      </c>
      <c r="W90" s="94">
        <v>0</v>
      </c>
      <c r="X90" s="93">
        <f t="shared" si="49"/>
        <v>0</v>
      </c>
      <c r="Y90" s="94">
        <v>0</v>
      </c>
      <c r="Z90" s="94">
        <v>0</v>
      </c>
      <c r="AA90" s="93">
        <f t="shared" si="50"/>
        <v>0</v>
      </c>
      <c r="AB90" s="93">
        <f t="shared" si="51"/>
        <v>0</v>
      </c>
      <c r="AC90" s="235">
        <f t="shared" si="52"/>
        <v>0</v>
      </c>
      <c r="AD90" s="93">
        <f t="shared" si="53"/>
        <v>0</v>
      </c>
      <c r="AE90" s="94">
        <v>0</v>
      </c>
      <c r="AF90" s="235">
        <f t="shared" si="54"/>
        <v>0</v>
      </c>
      <c r="AG90" s="94">
        <v>0</v>
      </c>
      <c r="AH90" s="94"/>
      <c r="AI90" s="94"/>
      <c r="AJ90" s="94"/>
      <c r="AK90" s="94"/>
      <c r="AL90" s="123">
        <f t="shared" si="55"/>
        <v>35.468730920191888</v>
      </c>
      <c r="AM90" s="94">
        <v>0</v>
      </c>
      <c r="AN90" s="95">
        <f t="shared" si="56"/>
        <v>0</v>
      </c>
      <c r="AO90" s="96">
        <f t="shared" si="57"/>
        <v>-35.468730920191888</v>
      </c>
      <c r="AP90" s="97"/>
      <c r="AQ90" s="98">
        <f t="shared" si="6"/>
        <v>0</v>
      </c>
      <c r="AR90" s="99">
        <f t="shared" si="35"/>
        <v>107.88</v>
      </c>
      <c r="AS90" s="99">
        <f t="shared" si="8"/>
        <v>0</v>
      </c>
      <c r="AT90" s="99">
        <f t="shared" si="9"/>
        <v>0</v>
      </c>
      <c r="AU90" s="99">
        <f t="shared" si="58"/>
        <v>0</v>
      </c>
      <c r="AV90" s="99">
        <f t="array" ref="AV90">_xlfn.IFS(U90=0,AO90,U90&lt;0,AO90/-U90,U90&gt;0,AO90/U90)</f>
        <v>-35.468730920191888</v>
      </c>
      <c r="AW90" s="235">
        <f t="shared" si="43"/>
        <v>0</v>
      </c>
      <c r="AX90" s="235">
        <f t="shared" si="44"/>
        <v>-0.32877948572665822</v>
      </c>
      <c r="AY90" s="100"/>
      <c r="AZ90" s="95">
        <f t="shared" si="12"/>
        <v>-1808.9052769297864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5"/>
        <v>43</v>
      </c>
      <c r="F91" s="94">
        <v>7</v>
      </c>
      <c r="G91" s="94" t="s">
        <v>100</v>
      </c>
      <c r="H91" s="94">
        <v>30</v>
      </c>
      <c r="I91" s="94">
        <v>0</v>
      </c>
      <c r="J91" s="94">
        <v>6</v>
      </c>
      <c r="K91" s="94">
        <v>93.84</v>
      </c>
      <c r="L91" s="93">
        <f t="shared" si="42"/>
        <v>4035.1200000000003</v>
      </c>
      <c r="M91" s="90">
        <v>116</v>
      </c>
      <c r="N91" s="90">
        <v>7</v>
      </c>
      <c r="O91" s="90">
        <v>1075</v>
      </c>
      <c r="P91" s="90">
        <v>0</v>
      </c>
      <c r="Q91" s="234">
        <f t="shared" si="46"/>
        <v>1</v>
      </c>
      <c r="R91" s="93">
        <f t="shared" si="47"/>
        <v>0</v>
      </c>
      <c r="S91" s="94">
        <v>0</v>
      </c>
      <c r="T91" s="94">
        <v>0</v>
      </c>
      <c r="U91" s="93">
        <f t="shared" si="48"/>
        <v>0</v>
      </c>
      <c r="V91" s="94">
        <v>0</v>
      </c>
      <c r="W91" s="94">
        <v>0</v>
      </c>
      <c r="X91" s="93">
        <f t="shared" si="49"/>
        <v>0</v>
      </c>
      <c r="Y91" s="94">
        <v>0</v>
      </c>
      <c r="Z91" s="94">
        <v>0</v>
      </c>
      <c r="AA91" s="93">
        <f t="shared" si="50"/>
        <v>0</v>
      </c>
      <c r="AB91" s="93">
        <f t="shared" si="51"/>
        <v>0</v>
      </c>
      <c r="AC91" s="235">
        <f t="shared" si="52"/>
        <v>0</v>
      </c>
      <c r="AD91" s="93">
        <f t="shared" si="53"/>
        <v>0</v>
      </c>
      <c r="AE91" s="94">
        <v>0</v>
      </c>
      <c r="AF91" s="235">
        <f t="shared" si="54"/>
        <v>0</v>
      </c>
      <c r="AG91" s="94">
        <v>432.58</v>
      </c>
      <c r="AH91" s="94"/>
      <c r="AI91" s="94"/>
      <c r="AJ91" s="94"/>
      <c r="AK91" s="94"/>
      <c r="AL91" s="123">
        <f t="shared" si="55"/>
        <v>21.281238552115134</v>
      </c>
      <c r="AM91" s="94">
        <v>0</v>
      </c>
      <c r="AN91" s="95">
        <f t="shared" si="56"/>
        <v>0</v>
      </c>
      <c r="AO91" s="96">
        <f t="shared" si="57"/>
        <v>-453.86123855211514</v>
      </c>
      <c r="AP91" s="97"/>
      <c r="AQ91" s="98">
        <f t="shared" si="6"/>
        <v>0</v>
      </c>
      <c r="AR91" s="99">
        <f t="shared" si="35"/>
        <v>93.84</v>
      </c>
      <c r="AS91" s="99">
        <f t="shared" si="8"/>
        <v>0</v>
      </c>
      <c r="AT91" s="99">
        <f t="shared" si="9"/>
        <v>432.58</v>
      </c>
      <c r="AU91" s="99">
        <f t="shared" si="58"/>
        <v>0</v>
      </c>
      <c r="AV91" s="99">
        <f t="array" ref="AV91">_xlfn.IFS(U91=0,AO91,U91&lt;0,AO91/-U91,U91&gt;0,AO91/U91)</f>
        <v>-453.86123855211514</v>
      </c>
      <c r="AW91" s="235">
        <f t="shared" si="43"/>
        <v>0</v>
      </c>
      <c r="AX91" s="235">
        <f t="shared" si="44"/>
        <v>-4.8365434628315764</v>
      </c>
      <c r="AY91" s="100"/>
      <c r="AZ91" s="95">
        <f t="shared" si="12"/>
        <v>-19516.03325774095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5"/>
        <v>50</v>
      </c>
      <c r="F92" s="94" t="s">
        <v>100</v>
      </c>
      <c r="G92" s="94">
        <v>1</v>
      </c>
      <c r="H92" s="94">
        <v>48</v>
      </c>
      <c r="I92" s="94">
        <v>0</v>
      </c>
      <c r="J92" s="94">
        <v>1</v>
      </c>
      <c r="K92" s="94">
        <v>139.47</v>
      </c>
      <c r="L92" s="93">
        <f t="shared" si="42"/>
        <v>6973.5</v>
      </c>
      <c r="M92" s="90">
        <v>999</v>
      </c>
      <c r="N92" s="90">
        <v>0</v>
      </c>
      <c r="O92" s="90">
        <v>0</v>
      </c>
      <c r="P92" s="90">
        <v>0</v>
      </c>
      <c r="Q92" s="234">
        <f t="shared" si="46"/>
        <v>0</v>
      </c>
      <c r="R92" s="93">
        <f t="shared" si="47"/>
        <v>0</v>
      </c>
      <c r="S92" s="94">
        <v>0</v>
      </c>
      <c r="T92" s="94">
        <v>0</v>
      </c>
      <c r="U92" s="93">
        <f t="shared" si="48"/>
        <v>0</v>
      </c>
      <c r="V92" s="94">
        <v>0</v>
      </c>
      <c r="W92" s="94">
        <v>0</v>
      </c>
      <c r="X92" s="93">
        <f t="shared" si="49"/>
        <v>0</v>
      </c>
      <c r="Y92" s="94">
        <v>0</v>
      </c>
      <c r="Z92" s="94">
        <v>0</v>
      </c>
      <c r="AA92" s="93">
        <f t="shared" si="50"/>
        <v>0</v>
      </c>
      <c r="AB92" s="93">
        <f t="shared" si="51"/>
        <v>0</v>
      </c>
      <c r="AC92" s="235">
        <f t="shared" si="52"/>
        <v>0</v>
      </c>
      <c r="AD92" s="93">
        <f t="shared" si="53"/>
        <v>0</v>
      </c>
      <c r="AE92" s="94">
        <v>0</v>
      </c>
      <c r="AF92" s="235">
        <f t="shared" si="54"/>
        <v>0</v>
      </c>
      <c r="AG92" s="94">
        <v>108</v>
      </c>
      <c r="AH92" s="94"/>
      <c r="AI92" s="94"/>
      <c r="AJ92" s="94"/>
      <c r="AK92" s="94"/>
      <c r="AL92" s="123">
        <f t="shared" si="55"/>
        <v>34.04998168338421</v>
      </c>
      <c r="AM92" s="94">
        <v>0</v>
      </c>
      <c r="AN92" s="95">
        <f t="shared" si="56"/>
        <v>0</v>
      </c>
      <c r="AO92" s="96">
        <f t="shared" si="57"/>
        <v>-142.0499816833842</v>
      </c>
      <c r="AP92" s="97"/>
      <c r="AQ92" s="98">
        <f t="shared" si="6"/>
        <v>0</v>
      </c>
      <c r="AR92" s="99">
        <f t="shared" si="35"/>
        <v>139.47</v>
      </c>
      <c r="AS92" s="99">
        <f t="shared" si="8"/>
        <v>0</v>
      </c>
      <c r="AT92" s="99">
        <f t="shared" si="9"/>
        <v>108</v>
      </c>
      <c r="AU92" s="99">
        <f t="shared" si="58"/>
        <v>0</v>
      </c>
      <c r="AV92" s="99">
        <f t="array" ref="AV92">_xlfn.IFS(U92=0,AO92,U92&lt;0,AO92/-U92,U92&gt;0,AO92/U92)</f>
        <v>-142.0499816833842</v>
      </c>
      <c r="AW92" s="235">
        <f t="shared" si="43"/>
        <v>0</v>
      </c>
      <c r="AX92" s="235">
        <f t="shared" si="44"/>
        <v>-1.0184984705197118</v>
      </c>
      <c r="AY92" s="100"/>
      <c r="AZ92" s="95">
        <f t="shared" si="12"/>
        <v>-7102.4990841692106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5"/>
        <v>48</v>
      </c>
      <c r="F93" s="94" t="s">
        <v>100</v>
      </c>
      <c r="G93" s="94" t="s">
        <v>100</v>
      </c>
      <c r="H93" s="94">
        <v>47</v>
      </c>
      <c r="I93" s="94">
        <v>0</v>
      </c>
      <c r="J93" s="94">
        <v>1</v>
      </c>
      <c r="K93" s="94">
        <v>139.47</v>
      </c>
      <c r="L93" s="93">
        <f t="shared" si="42"/>
        <v>6694.5599999999995</v>
      </c>
      <c r="M93" s="90">
        <v>999</v>
      </c>
      <c r="N93" s="90">
        <v>0</v>
      </c>
      <c r="O93" s="90">
        <v>0</v>
      </c>
      <c r="P93" s="90">
        <v>0</v>
      </c>
      <c r="Q93" s="234">
        <f t="shared" si="46"/>
        <v>0</v>
      </c>
      <c r="R93" s="93">
        <f t="shared" si="47"/>
        <v>0</v>
      </c>
      <c r="S93" s="94">
        <v>0</v>
      </c>
      <c r="T93" s="94">
        <v>0</v>
      </c>
      <c r="U93" s="93">
        <f t="shared" si="48"/>
        <v>0</v>
      </c>
      <c r="V93" s="94">
        <v>0</v>
      </c>
      <c r="W93" s="94">
        <v>0</v>
      </c>
      <c r="X93" s="93">
        <f t="shared" si="49"/>
        <v>0</v>
      </c>
      <c r="Y93" s="94">
        <v>0</v>
      </c>
      <c r="Z93" s="94">
        <v>0</v>
      </c>
      <c r="AA93" s="93">
        <f t="shared" si="50"/>
        <v>0</v>
      </c>
      <c r="AB93" s="93">
        <f t="shared" si="51"/>
        <v>0</v>
      </c>
      <c r="AC93" s="235">
        <f t="shared" si="52"/>
        <v>0</v>
      </c>
      <c r="AD93" s="93">
        <f t="shared" si="53"/>
        <v>0</v>
      </c>
      <c r="AE93" s="94">
        <v>0</v>
      </c>
      <c r="AF93" s="235">
        <f t="shared" si="54"/>
        <v>0</v>
      </c>
      <c r="AG93" s="94">
        <v>0</v>
      </c>
      <c r="AH93" s="94"/>
      <c r="AI93" s="94"/>
      <c r="AJ93" s="94"/>
      <c r="AK93" s="94"/>
      <c r="AL93" s="123">
        <f t="shared" si="55"/>
        <v>33.340607064980375</v>
      </c>
      <c r="AM93" s="94">
        <v>0</v>
      </c>
      <c r="AN93" s="95">
        <f t="shared" si="56"/>
        <v>0</v>
      </c>
      <c r="AO93" s="96">
        <f t="shared" si="57"/>
        <v>-33.340607064980375</v>
      </c>
      <c r="AP93" s="97"/>
      <c r="AQ93" s="98">
        <f t="shared" si="6"/>
        <v>0</v>
      </c>
      <c r="AR93" s="99">
        <f t="shared" si="35"/>
        <v>139.47</v>
      </c>
      <c r="AS93" s="99">
        <f t="shared" si="8"/>
        <v>0</v>
      </c>
      <c r="AT93" s="99">
        <f t="shared" si="9"/>
        <v>0</v>
      </c>
      <c r="AU93" s="99">
        <f t="shared" si="58"/>
        <v>0</v>
      </c>
      <c r="AV93" s="99">
        <f t="array" ref="AV93">_xlfn.IFS(U93=0,AO93,U93&lt;0,AO93/-U93,U93&gt;0,AO93/U93)</f>
        <v>-33.340607064980375</v>
      </c>
      <c r="AW93" s="235">
        <f t="shared" si="43"/>
        <v>0</v>
      </c>
      <c r="AX93" s="235">
        <f t="shared" si="44"/>
        <v>-0.23905217656112696</v>
      </c>
      <c r="AY93" s="100"/>
      <c r="AZ93" s="95">
        <f t="shared" si="12"/>
        <v>-1600.349139119058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5"/>
        <v>1</v>
      </c>
      <c r="F94" s="94" t="s">
        <v>100</v>
      </c>
      <c r="G94" s="94" t="s">
        <v>100</v>
      </c>
      <c r="H94" s="94">
        <v>1</v>
      </c>
      <c r="I94" s="94">
        <v>0</v>
      </c>
      <c r="J94" s="94">
        <v>0</v>
      </c>
      <c r="K94" s="94">
        <v>400.08</v>
      </c>
      <c r="L94" s="93">
        <f t="shared" si="42"/>
        <v>400.08</v>
      </c>
      <c r="M94" s="90">
        <v>52</v>
      </c>
      <c r="N94" s="90">
        <v>1</v>
      </c>
      <c r="O94" s="90">
        <v>1297</v>
      </c>
      <c r="P94" s="90">
        <v>100</v>
      </c>
      <c r="Q94" s="234">
        <f t="shared" si="46"/>
        <v>0.14285714285714285</v>
      </c>
      <c r="R94" s="93">
        <f t="shared" si="47"/>
        <v>0.14285714285714285</v>
      </c>
      <c r="S94" s="94">
        <v>1</v>
      </c>
      <c r="T94" s="94">
        <v>0</v>
      </c>
      <c r="U94" s="93">
        <f t="shared" si="48"/>
        <v>1</v>
      </c>
      <c r="V94" s="94">
        <v>814</v>
      </c>
      <c r="W94" s="94">
        <v>0</v>
      </c>
      <c r="X94" s="93">
        <f t="shared" si="49"/>
        <v>814</v>
      </c>
      <c r="Y94" s="94">
        <v>1258.0899999999999</v>
      </c>
      <c r="Z94" s="94">
        <v>0</v>
      </c>
      <c r="AA94" s="93">
        <f t="shared" si="50"/>
        <v>1258.0899999999999</v>
      </c>
      <c r="AB94" s="93">
        <f t="shared" si="51"/>
        <v>1297</v>
      </c>
      <c r="AC94" s="235">
        <f t="shared" si="52"/>
        <v>6.6878941614926894E-4</v>
      </c>
      <c r="AD94" s="93">
        <f t="shared" si="53"/>
        <v>400.08</v>
      </c>
      <c r="AE94" s="94">
        <v>464.82999999999993</v>
      </c>
      <c r="AF94" s="235">
        <f t="shared" si="54"/>
        <v>0.36947277221820374</v>
      </c>
      <c r="AG94" s="94">
        <v>57.11</v>
      </c>
      <c r="AH94" s="94"/>
      <c r="AI94" s="94"/>
      <c r="AJ94" s="94"/>
      <c r="AK94" s="94"/>
      <c r="AL94" s="123">
        <f t="shared" si="55"/>
        <v>0.70937461840383775</v>
      </c>
      <c r="AM94" s="94">
        <v>0</v>
      </c>
      <c r="AN94" s="95">
        <f t="shared" si="56"/>
        <v>46.479399999999998</v>
      </c>
      <c r="AO94" s="96">
        <f t="shared" si="57"/>
        <v>288.88122538159621</v>
      </c>
      <c r="AP94" s="97"/>
      <c r="AQ94" s="98">
        <f t="shared" si="6"/>
        <v>1258.0899999999999</v>
      </c>
      <c r="AR94" s="99">
        <f t="shared" si="35"/>
        <v>400.08</v>
      </c>
      <c r="AS94" s="99">
        <f t="shared" si="8"/>
        <v>464.82999999999993</v>
      </c>
      <c r="AT94" s="99">
        <f t="shared" si="9"/>
        <v>57.11</v>
      </c>
      <c r="AU94" s="99">
        <f t="shared" si="58"/>
        <v>0</v>
      </c>
      <c r="AV94" s="99">
        <f t="array" ref="AV94">_xlfn.IFS(U94=0,AO94,U94&lt;0,AO94/-U94,U94&gt;0,AO94/U94)</f>
        <v>288.88122538159621</v>
      </c>
      <c r="AW94" s="235">
        <f t="shared" si="43"/>
        <v>0.22961888686945786</v>
      </c>
      <c r="AX94" s="235">
        <f t="shared" si="44"/>
        <v>0.72205865172364581</v>
      </c>
      <c r="AY94" s="100"/>
      <c r="AZ94" s="95">
        <f t="shared" si="12"/>
        <v>288.88122538159621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5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2"/>
        <v>0</v>
      </c>
      <c r="M95" s="90">
        <v>15</v>
      </c>
      <c r="N95" s="90">
        <v>0</v>
      </c>
      <c r="O95" s="90">
        <v>0</v>
      </c>
      <c r="P95" s="90">
        <v>0</v>
      </c>
      <c r="Q95" s="234">
        <f t="shared" si="46"/>
        <v>0</v>
      </c>
      <c r="R95" s="93">
        <f t="shared" si="47"/>
        <v>0</v>
      </c>
      <c r="S95" s="94">
        <v>0</v>
      </c>
      <c r="T95" s="94">
        <v>0</v>
      </c>
      <c r="U95" s="93">
        <f t="shared" si="48"/>
        <v>0</v>
      </c>
      <c r="V95" s="94">
        <v>0</v>
      </c>
      <c r="W95" s="94">
        <v>0</v>
      </c>
      <c r="X95" s="93">
        <f t="shared" si="49"/>
        <v>0</v>
      </c>
      <c r="Y95" s="94">
        <v>0</v>
      </c>
      <c r="Z95" s="94">
        <v>0</v>
      </c>
      <c r="AA95" s="93">
        <f t="shared" si="50"/>
        <v>0</v>
      </c>
      <c r="AB95" s="93">
        <f t="shared" si="51"/>
        <v>0</v>
      </c>
      <c r="AC95" s="235">
        <f t="shared" si="52"/>
        <v>0</v>
      </c>
      <c r="AD95" s="93">
        <f t="shared" si="53"/>
        <v>0</v>
      </c>
      <c r="AE95" s="94">
        <v>0</v>
      </c>
      <c r="AF95" s="235">
        <f t="shared" si="54"/>
        <v>0</v>
      </c>
      <c r="AG95" s="94">
        <v>0</v>
      </c>
      <c r="AH95" s="94"/>
      <c r="AI95" s="94"/>
      <c r="AJ95" s="94"/>
      <c r="AK95" s="94"/>
      <c r="AL95" s="123">
        <f t="shared" si="55"/>
        <v>0</v>
      </c>
      <c r="AM95" s="94">
        <v>0</v>
      </c>
      <c r="AN95" s="95">
        <f t="shared" si="56"/>
        <v>0</v>
      </c>
      <c r="AO95" s="96">
        <f t="shared" si="57"/>
        <v>0</v>
      </c>
      <c r="AP95" s="97"/>
      <c r="AQ95" s="98">
        <f t="shared" si="6"/>
        <v>0</v>
      </c>
      <c r="AR95" s="99">
        <f t="shared" si="35"/>
        <v>400.08</v>
      </c>
      <c r="AS95" s="99">
        <f t="shared" si="8"/>
        <v>0</v>
      </c>
      <c r="AT95" s="99">
        <f t="shared" si="9"/>
        <v>0</v>
      </c>
      <c r="AU95" s="99">
        <f t="shared" si="58"/>
        <v>0</v>
      </c>
      <c r="AV95" s="99">
        <f t="array" ref="AV95">_xlfn.IFS(U95=0,AO95,U95&lt;0,AO95/-U95,U95&gt;0,AO95/U95)</f>
        <v>0</v>
      </c>
      <c r="AW95" s="235">
        <f t="shared" si="43"/>
        <v>0</v>
      </c>
      <c r="AX95" s="235">
        <f t="shared" si="44"/>
        <v>0</v>
      </c>
      <c r="AY95" s="100"/>
      <c r="AZ95" s="95">
        <f t="shared" si="12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5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2"/>
        <v>0</v>
      </c>
      <c r="M96" s="90">
        <v>7</v>
      </c>
      <c r="N96" s="90">
        <v>0</v>
      </c>
      <c r="O96" s="90">
        <v>0</v>
      </c>
      <c r="P96" s="90">
        <v>0</v>
      </c>
      <c r="Q96" s="234">
        <f t="shared" si="46"/>
        <v>0</v>
      </c>
      <c r="R96" s="93">
        <f t="shared" si="47"/>
        <v>0</v>
      </c>
      <c r="S96" s="94">
        <v>0</v>
      </c>
      <c r="T96" s="94">
        <v>0</v>
      </c>
      <c r="U96" s="93">
        <f t="shared" si="48"/>
        <v>0</v>
      </c>
      <c r="V96" s="94">
        <v>0</v>
      </c>
      <c r="W96" s="94">
        <v>0</v>
      </c>
      <c r="X96" s="93">
        <f t="shared" si="49"/>
        <v>0</v>
      </c>
      <c r="Y96" s="94">
        <v>0</v>
      </c>
      <c r="Z96" s="94">
        <v>0</v>
      </c>
      <c r="AA96" s="93">
        <f t="shared" si="50"/>
        <v>0</v>
      </c>
      <c r="AB96" s="93">
        <f t="shared" si="51"/>
        <v>0</v>
      </c>
      <c r="AC96" s="235">
        <f t="shared" si="52"/>
        <v>0</v>
      </c>
      <c r="AD96" s="93">
        <f t="shared" si="53"/>
        <v>0</v>
      </c>
      <c r="AE96" s="94">
        <v>0</v>
      </c>
      <c r="AF96" s="235">
        <f t="shared" si="54"/>
        <v>0</v>
      </c>
      <c r="AG96" s="94">
        <v>0</v>
      </c>
      <c r="AH96" s="94"/>
      <c r="AI96" s="94"/>
      <c r="AJ96" s="94"/>
      <c r="AK96" s="94"/>
      <c r="AL96" s="123">
        <f t="shared" si="55"/>
        <v>0</v>
      </c>
      <c r="AM96" s="94">
        <v>0</v>
      </c>
      <c r="AN96" s="95">
        <f t="shared" si="56"/>
        <v>0</v>
      </c>
      <c r="AO96" s="96">
        <f t="shared" si="57"/>
        <v>0</v>
      </c>
      <c r="AP96" s="97"/>
      <c r="AQ96" s="98">
        <f t="shared" si="6"/>
        <v>0</v>
      </c>
      <c r="AR96" s="99">
        <f t="shared" si="35"/>
        <v>300.08</v>
      </c>
      <c r="AS96" s="99">
        <f t="shared" si="8"/>
        <v>0</v>
      </c>
      <c r="AT96" s="99">
        <f t="shared" si="9"/>
        <v>0</v>
      </c>
      <c r="AU96" s="99">
        <f t="shared" si="58"/>
        <v>0</v>
      </c>
      <c r="AV96" s="99">
        <f t="array" ref="AV96">_xlfn.IFS(U96=0,AO96,U96&lt;0,AO96/-U96,U96&gt;0,AO96/U96)</f>
        <v>0</v>
      </c>
      <c r="AW96" s="235">
        <f t="shared" si="43"/>
        <v>0</v>
      </c>
      <c r="AX96" s="235">
        <f t="shared" si="44"/>
        <v>0</v>
      </c>
      <c r="AY96" s="100"/>
      <c r="AZ96" s="95">
        <f t="shared" si="12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5"/>
        <v>4</v>
      </c>
      <c r="F97" s="94" t="s">
        <v>100</v>
      </c>
      <c r="G97" s="94" t="s">
        <v>100</v>
      </c>
      <c r="H97" s="94">
        <v>4</v>
      </c>
      <c r="I97" s="94">
        <v>0</v>
      </c>
      <c r="J97" s="94">
        <v>0</v>
      </c>
      <c r="K97" s="94">
        <v>400.08</v>
      </c>
      <c r="L97" s="93">
        <f t="shared" si="42"/>
        <v>1600.32</v>
      </c>
      <c r="M97" s="90">
        <v>999</v>
      </c>
      <c r="N97" s="90">
        <v>0</v>
      </c>
      <c r="O97" s="90">
        <v>0</v>
      </c>
      <c r="P97" s="90">
        <v>0</v>
      </c>
      <c r="Q97" s="234">
        <f t="shared" si="46"/>
        <v>0</v>
      </c>
      <c r="R97" s="93">
        <f t="shared" si="47"/>
        <v>0</v>
      </c>
      <c r="S97" s="94">
        <v>0</v>
      </c>
      <c r="T97" s="94">
        <v>0</v>
      </c>
      <c r="U97" s="93">
        <f t="shared" si="48"/>
        <v>0</v>
      </c>
      <c r="V97" s="94">
        <v>0</v>
      </c>
      <c r="W97" s="94">
        <v>0</v>
      </c>
      <c r="X97" s="93">
        <f t="shared" si="49"/>
        <v>0</v>
      </c>
      <c r="Y97" s="94">
        <v>0</v>
      </c>
      <c r="Z97" s="94">
        <v>0</v>
      </c>
      <c r="AA97" s="93">
        <f t="shared" si="50"/>
        <v>0</v>
      </c>
      <c r="AB97" s="93">
        <f t="shared" si="51"/>
        <v>0</v>
      </c>
      <c r="AC97" s="235">
        <f t="shared" si="52"/>
        <v>0</v>
      </c>
      <c r="AD97" s="93">
        <f t="shared" si="53"/>
        <v>0</v>
      </c>
      <c r="AE97" s="94">
        <v>0</v>
      </c>
      <c r="AF97" s="235">
        <f t="shared" si="54"/>
        <v>0</v>
      </c>
      <c r="AG97" s="94">
        <v>0</v>
      </c>
      <c r="AH97" s="94"/>
      <c r="AI97" s="94"/>
      <c r="AJ97" s="94"/>
      <c r="AK97" s="94"/>
      <c r="AL97" s="123">
        <f t="shared" si="55"/>
        <v>2.837498473615351</v>
      </c>
      <c r="AM97" s="94">
        <v>0</v>
      </c>
      <c r="AN97" s="95">
        <f t="shared" si="56"/>
        <v>0</v>
      </c>
      <c r="AO97" s="96">
        <f t="shared" si="57"/>
        <v>-2.837498473615351</v>
      </c>
      <c r="AP97" s="97"/>
      <c r="AQ97" s="98">
        <f t="shared" si="6"/>
        <v>0</v>
      </c>
      <c r="AR97" s="99">
        <f t="shared" si="35"/>
        <v>400.08</v>
      </c>
      <c r="AS97" s="99">
        <f t="shared" si="8"/>
        <v>0</v>
      </c>
      <c r="AT97" s="99">
        <f t="shared" si="9"/>
        <v>0</v>
      </c>
      <c r="AU97" s="99">
        <f t="shared" si="58"/>
        <v>0</v>
      </c>
      <c r="AV97" s="99">
        <f t="array" ref="AV97">_xlfn.IFS(U97=0,AO97,U97&lt;0,AO97/-U97,U97&gt;0,AO97/U97)</f>
        <v>-2.837498473615351</v>
      </c>
      <c r="AW97" s="235">
        <f t="shared" si="43"/>
        <v>0</v>
      </c>
      <c r="AX97" s="235">
        <f t="shared" si="44"/>
        <v>-7.0923277184946785E-3</v>
      </c>
      <c r="AY97" s="100"/>
      <c r="AZ97" s="95">
        <f t="shared" si="12"/>
        <v>-11.349993894461404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5"/>
        <v>16</v>
      </c>
      <c r="F98" s="94" t="s">
        <v>100</v>
      </c>
      <c r="G98" s="94" t="s">
        <v>100</v>
      </c>
      <c r="H98" s="94">
        <v>16</v>
      </c>
      <c r="I98" s="94">
        <v>0</v>
      </c>
      <c r="J98" s="94">
        <v>0</v>
      </c>
      <c r="K98" s="94">
        <v>300.08</v>
      </c>
      <c r="L98" s="93">
        <f t="shared" si="42"/>
        <v>4801.28</v>
      </c>
      <c r="M98" s="90">
        <v>999</v>
      </c>
      <c r="N98" s="90">
        <v>0</v>
      </c>
      <c r="O98" s="90">
        <v>0</v>
      </c>
      <c r="P98" s="90">
        <v>0</v>
      </c>
      <c r="Q98" s="234">
        <f t="shared" si="46"/>
        <v>0</v>
      </c>
      <c r="R98" s="93">
        <f t="shared" si="47"/>
        <v>0</v>
      </c>
      <c r="S98" s="94">
        <v>0</v>
      </c>
      <c r="T98" s="94">
        <v>0</v>
      </c>
      <c r="U98" s="93">
        <f t="shared" si="48"/>
        <v>0</v>
      </c>
      <c r="V98" s="94">
        <v>0</v>
      </c>
      <c r="W98" s="94">
        <v>0</v>
      </c>
      <c r="X98" s="93">
        <f t="shared" si="49"/>
        <v>0</v>
      </c>
      <c r="Y98" s="94">
        <v>0</v>
      </c>
      <c r="Z98" s="94">
        <v>0</v>
      </c>
      <c r="AA98" s="93">
        <f t="shared" si="50"/>
        <v>0</v>
      </c>
      <c r="AB98" s="93">
        <f t="shared" si="51"/>
        <v>0</v>
      </c>
      <c r="AC98" s="235">
        <f t="shared" si="52"/>
        <v>0</v>
      </c>
      <c r="AD98" s="93">
        <f t="shared" si="53"/>
        <v>0</v>
      </c>
      <c r="AE98" s="94">
        <v>0</v>
      </c>
      <c r="AF98" s="235">
        <f t="shared" si="54"/>
        <v>0</v>
      </c>
      <c r="AG98" s="94">
        <v>0</v>
      </c>
      <c r="AH98" s="94"/>
      <c r="AI98" s="94"/>
      <c r="AJ98" s="94"/>
      <c r="AK98" s="94"/>
      <c r="AL98" s="123">
        <f t="shared" si="55"/>
        <v>11.349993894461404</v>
      </c>
      <c r="AM98" s="94">
        <v>0</v>
      </c>
      <c r="AN98" s="95">
        <f t="shared" si="56"/>
        <v>0</v>
      </c>
      <c r="AO98" s="96">
        <f t="shared" si="57"/>
        <v>-11.349993894461404</v>
      </c>
      <c r="AP98" s="97"/>
      <c r="AQ98" s="98">
        <f t="shared" ref="AQ98:AQ103" si="59">IF(U98=0,0,AA98/U98)</f>
        <v>0</v>
      </c>
      <c r="AR98" s="99">
        <f t="shared" si="35"/>
        <v>300.08</v>
      </c>
      <c r="AS98" s="99">
        <f t="shared" ref="AS98:AS103" si="60">IF(U98=0,0,AE98/U98)</f>
        <v>0</v>
      </c>
      <c r="AT98" s="99">
        <f t="shared" ref="AT98:AT103" si="61">IF(S98=0,AG98/1,AG98/S98)</f>
        <v>0</v>
      </c>
      <c r="AU98" s="99">
        <f t="shared" si="58"/>
        <v>0</v>
      </c>
      <c r="AV98" s="99">
        <f t="array" ref="AV98">_xlfn.IFS(U98=0,AO98,U98&lt;0,AO98/-U98,U98&gt;0,AO98/U98)</f>
        <v>-11.349993894461404</v>
      </c>
      <c r="AW98" s="235">
        <f t="shared" si="43"/>
        <v>0</v>
      </c>
      <c r="AX98" s="235">
        <f t="shared" si="44"/>
        <v>-3.7823226787727954E-2</v>
      </c>
      <c r="AY98" s="100"/>
      <c r="AZ98" s="95">
        <f t="shared" ref="AZ98:AZ103" si="62">AV98*E98</f>
        <v>-181.59990231138246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45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si="42"/>
        <v>0</v>
      </c>
      <c r="M99" s="90" t="s">
        <v>100</v>
      </c>
      <c r="N99" s="90">
        <v>0</v>
      </c>
      <c r="O99" s="90">
        <v>0</v>
      </c>
      <c r="P99" s="90">
        <v>0</v>
      </c>
      <c r="Q99" s="234">
        <f t="shared" si="46"/>
        <v>0</v>
      </c>
      <c r="R99" s="93">
        <f t="shared" si="47"/>
        <v>0</v>
      </c>
      <c r="S99" s="94">
        <v>0</v>
      </c>
      <c r="T99" s="94">
        <v>0</v>
      </c>
      <c r="U99" s="93">
        <f t="shared" si="48"/>
        <v>0</v>
      </c>
      <c r="V99" s="94">
        <v>0</v>
      </c>
      <c r="W99" s="94">
        <v>0</v>
      </c>
      <c r="X99" s="93">
        <f t="shared" si="49"/>
        <v>0</v>
      </c>
      <c r="Y99" s="94">
        <v>0</v>
      </c>
      <c r="Z99" s="94">
        <v>0</v>
      </c>
      <c r="AA99" s="93">
        <f t="shared" si="50"/>
        <v>0</v>
      </c>
      <c r="AB99" s="93">
        <f t="shared" si="51"/>
        <v>0</v>
      </c>
      <c r="AC99" s="235">
        <f t="shared" si="52"/>
        <v>0</v>
      </c>
      <c r="AD99" s="93">
        <f t="shared" si="53"/>
        <v>0</v>
      </c>
      <c r="AE99" s="94">
        <v>0</v>
      </c>
      <c r="AF99" s="235">
        <f t="shared" si="54"/>
        <v>0</v>
      </c>
      <c r="AG99" s="94">
        <v>0</v>
      </c>
      <c r="AH99" s="94"/>
      <c r="AI99" s="94"/>
      <c r="AJ99" s="94"/>
      <c r="AK99" s="94"/>
      <c r="AL99" s="123">
        <f t="shared" si="55"/>
        <v>0</v>
      </c>
      <c r="AM99" s="94">
        <v>476</v>
      </c>
      <c r="AN99" s="95">
        <f t="shared" si="56"/>
        <v>0</v>
      </c>
      <c r="AO99" s="96">
        <f t="shared" si="57"/>
        <v>-476</v>
      </c>
      <c r="AP99" s="97"/>
      <c r="AQ99" s="98">
        <f t="shared" si="59"/>
        <v>0</v>
      </c>
      <c r="AR99" s="99">
        <f t="shared" ref="AR99:AR103" si="63">K99</f>
        <v>142.97999999999999</v>
      </c>
      <c r="AS99" s="99">
        <f t="shared" si="60"/>
        <v>0</v>
      </c>
      <c r="AT99" s="99">
        <f t="shared" si="61"/>
        <v>0</v>
      </c>
      <c r="AU99" s="99">
        <f t="shared" si="58"/>
        <v>0</v>
      </c>
      <c r="AV99" s="99">
        <f t="array" ref="AV99">_xlfn.IFS(U99=0,AO99,U99&lt;0,AO99/-U99,U99&gt;0,AO99/U99)</f>
        <v>-476</v>
      </c>
      <c r="AW99" s="235">
        <f t="shared" ref="AW99:AW103" si="64">IF(AQ99=0,0,AV99/AQ99)</f>
        <v>0</v>
      </c>
      <c r="AX99" s="235">
        <f t="shared" ref="AX99:AX103" si="65">IF(AR99=0,0,AV99/AR99)</f>
        <v>-3.3291369422296828</v>
      </c>
      <c r="AY99" s="100"/>
      <c r="AZ99" s="95">
        <f t="shared" si="62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45"/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142.97999999999999</v>
      </c>
      <c r="L100" s="93">
        <f t="shared" ref="L100:L103" si="66">E100*K100</f>
        <v>0</v>
      </c>
      <c r="M100" s="90">
        <v>0</v>
      </c>
      <c r="N100" s="90">
        <v>0</v>
      </c>
      <c r="O100" s="90">
        <v>0</v>
      </c>
      <c r="P100" s="90">
        <v>0</v>
      </c>
      <c r="Q100" s="234">
        <f t="shared" si="46"/>
        <v>0</v>
      </c>
      <c r="R100" s="93">
        <f t="shared" si="47"/>
        <v>0</v>
      </c>
      <c r="S100" s="94">
        <v>0</v>
      </c>
      <c r="T100" s="94">
        <v>0</v>
      </c>
      <c r="U100" s="93">
        <f t="shared" si="48"/>
        <v>0</v>
      </c>
      <c r="V100" s="94">
        <v>0</v>
      </c>
      <c r="W100" s="94">
        <v>0</v>
      </c>
      <c r="X100" s="93">
        <f t="shared" si="49"/>
        <v>0</v>
      </c>
      <c r="Y100" s="94">
        <v>0</v>
      </c>
      <c r="Z100" s="94">
        <v>0</v>
      </c>
      <c r="AA100" s="93">
        <f t="shared" si="50"/>
        <v>0</v>
      </c>
      <c r="AB100" s="93">
        <f t="shared" si="51"/>
        <v>0</v>
      </c>
      <c r="AC100" s="235">
        <f t="shared" si="52"/>
        <v>0</v>
      </c>
      <c r="AD100" s="93">
        <f t="shared" si="53"/>
        <v>0</v>
      </c>
      <c r="AE100" s="94">
        <v>0</v>
      </c>
      <c r="AF100" s="235">
        <f t="shared" si="54"/>
        <v>0</v>
      </c>
      <c r="AG100" s="94">
        <v>0</v>
      </c>
      <c r="AH100" s="94"/>
      <c r="AI100" s="94"/>
      <c r="AJ100" s="94"/>
      <c r="AK100" s="94"/>
      <c r="AL100" s="123">
        <f t="shared" si="55"/>
        <v>0</v>
      </c>
      <c r="AM100" s="94">
        <v>0</v>
      </c>
      <c r="AN100" s="95">
        <f t="shared" si="56"/>
        <v>0</v>
      </c>
      <c r="AO100" s="96">
        <f t="shared" si="57"/>
        <v>0</v>
      </c>
      <c r="AP100" s="97"/>
      <c r="AQ100" s="98">
        <f t="shared" si="59"/>
        <v>0</v>
      </c>
      <c r="AR100" s="99">
        <f t="shared" si="63"/>
        <v>142.97999999999999</v>
      </c>
      <c r="AS100" s="99">
        <f t="shared" si="60"/>
        <v>0</v>
      </c>
      <c r="AT100" s="99">
        <f t="shared" si="61"/>
        <v>0</v>
      </c>
      <c r="AU100" s="99">
        <f t="shared" si="58"/>
        <v>0</v>
      </c>
      <c r="AV100" s="99">
        <f t="array" ref="AV100">_xlfn.IFS(U100=0,AO100,U100&lt;0,AO100/-U100,U100&gt;0,AO100/U100)</f>
        <v>0</v>
      </c>
      <c r="AW100" s="235">
        <f t="shared" si="64"/>
        <v>0</v>
      </c>
      <c r="AX100" s="235">
        <f t="shared" si="65"/>
        <v>0</v>
      </c>
      <c r="AY100" s="100"/>
      <c r="AZ100" s="95">
        <f t="shared" si="62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45"/>
        <v>2</v>
      </c>
      <c r="F101" s="94">
        <v>2</v>
      </c>
      <c r="G101" s="94" t="s">
        <v>100</v>
      </c>
      <c r="H101" s="94" t="s">
        <v>100</v>
      </c>
      <c r="I101" s="94">
        <v>0</v>
      </c>
      <c r="J101" s="94">
        <v>0</v>
      </c>
      <c r="K101" s="93">
        <v>123.09</v>
      </c>
      <c r="L101" s="93">
        <f t="shared" si="66"/>
        <v>246.18</v>
      </c>
      <c r="M101" s="90" t="s">
        <v>100</v>
      </c>
      <c r="N101" s="90">
        <v>1</v>
      </c>
      <c r="O101" s="90">
        <v>900</v>
      </c>
      <c r="P101" s="90">
        <v>0</v>
      </c>
      <c r="Q101" s="234">
        <f t="shared" si="46"/>
        <v>0.14285714285714285</v>
      </c>
      <c r="R101" s="93">
        <f t="shared" si="47"/>
        <v>0</v>
      </c>
      <c r="S101" s="94">
        <v>0</v>
      </c>
      <c r="T101" s="94">
        <v>0</v>
      </c>
      <c r="U101" s="93">
        <f t="shared" si="48"/>
        <v>0</v>
      </c>
      <c r="V101" s="94">
        <v>0</v>
      </c>
      <c r="W101" s="94">
        <v>0</v>
      </c>
      <c r="X101" s="93">
        <f t="shared" si="49"/>
        <v>0</v>
      </c>
      <c r="Y101" s="94">
        <v>0</v>
      </c>
      <c r="Z101" s="94">
        <v>0</v>
      </c>
      <c r="AA101" s="93">
        <f t="shared" si="50"/>
        <v>0</v>
      </c>
      <c r="AB101" s="93">
        <f t="shared" si="51"/>
        <v>0</v>
      </c>
      <c r="AC101" s="235">
        <f t="shared" si="52"/>
        <v>0</v>
      </c>
      <c r="AD101" s="93">
        <f t="shared" si="53"/>
        <v>0</v>
      </c>
      <c r="AE101" s="94">
        <v>0</v>
      </c>
      <c r="AF101" s="235">
        <f t="shared" si="54"/>
        <v>0</v>
      </c>
      <c r="AG101" s="94">
        <v>0</v>
      </c>
      <c r="AH101" s="94"/>
      <c r="AI101" s="94"/>
      <c r="AJ101" s="94"/>
      <c r="AK101" s="94"/>
      <c r="AL101" s="123">
        <f t="shared" si="55"/>
        <v>0</v>
      </c>
      <c r="AM101" s="94">
        <v>0</v>
      </c>
      <c r="AN101" s="95">
        <f t="shared" si="56"/>
        <v>0</v>
      </c>
      <c r="AO101" s="96">
        <f t="shared" si="57"/>
        <v>0</v>
      </c>
      <c r="AP101" s="97"/>
      <c r="AQ101" s="98">
        <f t="shared" si="59"/>
        <v>0</v>
      </c>
      <c r="AR101" s="99">
        <f t="shared" si="63"/>
        <v>123.09</v>
      </c>
      <c r="AS101" s="99">
        <f t="shared" si="60"/>
        <v>0</v>
      </c>
      <c r="AT101" s="99">
        <f t="shared" si="61"/>
        <v>0</v>
      </c>
      <c r="AU101" s="99">
        <f t="shared" si="58"/>
        <v>0</v>
      </c>
      <c r="AV101" s="99">
        <f t="array" ref="AV101">_xlfn.IFS(U101=0,AO101,U101&lt;0,AO101/-U101,U101&gt;0,AO101/U101)</f>
        <v>0</v>
      </c>
      <c r="AW101" s="235">
        <f t="shared" si="64"/>
        <v>0</v>
      </c>
      <c r="AX101" s="235">
        <f t="shared" si="65"/>
        <v>0</v>
      </c>
      <c r="AY101" s="100"/>
      <c r="AZ101" s="95">
        <f t="shared" si="62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45"/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3">
        <v>123.09</v>
      </c>
      <c r="L102" s="93">
        <f t="shared" si="66"/>
        <v>0</v>
      </c>
      <c r="M102" s="90">
        <v>0</v>
      </c>
      <c r="N102" s="90">
        <v>0</v>
      </c>
      <c r="O102" s="90">
        <v>0</v>
      </c>
      <c r="P102" s="90">
        <v>0</v>
      </c>
      <c r="Q102" s="234">
        <f t="shared" si="46"/>
        <v>0</v>
      </c>
      <c r="R102" s="93">
        <f t="shared" si="47"/>
        <v>0</v>
      </c>
      <c r="S102" s="94">
        <v>0</v>
      </c>
      <c r="T102" s="94">
        <v>0</v>
      </c>
      <c r="U102" s="93">
        <f t="shared" si="48"/>
        <v>0</v>
      </c>
      <c r="V102" s="94">
        <v>0</v>
      </c>
      <c r="W102" s="94">
        <v>0</v>
      </c>
      <c r="X102" s="93">
        <f t="shared" si="49"/>
        <v>0</v>
      </c>
      <c r="Y102" s="94">
        <v>0</v>
      </c>
      <c r="Z102" s="94">
        <v>0</v>
      </c>
      <c r="AA102" s="93">
        <f t="shared" si="50"/>
        <v>0</v>
      </c>
      <c r="AB102" s="93">
        <f t="shared" si="51"/>
        <v>0</v>
      </c>
      <c r="AC102" s="235">
        <f t="shared" si="52"/>
        <v>0</v>
      </c>
      <c r="AD102" s="93">
        <f t="shared" si="53"/>
        <v>0</v>
      </c>
      <c r="AE102" s="94">
        <v>0</v>
      </c>
      <c r="AF102" s="235">
        <f t="shared" si="54"/>
        <v>0</v>
      </c>
      <c r="AG102" s="94">
        <v>0</v>
      </c>
      <c r="AH102" s="94"/>
      <c r="AI102" s="94"/>
      <c r="AJ102" s="94"/>
      <c r="AK102" s="94"/>
      <c r="AL102" s="123">
        <f t="shared" si="55"/>
        <v>0</v>
      </c>
      <c r="AM102" s="94">
        <v>0</v>
      </c>
      <c r="AN102" s="95">
        <f t="shared" si="56"/>
        <v>0</v>
      </c>
      <c r="AO102" s="96">
        <f t="shared" si="57"/>
        <v>0</v>
      </c>
      <c r="AP102" s="97"/>
      <c r="AQ102" s="98">
        <f t="shared" si="59"/>
        <v>0</v>
      </c>
      <c r="AR102" s="99">
        <f t="shared" si="63"/>
        <v>123.09</v>
      </c>
      <c r="AS102" s="99">
        <f t="shared" si="60"/>
        <v>0</v>
      </c>
      <c r="AT102" s="99">
        <f t="shared" si="61"/>
        <v>0</v>
      </c>
      <c r="AU102" s="99">
        <f t="shared" si="58"/>
        <v>0</v>
      </c>
      <c r="AV102" s="99">
        <f t="array" ref="AV102">_xlfn.IFS(U102=0,AO102,U102&lt;0,AO102/-U102,U102&gt;0,AO102/U102)</f>
        <v>0</v>
      </c>
      <c r="AW102" s="235">
        <f t="shared" si="64"/>
        <v>0</v>
      </c>
      <c r="AX102" s="235">
        <f t="shared" si="65"/>
        <v>0</v>
      </c>
      <c r="AY102" s="100"/>
      <c r="AZ102" s="95">
        <f t="shared" si="62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45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66"/>
        <v>0</v>
      </c>
      <c r="M103" s="90" t="s">
        <v>100</v>
      </c>
      <c r="N103" s="90">
        <v>1</v>
      </c>
      <c r="O103" s="90">
        <v>1200</v>
      </c>
      <c r="P103" s="90">
        <v>0</v>
      </c>
      <c r="Q103" s="234">
        <f t="shared" si="46"/>
        <v>0.14285714285714285</v>
      </c>
      <c r="R103" s="93">
        <f t="shared" si="47"/>
        <v>0</v>
      </c>
      <c r="S103" s="94">
        <v>0</v>
      </c>
      <c r="T103" s="94">
        <v>0</v>
      </c>
      <c r="U103" s="93">
        <f t="shared" si="48"/>
        <v>0</v>
      </c>
      <c r="V103" s="94">
        <v>0</v>
      </c>
      <c r="W103" s="94">
        <v>0</v>
      </c>
      <c r="X103" s="93">
        <f t="shared" si="49"/>
        <v>0</v>
      </c>
      <c r="Y103" s="94">
        <v>0</v>
      </c>
      <c r="Z103" s="94">
        <v>0</v>
      </c>
      <c r="AA103" s="93">
        <f t="shared" si="50"/>
        <v>0</v>
      </c>
      <c r="AB103" s="93">
        <f t="shared" si="51"/>
        <v>0</v>
      </c>
      <c r="AC103" s="235">
        <f t="shared" si="52"/>
        <v>0</v>
      </c>
      <c r="AD103" s="93">
        <f t="shared" si="53"/>
        <v>0</v>
      </c>
      <c r="AE103" s="94">
        <v>0</v>
      </c>
      <c r="AF103" s="235">
        <f t="shared" si="54"/>
        <v>0</v>
      </c>
      <c r="AG103" s="94">
        <v>0</v>
      </c>
      <c r="AH103" s="94"/>
      <c r="AI103" s="94"/>
      <c r="AJ103" s="94"/>
      <c r="AK103" s="94"/>
      <c r="AL103" s="123">
        <f t="shared" si="55"/>
        <v>0</v>
      </c>
      <c r="AM103" s="94">
        <v>0</v>
      </c>
      <c r="AN103" s="95">
        <f t="shared" si="56"/>
        <v>0</v>
      </c>
      <c r="AO103" s="96">
        <f t="shared" si="57"/>
        <v>0</v>
      </c>
      <c r="AP103" s="97"/>
      <c r="AQ103" s="98">
        <f t="shared" si="59"/>
        <v>0</v>
      </c>
      <c r="AR103" s="99">
        <f t="shared" si="63"/>
        <v>107.88</v>
      </c>
      <c r="AS103" s="99">
        <f t="shared" si="60"/>
        <v>0</v>
      </c>
      <c r="AT103" s="99">
        <f t="shared" si="61"/>
        <v>0</v>
      </c>
      <c r="AU103" s="99">
        <f t="shared" si="58"/>
        <v>0</v>
      </c>
      <c r="AV103" s="99">
        <f t="array" ref="AV103">_xlfn.IFS(U103=0,AO103,U103&lt;0,AO103/-U103,U103&gt;0,AO103/U103)</f>
        <v>0</v>
      </c>
      <c r="AW103" s="235">
        <f t="shared" si="64"/>
        <v>0</v>
      </c>
      <c r="AX103" s="235">
        <f t="shared" si="65"/>
        <v>0</v>
      </c>
      <c r="AY103" s="100"/>
      <c r="AZ103" s="95">
        <f t="shared" si="62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67">AVERAGE(AQ7:AQ98)</f>
        <v>545.57820123363456</v>
      </c>
      <c r="AR104" s="112">
        <f t="shared" si="67"/>
        <v>141.22217391304349</v>
      </c>
      <c r="AS104" s="112">
        <f t="shared" si="67"/>
        <v>202.3324223424078</v>
      </c>
      <c r="AT104" s="112">
        <f t="shared" si="67"/>
        <v>134.50842254924899</v>
      </c>
      <c r="AU104" s="112">
        <f t="shared" si="67"/>
        <v>128.23119644512389</v>
      </c>
      <c r="AV104" s="112">
        <f t="shared" si="67"/>
        <v>-33.882980781081848</v>
      </c>
      <c r="AW104" s="113">
        <f t="shared" si="67"/>
        <v>1.640986169300147E-2</v>
      </c>
      <c r="AX104" s="113">
        <f t="shared" si="67"/>
        <v>-0.28961918678220877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68">SUM(E3:E104)</f>
        <v>80202</v>
      </c>
      <c r="F105" s="117">
        <f t="shared" si="68"/>
        <v>2258</v>
      </c>
      <c r="G105" s="117">
        <f t="shared" si="68"/>
        <v>537</v>
      </c>
      <c r="H105" s="117">
        <f t="shared" si="68"/>
        <v>11465</v>
      </c>
      <c r="I105" s="117">
        <f t="shared" si="68"/>
        <v>1611</v>
      </c>
      <c r="J105" s="117">
        <f t="shared" si="68"/>
        <v>64331</v>
      </c>
      <c r="K105" s="117"/>
      <c r="L105" s="117">
        <f>SUM(L3:L104)</f>
        <v>9923884.7599999998</v>
      </c>
      <c r="M105" s="117"/>
      <c r="N105" s="117">
        <f>SUM(N3:N104)</f>
        <v>3325</v>
      </c>
      <c r="O105" s="117"/>
      <c r="P105" s="117"/>
      <c r="Q105" s="213"/>
      <c r="R105" s="117"/>
      <c r="S105" s="117">
        <f t="shared" ref="S105:AE105" si="69">SUM(S3:S104)</f>
        <v>1882</v>
      </c>
      <c r="T105" s="117">
        <f t="shared" si="69"/>
        <v>-40</v>
      </c>
      <c r="U105" s="117">
        <f t="shared" si="69"/>
        <v>1842</v>
      </c>
      <c r="V105" s="117">
        <f t="shared" si="69"/>
        <v>1236743.8400000001</v>
      </c>
      <c r="W105" s="117">
        <f t="shared" si="69"/>
        <v>-26582.27</v>
      </c>
      <c r="X105" s="117">
        <f t="shared" si="69"/>
        <v>1210161.57</v>
      </c>
      <c r="Y105" s="117">
        <f t="shared" si="69"/>
        <v>1920260.67</v>
      </c>
      <c r="Z105" s="117">
        <f t="shared" si="69"/>
        <v>-41194.47</v>
      </c>
      <c r="AA105" s="117">
        <f t="shared" si="69"/>
        <v>1879066.2000000002</v>
      </c>
      <c r="AB105" s="117">
        <f t="shared" si="69"/>
        <v>2280322.1500000004</v>
      </c>
      <c r="AC105" s="240">
        <f t="shared" si="69"/>
        <v>0.99889482215407943</v>
      </c>
      <c r="AD105" s="118">
        <f t="shared" si="69"/>
        <v>230374.86</v>
      </c>
      <c r="AE105" s="117">
        <f t="shared" si="69"/>
        <v>695831.50999999954</v>
      </c>
      <c r="AF105" s="240">
        <f>AE105/AA105</f>
        <v>0.37030707592952261</v>
      </c>
      <c r="AG105" s="117">
        <f t="shared" ref="AG105:AO105" si="70">SUM(AG3:AG104)</f>
        <v>212380.68000000002</v>
      </c>
      <c r="AH105" s="118">
        <f t="shared" si="70"/>
        <v>145581</v>
      </c>
      <c r="AI105" s="118">
        <f t="shared" si="70"/>
        <v>138670</v>
      </c>
      <c r="AJ105" s="118">
        <f t="shared" si="70"/>
        <v>44</v>
      </c>
      <c r="AK105" s="118">
        <f t="shared" si="70"/>
        <v>0</v>
      </c>
      <c r="AL105" s="118">
        <f t="shared" si="70"/>
        <v>8132.9799999999987</v>
      </c>
      <c r="AM105" s="117">
        <f t="shared" si="70"/>
        <v>826</v>
      </c>
      <c r="AN105" s="118">
        <f t="shared" si="70"/>
        <v>69100.225646999985</v>
      </c>
      <c r="AO105" s="118">
        <f t="shared" si="70"/>
        <v>378168.94435300014</v>
      </c>
      <c r="AP105" s="119"/>
      <c r="AQ105" s="117"/>
      <c r="AR105" s="117"/>
      <c r="AS105" s="117"/>
      <c r="AT105" s="117"/>
      <c r="AU105" s="297">
        <f>(AH105+AI105+AJ104)/S105</f>
        <v>151.0366631243358</v>
      </c>
      <c r="AV105" s="117"/>
      <c r="AW105" s="117"/>
      <c r="AX105" s="117"/>
      <c r="AY105" s="120"/>
      <c r="AZ105" s="117">
        <f>SUM(AZ3:AZ104)</f>
        <v>16414027.631672958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299"/>
      <c r="AK106" s="299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71">SUM(F107:J107)</f>
        <v>1</v>
      </c>
      <c r="F107" s="94">
        <v>0</v>
      </c>
      <c r="G107" s="94">
        <v>0</v>
      </c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:Q111" si="72">N107/7</f>
        <v>0</v>
      </c>
      <c r="R107" s="93">
        <f t="shared" ref="R107:R111" si="73">U107/7</f>
        <v>0</v>
      </c>
      <c r="S107" s="94">
        <v>0</v>
      </c>
      <c r="T107" s="94">
        <v>0</v>
      </c>
      <c r="U107" s="93">
        <f t="shared" ref="U107" si="74">S107+T107</f>
        <v>0</v>
      </c>
      <c r="V107" s="94">
        <v>0</v>
      </c>
      <c r="W107" s="94">
        <v>0</v>
      </c>
      <c r="X107" s="93">
        <f t="shared" ref="X107" si="75">V107+W107</f>
        <v>0</v>
      </c>
      <c r="Y107" s="94">
        <v>0</v>
      </c>
      <c r="Z107" s="94">
        <v>0</v>
      </c>
      <c r="AA107" s="93">
        <f t="shared" ref="AA107" si="76">Y107+Z107</f>
        <v>0</v>
      </c>
      <c r="AB107" s="93">
        <f t="shared" ref="AB107" si="77">N107*O107*P107/100</f>
        <v>0</v>
      </c>
      <c r="AC107" s="235">
        <f t="shared" ref="AC107" si="78">AA107/$AA$126</f>
        <v>0</v>
      </c>
      <c r="AD107" s="93">
        <f t="shared" ref="AD107" si="79">U107*K107</f>
        <v>0</v>
      </c>
      <c r="AE107" s="94">
        <v>0</v>
      </c>
      <c r="AF107" s="235">
        <f t="shared" ref="AF107" si="80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" si="81">IFERROR($AL$126*H107/$H$126,0)</f>
        <v>0</v>
      </c>
      <c r="AM107" s="94">
        <v>0</v>
      </c>
      <c r="AN107" s="95">
        <f t="shared" ref="AN107:AN111" si="82">X107*5.71%</f>
        <v>0</v>
      </c>
      <c r="AO107" s="96">
        <f t="shared" ref="AO107:AO111" si="83">AA107-AD107-AE107-AG107-AH107-AI107-AK107-AL107-AN107-AM107</f>
        <v>0</v>
      </c>
      <c r="AP107" s="97"/>
      <c r="AQ107" s="98">
        <f t="shared" ref="AQ107:AQ111" si="84">IF(U107=0,0,AA107/U107)</f>
        <v>0</v>
      </c>
      <c r="AR107" s="99">
        <f t="shared" ref="AR107:AR111" si="85">K107</f>
        <v>579.17999999999995</v>
      </c>
      <c r="AS107" s="99">
        <f t="shared" ref="AS107:AS111" si="86">IF(U107=0,0,AE107/U107)</f>
        <v>0</v>
      </c>
      <c r="AT107" s="99">
        <f t="shared" ref="AT107:AT111" si="87">IF(S107=0,AG107/1,AG107/S107)</f>
        <v>0</v>
      </c>
      <c r="AU107" s="99">
        <f t="shared" ref="AU107:AU111" si="88"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89">IF(AQ107=0,0,AV107/AQ107)</f>
        <v>0</v>
      </c>
      <c r="AX107" s="235">
        <f t="shared" ref="AX107:AX111" si="90">IF(AR107=0,0,AV107/AR107)</f>
        <v>0</v>
      </c>
      <c r="AY107" s="100"/>
      <c r="AZ107" s="95">
        <f t="shared" ref="AZ107:AZ111" si="91"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71"/>
        <v>1</v>
      </c>
      <c r="F108" s="94">
        <v>0</v>
      </c>
      <c r="G108" s="94">
        <v>0</v>
      </c>
      <c r="H108" s="94">
        <v>0</v>
      </c>
      <c r="I108" s="94">
        <v>0</v>
      </c>
      <c r="J108" s="94">
        <v>1</v>
      </c>
      <c r="K108" s="94">
        <v>579.17999999999995</v>
      </c>
      <c r="L108" s="93">
        <f t="shared" ref="L108:L111" si="92">E108*K108</f>
        <v>579.17999999999995</v>
      </c>
      <c r="M108" s="90">
        <v>11</v>
      </c>
      <c r="N108" s="90">
        <v>0</v>
      </c>
      <c r="O108" s="90">
        <v>0</v>
      </c>
      <c r="P108" s="90">
        <v>0</v>
      </c>
      <c r="Q108" s="234">
        <f t="shared" si="72"/>
        <v>0</v>
      </c>
      <c r="R108" s="93">
        <f t="shared" si="73"/>
        <v>0.14285714285714285</v>
      </c>
      <c r="S108" s="94">
        <v>1</v>
      </c>
      <c r="T108" s="94">
        <v>0</v>
      </c>
      <c r="U108" s="93">
        <f t="shared" ref="U108:U111" si="93">S108+T108</f>
        <v>1</v>
      </c>
      <c r="V108" s="94">
        <v>1407</v>
      </c>
      <c r="W108" s="94">
        <v>0</v>
      </c>
      <c r="X108" s="93">
        <f t="shared" ref="X108:X111" si="94">V108+W108</f>
        <v>1407</v>
      </c>
      <c r="Y108" s="94">
        <v>2079</v>
      </c>
      <c r="Z108" s="94">
        <v>0</v>
      </c>
      <c r="AA108" s="93">
        <f t="shared" ref="AA108:AA111" si="95">Y108+Z108</f>
        <v>2079</v>
      </c>
      <c r="AB108" s="93">
        <f t="shared" ref="AB108:AB111" si="96">N108*O108*P108/100</f>
        <v>0</v>
      </c>
      <c r="AC108" s="235">
        <f t="shared" ref="AC108:AC111" si="97">AA108/$AA$126</f>
        <v>1.1051778459206657E-3</v>
      </c>
      <c r="AD108" s="93">
        <f t="shared" ref="AD108:AD111" si="98">U108*K108</f>
        <v>579.17999999999995</v>
      </c>
      <c r="AE108" s="94">
        <v>763.08999999999992</v>
      </c>
      <c r="AF108" s="235">
        <f t="shared" ref="AF108:AF111" si="99">IF(AA108=0,0,AE108/AA108)</f>
        <v>0.36704665704665701</v>
      </c>
      <c r="AG108" s="94">
        <v>124.34</v>
      </c>
      <c r="AH108" s="94"/>
      <c r="AI108" s="94"/>
      <c r="AJ108" s="94"/>
      <c r="AK108" s="94"/>
      <c r="AL108" s="123">
        <f t="shared" ref="AL108:AL111" si="100">IFERROR($AL$126*H108/$H$126,0)</f>
        <v>0</v>
      </c>
      <c r="AM108" s="94">
        <v>0</v>
      </c>
      <c r="AN108" s="95">
        <f t="shared" si="82"/>
        <v>80.339699999999993</v>
      </c>
      <c r="AO108" s="96">
        <f t="shared" si="83"/>
        <v>532.05030000000022</v>
      </c>
      <c r="AP108" s="97"/>
      <c r="AQ108" s="98">
        <f t="shared" si="84"/>
        <v>2079</v>
      </c>
      <c r="AR108" s="99">
        <f t="shared" si="85"/>
        <v>579.17999999999995</v>
      </c>
      <c r="AS108" s="99">
        <f t="shared" si="86"/>
        <v>763.08999999999992</v>
      </c>
      <c r="AT108" s="99">
        <f t="shared" si="87"/>
        <v>124.34</v>
      </c>
      <c r="AU108" s="99">
        <f t="shared" si="88"/>
        <v>0</v>
      </c>
      <c r="AV108" s="99">
        <f t="array" ref="AV108">_xlfn.IFS(U108=0,AO108,U108&lt;0,AO108/-U108,U108&gt;0,AO108/U108)</f>
        <v>532.05030000000022</v>
      </c>
      <c r="AW108" s="235">
        <f t="shared" si="89"/>
        <v>0.25591645021645032</v>
      </c>
      <c r="AX108" s="235">
        <f t="shared" si="90"/>
        <v>0.91862685175593128</v>
      </c>
      <c r="AY108" s="100"/>
      <c r="AZ108" s="95">
        <f t="shared" si="91"/>
        <v>532.05030000000022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71"/>
        <v>2</v>
      </c>
      <c r="F109" s="94">
        <v>0</v>
      </c>
      <c r="G109" s="94">
        <v>0</v>
      </c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92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72"/>
        <v>0</v>
      </c>
      <c r="R109" s="93">
        <f t="shared" si="73"/>
        <v>0</v>
      </c>
      <c r="S109" s="94">
        <v>0</v>
      </c>
      <c r="T109" s="94">
        <v>0</v>
      </c>
      <c r="U109" s="93">
        <f t="shared" si="93"/>
        <v>0</v>
      </c>
      <c r="V109" s="94">
        <v>0</v>
      </c>
      <c r="W109" s="94">
        <v>0</v>
      </c>
      <c r="X109" s="93">
        <f t="shared" si="94"/>
        <v>0</v>
      </c>
      <c r="Y109" s="94">
        <v>0</v>
      </c>
      <c r="Z109" s="94">
        <v>0</v>
      </c>
      <c r="AA109" s="93">
        <f t="shared" si="95"/>
        <v>0</v>
      </c>
      <c r="AB109" s="93">
        <f t="shared" si="96"/>
        <v>0</v>
      </c>
      <c r="AC109" s="235">
        <f t="shared" si="97"/>
        <v>0</v>
      </c>
      <c r="AD109" s="93">
        <f t="shared" si="98"/>
        <v>0</v>
      </c>
      <c r="AE109" s="94">
        <v>0</v>
      </c>
      <c r="AF109" s="235">
        <f t="shared" si="99"/>
        <v>0</v>
      </c>
      <c r="AG109" s="94">
        <v>0</v>
      </c>
      <c r="AH109" s="94"/>
      <c r="AI109" s="94"/>
      <c r="AJ109" s="94"/>
      <c r="AK109" s="94"/>
      <c r="AL109" s="123">
        <f t="shared" si="100"/>
        <v>0</v>
      </c>
      <c r="AM109" s="94">
        <v>0</v>
      </c>
      <c r="AN109" s="95">
        <f t="shared" si="82"/>
        <v>0</v>
      </c>
      <c r="AO109" s="96">
        <f t="shared" si="83"/>
        <v>0</v>
      </c>
      <c r="AP109" s="97"/>
      <c r="AQ109" s="98">
        <f t="shared" si="84"/>
        <v>0</v>
      </c>
      <c r="AR109" s="99">
        <f t="shared" si="85"/>
        <v>541.67999999999995</v>
      </c>
      <c r="AS109" s="99">
        <f t="shared" si="86"/>
        <v>0</v>
      </c>
      <c r="AT109" s="99">
        <f t="shared" si="87"/>
        <v>0</v>
      </c>
      <c r="AU109" s="99">
        <f t="shared" si="88"/>
        <v>0</v>
      </c>
      <c r="AV109" s="99">
        <f t="array" ref="AV109">_xlfn.IFS(U109=0,AO109,U109&lt;0,AO109/-U109,U109&gt;0,AO109/U109)</f>
        <v>0</v>
      </c>
      <c r="AW109" s="235">
        <f t="shared" si="89"/>
        <v>0</v>
      </c>
      <c r="AX109" s="235">
        <f t="shared" si="90"/>
        <v>0</v>
      </c>
      <c r="AY109" s="100"/>
      <c r="AZ109" s="95">
        <f t="shared" si="91"/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71"/>
        <v>1</v>
      </c>
      <c r="F110" s="94">
        <v>0</v>
      </c>
      <c r="G110" s="94">
        <v>0</v>
      </c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92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72"/>
        <v>0</v>
      </c>
      <c r="R110" s="93">
        <f t="shared" si="73"/>
        <v>0</v>
      </c>
      <c r="S110" s="94">
        <v>0</v>
      </c>
      <c r="T110" s="94">
        <v>0</v>
      </c>
      <c r="U110" s="93">
        <f t="shared" si="93"/>
        <v>0</v>
      </c>
      <c r="V110" s="94">
        <v>0</v>
      </c>
      <c r="W110" s="94">
        <v>0</v>
      </c>
      <c r="X110" s="93">
        <f t="shared" si="94"/>
        <v>0</v>
      </c>
      <c r="Y110" s="94">
        <v>0</v>
      </c>
      <c r="Z110" s="94">
        <v>0</v>
      </c>
      <c r="AA110" s="93">
        <f t="shared" si="95"/>
        <v>0</v>
      </c>
      <c r="AB110" s="93">
        <f t="shared" si="96"/>
        <v>0</v>
      </c>
      <c r="AC110" s="235">
        <f t="shared" si="97"/>
        <v>0</v>
      </c>
      <c r="AD110" s="93">
        <f t="shared" si="98"/>
        <v>0</v>
      </c>
      <c r="AE110" s="94">
        <v>0</v>
      </c>
      <c r="AF110" s="235">
        <f t="shared" si="99"/>
        <v>0</v>
      </c>
      <c r="AG110" s="94">
        <v>0</v>
      </c>
      <c r="AH110" s="94"/>
      <c r="AI110" s="94"/>
      <c r="AJ110" s="94"/>
      <c r="AK110" s="94"/>
      <c r="AL110" s="123">
        <f t="shared" si="100"/>
        <v>0</v>
      </c>
      <c r="AM110" s="94">
        <v>0</v>
      </c>
      <c r="AN110" s="95">
        <f t="shared" si="82"/>
        <v>0</v>
      </c>
      <c r="AO110" s="96">
        <f t="shared" si="83"/>
        <v>0</v>
      </c>
      <c r="AP110" s="97"/>
      <c r="AQ110" s="98">
        <f t="shared" si="84"/>
        <v>0</v>
      </c>
      <c r="AR110" s="99">
        <f t="shared" si="85"/>
        <v>541.67999999999995</v>
      </c>
      <c r="AS110" s="99">
        <f t="shared" si="86"/>
        <v>0</v>
      </c>
      <c r="AT110" s="99">
        <f t="shared" si="87"/>
        <v>0</v>
      </c>
      <c r="AU110" s="99">
        <f t="shared" si="88"/>
        <v>0</v>
      </c>
      <c r="AV110" s="99">
        <f t="array" ref="AV110">_xlfn.IFS(U110=0,AO110,U110&lt;0,AO110/-U110,U110&gt;0,AO110/U110)</f>
        <v>0</v>
      </c>
      <c r="AW110" s="235">
        <f t="shared" si="89"/>
        <v>0</v>
      </c>
      <c r="AX110" s="235">
        <f t="shared" si="90"/>
        <v>0</v>
      </c>
      <c r="AY110" s="100"/>
      <c r="AZ110" s="95">
        <f t="shared" si="91"/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71"/>
        <v>1</v>
      </c>
      <c r="F111" s="94">
        <v>0</v>
      </c>
      <c r="G111" s="94">
        <v>0</v>
      </c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92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72"/>
        <v>0</v>
      </c>
      <c r="R111" s="93">
        <f t="shared" si="73"/>
        <v>0</v>
      </c>
      <c r="S111" s="94">
        <v>0</v>
      </c>
      <c r="T111" s="94">
        <v>0</v>
      </c>
      <c r="U111" s="93">
        <f t="shared" si="93"/>
        <v>0</v>
      </c>
      <c r="V111" s="94">
        <v>0</v>
      </c>
      <c r="W111" s="94">
        <v>0</v>
      </c>
      <c r="X111" s="93">
        <f t="shared" si="94"/>
        <v>0</v>
      </c>
      <c r="Y111" s="94">
        <v>0</v>
      </c>
      <c r="Z111" s="94">
        <v>0</v>
      </c>
      <c r="AA111" s="93">
        <f t="shared" si="95"/>
        <v>0</v>
      </c>
      <c r="AB111" s="93">
        <f t="shared" si="96"/>
        <v>0</v>
      </c>
      <c r="AC111" s="235">
        <f t="shared" si="97"/>
        <v>0</v>
      </c>
      <c r="AD111" s="93">
        <f t="shared" si="98"/>
        <v>0</v>
      </c>
      <c r="AE111" s="94">
        <v>0</v>
      </c>
      <c r="AF111" s="235">
        <f t="shared" si="99"/>
        <v>0</v>
      </c>
      <c r="AG111" s="94">
        <v>0</v>
      </c>
      <c r="AH111" s="94"/>
      <c r="AI111" s="94"/>
      <c r="AJ111" s="94"/>
      <c r="AK111" s="94"/>
      <c r="AL111" s="123">
        <f t="shared" si="100"/>
        <v>0</v>
      </c>
      <c r="AM111" s="94">
        <v>0</v>
      </c>
      <c r="AN111" s="95">
        <f t="shared" si="82"/>
        <v>0</v>
      </c>
      <c r="AO111" s="96">
        <f t="shared" si="83"/>
        <v>0</v>
      </c>
      <c r="AP111" s="97"/>
      <c r="AQ111" s="98">
        <f t="shared" si="84"/>
        <v>0</v>
      </c>
      <c r="AR111" s="99">
        <f t="shared" si="85"/>
        <v>541.67999999999995</v>
      </c>
      <c r="AS111" s="99">
        <f t="shared" si="86"/>
        <v>0</v>
      </c>
      <c r="AT111" s="99">
        <f t="shared" si="87"/>
        <v>0</v>
      </c>
      <c r="AU111" s="99">
        <f t="shared" si="88"/>
        <v>0</v>
      </c>
      <c r="AV111" s="99">
        <f t="array" ref="AV111">_xlfn.IFS(U111=0,AO111,U111&lt;0,AO111/-U111,U111&gt;0,AO111/U111)</f>
        <v>0</v>
      </c>
      <c r="AW111" s="235">
        <f t="shared" si="89"/>
        <v>0</v>
      </c>
      <c r="AX111" s="235">
        <f t="shared" si="90"/>
        <v>0</v>
      </c>
      <c r="AY111" s="100"/>
      <c r="AZ111" s="95">
        <f t="shared" si="91"/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99"/>
      <c r="AI112" s="299"/>
      <c r="AJ112" s="299"/>
      <c r="AK112" s="299"/>
      <c r="AL112" s="123"/>
      <c r="AM112" s="94"/>
      <c r="AN112" s="124"/>
      <c r="AO112" s="125"/>
      <c r="AP112" s="97"/>
      <c r="AQ112" s="246">
        <f>AVERAGE(AQ107:AQ111)</f>
        <v>415.8</v>
      </c>
      <c r="AR112" s="246">
        <f>AVERAGE(AR107:AR111)</f>
        <v>556.67999999999995</v>
      </c>
      <c r="AS112" s="246">
        <f t="shared" ref="AS112:AX112" si="101">AVERAGE(AS107:AS111)</f>
        <v>152.61799999999999</v>
      </c>
      <c r="AT112" s="246">
        <f t="shared" si="101"/>
        <v>24.868000000000002</v>
      </c>
      <c r="AU112" s="246">
        <f t="shared" si="101"/>
        <v>0</v>
      </c>
      <c r="AV112" s="246">
        <f t="shared" si="101"/>
        <v>106.41006000000004</v>
      </c>
      <c r="AW112" s="247">
        <f t="shared" si="101"/>
        <v>5.1183290043290065E-2</v>
      </c>
      <c r="AX112" s="247">
        <f t="shared" si="101"/>
        <v>0.18372537035118625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02">SUM(E107:E111)</f>
        <v>6</v>
      </c>
      <c r="F113" s="250">
        <f t="shared" si="102"/>
        <v>0</v>
      </c>
      <c r="G113" s="250">
        <f t="shared" si="102"/>
        <v>0</v>
      </c>
      <c r="H113" s="250">
        <f t="shared" si="102"/>
        <v>0</v>
      </c>
      <c r="I113" s="250">
        <f t="shared" si="102"/>
        <v>0</v>
      </c>
      <c r="J113" s="250">
        <f t="shared" si="102"/>
        <v>6</v>
      </c>
      <c r="K113" s="250"/>
      <c r="L113" s="250">
        <f>SUM(L107:L111)</f>
        <v>3325.0799999999995</v>
      </c>
      <c r="M113" s="250"/>
      <c r="N113" s="250">
        <f>SUM(N107:N111)</f>
        <v>0</v>
      </c>
      <c r="O113" s="250"/>
      <c r="P113" s="250"/>
      <c r="Q113" s="252"/>
      <c r="R113" s="250"/>
      <c r="S113" s="250">
        <f t="shared" ref="S113:AE113" si="103">SUM(S107:S111)</f>
        <v>1</v>
      </c>
      <c r="T113" s="250">
        <f t="shared" si="103"/>
        <v>0</v>
      </c>
      <c r="U113" s="250">
        <f t="shared" si="103"/>
        <v>1</v>
      </c>
      <c r="V113" s="250">
        <f t="shared" si="103"/>
        <v>1407</v>
      </c>
      <c r="W113" s="250">
        <f t="shared" si="103"/>
        <v>0</v>
      </c>
      <c r="X113" s="250">
        <f t="shared" si="103"/>
        <v>1407</v>
      </c>
      <c r="Y113" s="250">
        <f t="shared" si="103"/>
        <v>2079</v>
      </c>
      <c r="Z113" s="250">
        <f t="shared" si="103"/>
        <v>0</v>
      </c>
      <c r="AA113" s="250">
        <f t="shared" si="103"/>
        <v>2079</v>
      </c>
      <c r="AB113" s="250">
        <f t="shared" si="103"/>
        <v>0</v>
      </c>
      <c r="AC113" s="253">
        <f t="shared" si="103"/>
        <v>1.1051778459206657E-3</v>
      </c>
      <c r="AD113" s="254">
        <f t="shared" si="103"/>
        <v>579.17999999999995</v>
      </c>
      <c r="AE113" s="250">
        <f t="shared" si="103"/>
        <v>763.08999999999992</v>
      </c>
      <c r="AF113" s="253">
        <f>AE113/AA113</f>
        <v>0.36704665704665701</v>
      </c>
      <c r="AG113" s="250">
        <f t="shared" ref="AG113:AO113" si="104">SUM(AG107:AG111)</f>
        <v>124.34</v>
      </c>
      <c r="AH113" s="254">
        <f t="shared" si="104"/>
        <v>0</v>
      </c>
      <c r="AI113" s="254">
        <f t="shared" si="104"/>
        <v>0</v>
      </c>
      <c r="AJ113" s="254">
        <f t="shared" si="104"/>
        <v>0</v>
      </c>
      <c r="AK113" s="254">
        <f t="shared" si="104"/>
        <v>0</v>
      </c>
      <c r="AL113" s="254">
        <f t="shared" si="104"/>
        <v>0</v>
      </c>
      <c r="AM113" s="250">
        <f t="shared" si="104"/>
        <v>0</v>
      </c>
      <c r="AN113" s="254">
        <f t="shared" si="104"/>
        <v>80.339699999999993</v>
      </c>
      <c r="AO113" s="254">
        <f t="shared" si="104"/>
        <v>532.05030000000022</v>
      </c>
      <c r="AP113" s="255"/>
      <c r="AQ113" s="250"/>
      <c r="AR113" s="250"/>
      <c r="AS113" s="250"/>
      <c r="AT113" s="250"/>
      <c r="AU113" s="256">
        <f>(AH113+AI113+AJ113)/S113</f>
        <v>0</v>
      </c>
      <c r="AV113" s="250"/>
      <c r="AW113" s="250"/>
      <c r="AX113" s="250"/>
      <c r="AY113" s="257"/>
      <c r="AZ113" s="250">
        <f>SUM(AZ107:AZ111)</f>
        <v>532.05030000000022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00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>
        <v>0</v>
      </c>
      <c r="G115" s="94">
        <v>0</v>
      </c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05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:Q122" si="106">N115/7</f>
        <v>0</v>
      </c>
      <c r="R115" s="93">
        <f t="shared" ref="R115:R122" si="107">U115/7</f>
        <v>0</v>
      </c>
      <c r="S115" s="94">
        <v>0</v>
      </c>
      <c r="T115" s="94">
        <v>0</v>
      </c>
      <c r="U115" s="93">
        <f t="shared" ref="U115" si="108">S115+T115</f>
        <v>0</v>
      </c>
      <c r="V115" s="94">
        <v>0</v>
      </c>
      <c r="W115" s="94">
        <v>0</v>
      </c>
      <c r="X115" s="93">
        <f t="shared" ref="X115" si="109">V115+W115</f>
        <v>0</v>
      </c>
      <c r="Y115" s="94">
        <v>0</v>
      </c>
      <c r="Z115" s="94">
        <v>0</v>
      </c>
      <c r="AA115" s="93">
        <f t="shared" ref="AA115" si="110">Y115+Z115</f>
        <v>0</v>
      </c>
      <c r="AB115" s="93">
        <f t="shared" ref="AB115" si="111">N115*O115*P115/100</f>
        <v>0</v>
      </c>
      <c r="AC115" s="235">
        <f t="shared" ref="AC115" si="112">AA115/$AA$126</f>
        <v>0</v>
      </c>
      <c r="AD115" s="93">
        <f t="shared" ref="AD115" si="113">U115*K115</f>
        <v>0</v>
      </c>
      <c r="AE115" s="94">
        <v>0</v>
      </c>
      <c r="AF115" s="235">
        <f t="shared" ref="AF115" si="114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" si="115">IFERROR($AL$126*H115/$H$126,0)</f>
        <v>0</v>
      </c>
      <c r="AM115" s="94">
        <v>0</v>
      </c>
      <c r="AN115" s="95">
        <f t="shared" ref="AN115:AN122" si="116">X115*5.71%</f>
        <v>0</v>
      </c>
      <c r="AO115" s="96">
        <f t="shared" ref="AO115:AO122" si="117">AA115-AD115-AE115-AG115-AH115-AI115-AK115-AL115-AN115-AM115</f>
        <v>0</v>
      </c>
      <c r="AP115" s="97"/>
      <c r="AQ115" s="98">
        <f t="shared" ref="AQ115:AQ122" si="118">IF(U115=0,0,AA115/U115)</f>
        <v>0</v>
      </c>
      <c r="AR115" s="99">
        <f t="shared" ref="AR115:AR122" si="119">K115</f>
        <v>140</v>
      </c>
      <c r="AS115" s="99">
        <f t="shared" ref="AS115:AS122" si="120">IF(U115=0,0,AE115/U115)</f>
        <v>0</v>
      </c>
      <c r="AT115" s="99">
        <f t="shared" ref="AT115:AT122" si="121">IF(S115=0,AG115/1,AG115/S115)</f>
        <v>0</v>
      </c>
      <c r="AU115" s="99">
        <f t="shared" ref="AU115:AU122" si="122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23">IF(AQ115=0,0,AV115/AQ115)</f>
        <v>0</v>
      </c>
      <c r="AX115" s="235">
        <f t="shared" ref="AX115:AX122" si="124">IF(AR115=0,0,AV115/AR115)</f>
        <v>0</v>
      </c>
      <c r="AY115" s="100"/>
      <c r="AZ115" s="95">
        <f t="shared" ref="AZ115:AZ122" si="125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26">SUM(F116:J116)</f>
        <v>1</v>
      </c>
      <c r="F116" s="94">
        <v>0</v>
      </c>
      <c r="G116" s="94">
        <v>0</v>
      </c>
      <c r="H116" s="94">
        <v>0</v>
      </c>
      <c r="I116" s="94">
        <v>1</v>
      </c>
      <c r="J116" s="94"/>
      <c r="K116" s="93">
        <v>154</v>
      </c>
      <c r="L116" s="93">
        <f t="shared" si="105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si="106"/>
        <v>0</v>
      </c>
      <c r="R116" s="93">
        <f t="shared" si="107"/>
        <v>0</v>
      </c>
      <c r="S116" s="94">
        <v>0</v>
      </c>
      <c r="T116" s="94">
        <v>0</v>
      </c>
      <c r="U116" s="93">
        <f t="shared" ref="U116:U122" si="127">S116+T116</f>
        <v>0</v>
      </c>
      <c r="V116" s="94">
        <v>0</v>
      </c>
      <c r="W116" s="94">
        <v>0</v>
      </c>
      <c r="X116" s="93">
        <f t="shared" ref="X116:X122" si="128">V116+W116</f>
        <v>0</v>
      </c>
      <c r="Y116" s="94">
        <v>0</v>
      </c>
      <c r="Z116" s="94">
        <v>0</v>
      </c>
      <c r="AA116" s="93">
        <f t="shared" ref="AA116:AA122" si="129">Y116+Z116</f>
        <v>0</v>
      </c>
      <c r="AB116" s="93">
        <f t="shared" ref="AB116:AB122" si="130">N116*O116*P116/100</f>
        <v>0</v>
      </c>
      <c r="AC116" s="235">
        <f t="shared" ref="AC116:AC122" si="131">AA116/$AA$126</f>
        <v>0</v>
      </c>
      <c r="AD116" s="93">
        <f t="shared" ref="AD116:AD122" si="132">U116*K116</f>
        <v>0</v>
      </c>
      <c r="AE116" s="94">
        <v>0</v>
      </c>
      <c r="AF116" s="235">
        <f t="shared" ref="AF116:AF122" si="133">IF(AA116=0,0,AE116/AA116)</f>
        <v>0</v>
      </c>
      <c r="AG116" s="94">
        <v>0</v>
      </c>
      <c r="AH116" s="94"/>
      <c r="AI116" s="94"/>
      <c r="AJ116" s="94"/>
      <c r="AK116" s="94"/>
      <c r="AL116" s="123">
        <f t="shared" ref="AL116:AL122" si="134">IFERROR($AL$126*H116/$H$126,0)</f>
        <v>0</v>
      </c>
      <c r="AM116" s="94">
        <v>0</v>
      </c>
      <c r="AN116" s="95">
        <f t="shared" si="116"/>
        <v>0</v>
      </c>
      <c r="AO116" s="96">
        <f t="shared" si="117"/>
        <v>0</v>
      </c>
      <c r="AP116" s="97"/>
      <c r="AQ116" s="98">
        <f t="shared" si="118"/>
        <v>0</v>
      </c>
      <c r="AR116" s="99">
        <f t="shared" si="119"/>
        <v>154</v>
      </c>
      <c r="AS116" s="99">
        <f t="shared" si="120"/>
        <v>0</v>
      </c>
      <c r="AT116" s="99">
        <f t="shared" si="121"/>
        <v>0</v>
      </c>
      <c r="AU116" s="99">
        <f t="shared" si="122"/>
        <v>0</v>
      </c>
      <c r="AV116" s="99">
        <f t="array" ref="AV116">_xlfn.IFS(U116=0,AO116,U116&lt;0,AO116/-U116,U116&gt;0,AO116/U116)</f>
        <v>0</v>
      </c>
      <c r="AW116" s="235">
        <f t="shared" si="123"/>
        <v>0</v>
      </c>
      <c r="AX116" s="235">
        <f t="shared" si="124"/>
        <v>0</v>
      </c>
      <c r="AY116" s="100"/>
      <c r="AZ116" s="95">
        <f t="shared" si="125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26"/>
        <v>1</v>
      </c>
      <c r="F117" s="94">
        <v>0</v>
      </c>
      <c r="G117" s="94">
        <v>0</v>
      </c>
      <c r="H117" s="94">
        <v>0</v>
      </c>
      <c r="I117" s="94">
        <v>1</v>
      </c>
      <c r="J117" s="94"/>
      <c r="K117" s="93">
        <v>220</v>
      </c>
      <c r="L117" s="93">
        <f t="shared" si="105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06"/>
        <v>0</v>
      </c>
      <c r="R117" s="93">
        <f t="shared" si="107"/>
        <v>0</v>
      </c>
      <c r="S117" s="94">
        <v>0</v>
      </c>
      <c r="T117" s="94">
        <v>0</v>
      </c>
      <c r="U117" s="93">
        <f t="shared" si="127"/>
        <v>0</v>
      </c>
      <c r="V117" s="94">
        <v>0</v>
      </c>
      <c r="W117" s="94">
        <v>0</v>
      </c>
      <c r="X117" s="93">
        <f t="shared" si="128"/>
        <v>0</v>
      </c>
      <c r="Y117" s="94">
        <v>0</v>
      </c>
      <c r="Z117" s="94">
        <v>0</v>
      </c>
      <c r="AA117" s="93">
        <f t="shared" si="129"/>
        <v>0</v>
      </c>
      <c r="AB117" s="93">
        <f t="shared" si="130"/>
        <v>0</v>
      </c>
      <c r="AC117" s="235">
        <f t="shared" si="131"/>
        <v>0</v>
      </c>
      <c r="AD117" s="93">
        <f t="shared" si="132"/>
        <v>0</v>
      </c>
      <c r="AE117" s="94">
        <v>0</v>
      </c>
      <c r="AF117" s="235">
        <f t="shared" si="133"/>
        <v>0</v>
      </c>
      <c r="AG117" s="94">
        <v>0</v>
      </c>
      <c r="AH117" s="94"/>
      <c r="AI117" s="94"/>
      <c r="AJ117" s="94"/>
      <c r="AK117" s="94"/>
      <c r="AL117" s="123">
        <f t="shared" si="134"/>
        <v>0</v>
      </c>
      <c r="AM117" s="94">
        <v>0</v>
      </c>
      <c r="AN117" s="95">
        <f t="shared" si="116"/>
        <v>0</v>
      </c>
      <c r="AO117" s="96">
        <f t="shared" si="117"/>
        <v>0</v>
      </c>
      <c r="AP117" s="97"/>
      <c r="AQ117" s="98">
        <f t="shared" si="118"/>
        <v>0</v>
      </c>
      <c r="AR117" s="99">
        <f t="shared" si="119"/>
        <v>220</v>
      </c>
      <c r="AS117" s="99">
        <f t="shared" si="120"/>
        <v>0</v>
      </c>
      <c r="AT117" s="99">
        <f t="shared" si="121"/>
        <v>0</v>
      </c>
      <c r="AU117" s="99">
        <f t="shared" si="122"/>
        <v>0</v>
      </c>
      <c r="AV117" s="99">
        <f t="array" ref="AV117">_xlfn.IFS(U117=0,AO117,U117&lt;0,AO117/-U117,U117&gt;0,AO117/U117)</f>
        <v>0</v>
      </c>
      <c r="AW117" s="235">
        <f t="shared" si="123"/>
        <v>0</v>
      </c>
      <c r="AX117" s="235">
        <f t="shared" si="124"/>
        <v>0</v>
      </c>
      <c r="AY117" s="100"/>
      <c r="AZ117" s="95">
        <f t="shared" si="125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26"/>
        <v>1</v>
      </c>
      <c r="F118" s="94">
        <v>0</v>
      </c>
      <c r="G118" s="94">
        <v>0</v>
      </c>
      <c r="H118" s="94">
        <v>0</v>
      </c>
      <c r="I118" s="94">
        <v>1</v>
      </c>
      <c r="J118" s="94"/>
      <c r="K118" s="93">
        <v>220</v>
      </c>
      <c r="L118" s="93">
        <f t="shared" si="105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06"/>
        <v>0</v>
      </c>
      <c r="R118" s="93">
        <f t="shared" si="107"/>
        <v>0</v>
      </c>
      <c r="S118" s="94">
        <v>0</v>
      </c>
      <c r="T118" s="94">
        <v>0</v>
      </c>
      <c r="U118" s="93">
        <f t="shared" si="127"/>
        <v>0</v>
      </c>
      <c r="V118" s="94">
        <v>0</v>
      </c>
      <c r="W118" s="94">
        <v>0</v>
      </c>
      <c r="X118" s="93">
        <f t="shared" si="128"/>
        <v>0</v>
      </c>
      <c r="Y118" s="94">
        <v>0</v>
      </c>
      <c r="Z118" s="94">
        <v>0</v>
      </c>
      <c r="AA118" s="93">
        <f t="shared" si="129"/>
        <v>0</v>
      </c>
      <c r="AB118" s="93">
        <f t="shared" si="130"/>
        <v>0</v>
      </c>
      <c r="AC118" s="235">
        <f t="shared" si="131"/>
        <v>0</v>
      </c>
      <c r="AD118" s="93">
        <f t="shared" si="132"/>
        <v>0</v>
      </c>
      <c r="AE118" s="94">
        <v>0</v>
      </c>
      <c r="AF118" s="235">
        <f t="shared" si="133"/>
        <v>0</v>
      </c>
      <c r="AG118" s="94">
        <v>0</v>
      </c>
      <c r="AH118" s="94"/>
      <c r="AI118" s="94"/>
      <c r="AJ118" s="94"/>
      <c r="AK118" s="94"/>
      <c r="AL118" s="123">
        <f t="shared" si="134"/>
        <v>0</v>
      </c>
      <c r="AM118" s="94">
        <v>0</v>
      </c>
      <c r="AN118" s="95">
        <f t="shared" si="116"/>
        <v>0</v>
      </c>
      <c r="AO118" s="96">
        <f t="shared" si="117"/>
        <v>0</v>
      </c>
      <c r="AP118" s="97"/>
      <c r="AQ118" s="98">
        <f t="shared" si="118"/>
        <v>0</v>
      </c>
      <c r="AR118" s="99">
        <f t="shared" si="119"/>
        <v>220</v>
      </c>
      <c r="AS118" s="99">
        <f t="shared" si="120"/>
        <v>0</v>
      </c>
      <c r="AT118" s="99">
        <f t="shared" si="121"/>
        <v>0</v>
      </c>
      <c r="AU118" s="99">
        <f t="shared" si="122"/>
        <v>0</v>
      </c>
      <c r="AV118" s="99">
        <f t="array" ref="AV118">_xlfn.IFS(U118=0,AO118,U118&lt;0,AO118/-U118,U118&gt;0,AO118/U118)</f>
        <v>0</v>
      </c>
      <c r="AW118" s="235">
        <f t="shared" si="123"/>
        <v>0</v>
      </c>
      <c r="AX118" s="235">
        <f t="shared" si="124"/>
        <v>0</v>
      </c>
      <c r="AY118" s="100"/>
      <c r="AZ118" s="95">
        <f t="shared" si="125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26"/>
        <v>6</v>
      </c>
      <c r="F119" s="94">
        <v>0</v>
      </c>
      <c r="G119" s="94">
        <v>0</v>
      </c>
      <c r="H119" s="94">
        <v>0</v>
      </c>
      <c r="I119" s="94">
        <v>1</v>
      </c>
      <c r="J119" s="94">
        <v>5</v>
      </c>
      <c r="K119" s="93">
        <v>220</v>
      </c>
      <c r="L119" s="93">
        <f t="shared" si="105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06"/>
        <v>0</v>
      </c>
      <c r="R119" s="93">
        <f t="shared" si="107"/>
        <v>0</v>
      </c>
      <c r="S119" s="94">
        <v>0</v>
      </c>
      <c r="T119" s="94">
        <v>0</v>
      </c>
      <c r="U119" s="93">
        <f t="shared" si="127"/>
        <v>0</v>
      </c>
      <c r="V119" s="94">
        <v>0</v>
      </c>
      <c r="W119" s="94">
        <v>0</v>
      </c>
      <c r="X119" s="93">
        <f t="shared" si="128"/>
        <v>0</v>
      </c>
      <c r="Y119" s="94">
        <v>0</v>
      </c>
      <c r="Z119" s="94">
        <v>0</v>
      </c>
      <c r="AA119" s="93">
        <f t="shared" si="129"/>
        <v>0</v>
      </c>
      <c r="AB119" s="93">
        <f t="shared" si="130"/>
        <v>0</v>
      </c>
      <c r="AC119" s="235">
        <f t="shared" si="131"/>
        <v>0</v>
      </c>
      <c r="AD119" s="93">
        <f t="shared" si="132"/>
        <v>0</v>
      </c>
      <c r="AE119" s="94">
        <v>0</v>
      </c>
      <c r="AF119" s="235">
        <f t="shared" si="133"/>
        <v>0</v>
      </c>
      <c r="AG119" s="94">
        <v>0</v>
      </c>
      <c r="AH119" s="94"/>
      <c r="AI119" s="94"/>
      <c r="AJ119" s="94"/>
      <c r="AK119" s="94"/>
      <c r="AL119" s="123">
        <f t="shared" si="134"/>
        <v>0</v>
      </c>
      <c r="AM119" s="94">
        <v>0</v>
      </c>
      <c r="AN119" s="95">
        <f t="shared" si="116"/>
        <v>0</v>
      </c>
      <c r="AO119" s="96">
        <f t="shared" si="117"/>
        <v>0</v>
      </c>
      <c r="AP119" s="97"/>
      <c r="AQ119" s="98">
        <f t="shared" si="118"/>
        <v>0</v>
      </c>
      <c r="AR119" s="99">
        <f t="shared" si="119"/>
        <v>220</v>
      </c>
      <c r="AS119" s="99">
        <f t="shared" si="120"/>
        <v>0</v>
      </c>
      <c r="AT119" s="99">
        <f t="shared" si="121"/>
        <v>0</v>
      </c>
      <c r="AU119" s="99">
        <f t="shared" si="122"/>
        <v>0</v>
      </c>
      <c r="AV119" s="99">
        <f t="array" ref="AV119">_xlfn.IFS(U119=0,AO119,U119&lt;0,AO119/-U119,U119&gt;0,AO119/U119)</f>
        <v>0</v>
      </c>
      <c r="AW119" s="235">
        <f t="shared" si="123"/>
        <v>0</v>
      </c>
      <c r="AX119" s="235">
        <f t="shared" si="124"/>
        <v>0</v>
      </c>
      <c r="AY119" s="100"/>
      <c r="AZ119" s="95">
        <f t="shared" si="125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26"/>
        <v>1</v>
      </c>
      <c r="F120" s="94">
        <v>0</v>
      </c>
      <c r="G120" s="94">
        <v>0</v>
      </c>
      <c r="H120" s="94">
        <v>0</v>
      </c>
      <c r="I120" s="94">
        <v>1</v>
      </c>
      <c r="J120" s="94"/>
      <c r="K120" s="93">
        <v>205</v>
      </c>
      <c r="L120" s="93">
        <f t="shared" si="105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06"/>
        <v>0</v>
      </c>
      <c r="R120" s="93">
        <f t="shared" si="107"/>
        <v>0</v>
      </c>
      <c r="S120" s="94">
        <v>0</v>
      </c>
      <c r="T120" s="94">
        <v>0</v>
      </c>
      <c r="U120" s="93">
        <f t="shared" si="127"/>
        <v>0</v>
      </c>
      <c r="V120" s="94">
        <v>0</v>
      </c>
      <c r="W120" s="94">
        <v>0</v>
      </c>
      <c r="X120" s="93">
        <f t="shared" si="128"/>
        <v>0</v>
      </c>
      <c r="Y120" s="94">
        <v>0</v>
      </c>
      <c r="Z120" s="94">
        <v>0</v>
      </c>
      <c r="AA120" s="93">
        <f t="shared" si="129"/>
        <v>0</v>
      </c>
      <c r="AB120" s="93">
        <f t="shared" si="130"/>
        <v>0</v>
      </c>
      <c r="AC120" s="235">
        <f t="shared" si="131"/>
        <v>0</v>
      </c>
      <c r="AD120" s="93">
        <f t="shared" si="132"/>
        <v>0</v>
      </c>
      <c r="AE120" s="94">
        <v>0</v>
      </c>
      <c r="AF120" s="235">
        <f t="shared" si="133"/>
        <v>0</v>
      </c>
      <c r="AG120" s="94">
        <v>0</v>
      </c>
      <c r="AH120" s="94"/>
      <c r="AI120" s="94"/>
      <c r="AJ120" s="94"/>
      <c r="AK120" s="94"/>
      <c r="AL120" s="123">
        <f t="shared" si="134"/>
        <v>0</v>
      </c>
      <c r="AM120" s="94">
        <v>0</v>
      </c>
      <c r="AN120" s="95">
        <f t="shared" si="116"/>
        <v>0</v>
      </c>
      <c r="AO120" s="96">
        <f t="shared" si="117"/>
        <v>0</v>
      </c>
      <c r="AP120" s="97"/>
      <c r="AQ120" s="98">
        <f t="shared" si="118"/>
        <v>0</v>
      </c>
      <c r="AR120" s="99">
        <f t="shared" si="119"/>
        <v>205</v>
      </c>
      <c r="AS120" s="99">
        <f t="shared" si="120"/>
        <v>0</v>
      </c>
      <c r="AT120" s="99">
        <f t="shared" si="121"/>
        <v>0</v>
      </c>
      <c r="AU120" s="99">
        <f t="shared" si="122"/>
        <v>0</v>
      </c>
      <c r="AV120" s="99">
        <f t="array" ref="AV120">_xlfn.IFS(U120=0,AO120,U120&lt;0,AO120/-U120,U120&gt;0,AO120/U120)</f>
        <v>0</v>
      </c>
      <c r="AW120" s="235">
        <f t="shared" si="123"/>
        <v>0</v>
      </c>
      <c r="AX120" s="235">
        <f t="shared" si="124"/>
        <v>0</v>
      </c>
      <c r="AY120" s="100"/>
      <c r="AZ120" s="95">
        <f t="shared" si="125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26"/>
        <v>1</v>
      </c>
      <c r="F121" s="94">
        <v>0</v>
      </c>
      <c r="G121" s="94">
        <v>0</v>
      </c>
      <c r="H121" s="94">
        <v>0</v>
      </c>
      <c r="I121" s="94">
        <v>1</v>
      </c>
      <c r="J121" s="94"/>
      <c r="K121" s="93">
        <v>205</v>
      </c>
      <c r="L121" s="93">
        <f t="shared" si="105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06"/>
        <v>0</v>
      </c>
      <c r="R121" s="93">
        <f t="shared" si="107"/>
        <v>0</v>
      </c>
      <c r="S121" s="94">
        <v>0</v>
      </c>
      <c r="T121" s="94">
        <v>0</v>
      </c>
      <c r="U121" s="93">
        <f t="shared" si="127"/>
        <v>0</v>
      </c>
      <c r="V121" s="94">
        <v>0</v>
      </c>
      <c r="W121" s="94">
        <v>0</v>
      </c>
      <c r="X121" s="93">
        <f t="shared" si="128"/>
        <v>0</v>
      </c>
      <c r="Y121" s="94">
        <v>0</v>
      </c>
      <c r="Z121" s="94">
        <v>0</v>
      </c>
      <c r="AA121" s="93">
        <f t="shared" si="129"/>
        <v>0</v>
      </c>
      <c r="AB121" s="93">
        <f t="shared" si="130"/>
        <v>0</v>
      </c>
      <c r="AC121" s="235">
        <f t="shared" si="131"/>
        <v>0</v>
      </c>
      <c r="AD121" s="93">
        <f t="shared" si="132"/>
        <v>0</v>
      </c>
      <c r="AE121" s="94">
        <v>0</v>
      </c>
      <c r="AF121" s="235">
        <f t="shared" si="133"/>
        <v>0</v>
      </c>
      <c r="AG121" s="94">
        <v>0</v>
      </c>
      <c r="AH121" s="94"/>
      <c r="AI121" s="94"/>
      <c r="AJ121" s="94"/>
      <c r="AK121" s="94"/>
      <c r="AL121" s="123">
        <f t="shared" si="134"/>
        <v>0</v>
      </c>
      <c r="AM121" s="94">
        <v>0</v>
      </c>
      <c r="AN121" s="95">
        <f t="shared" si="116"/>
        <v>0</v>
      </c>
      <c r="AO121" s="96">
        <f t="shared" si="117"/>
        <v>0</v>
      </c>
      <c r="AP121" s="97"/>
      <c r="AQ121" s="98">
        <f t="shared" si="118"/>
        <v>0</v>
      </c>
      <c r="AR121" s="99">
        <f t="shared" si="119"/>
        <v>205</v>
      </c>
      <c r="AS121" s="99">
        <f t="shared" si="120"/>
        <v>0</v>
      </c>
      <c r="AT121" s="99">
        <f t="shared" si="121"/>
        <v>0</v>
      </c>
      <c r="AU121" s="99">
        <f t="shared" si="122"/>
        <v>0</v>
      </c>
      <c r="AV121" s="99">
        <f t="array" ref="AV121">_xlfn.IFS(U121=0,AO121,U121&lt;0,AO121/-U121,U121&gt;0,AO121/U121)</f>
        <v>0</v>
      </c>
      <c r="AW121" s="235">
        <f t="shared" si="123"/>
        <v>0</v>
      </c>
      <c r="AX121" s="235">
        <f t="shared" si="124"/>
        <v>0</v>
      </c>
      <c r="AY121" s="100"/>
      <c r="AZ121" s="95">
        <f t="shared" si="125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26"/>
        <v>1</v>
      </c>
      <c r="F122" s="94">
        <v>0</v>
      </c>
      <c r="G122" s="94">
        <v>0</v>
      </c>
      <c r="H122" s="94">
        <v>0</v>
      </c>
      <c r="I122" s="94">
        <v>1</v>
      </c>
      <c r="J122" s="94"/>
      <c r="K122" s="93">
        <v>453</v>
      </c>
      <c r="L122" s="93">
        <f t="shared" si="105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06"/>
        <v>0</v>
      </c>
      <c r="R122" s="93">
        <f t="shared" si="107"/>
        <v>0</v>
      </c>
      <c r="S122" s="94">
        <v>0</v>
      </c>
      <c r="T122" s="94">
        <v>0</v>
      </c>
      <c r="U122" s="93">
        <f t="shared" si="127"/>
        <v>0</v>
      </c>
      <c r="V122" s="94">
        <v>0</v>
      </c>
      <c r="W122" s="94">
        <v>0</v>
      </c>
      <c r="X122" s="93">
        <f t="shared" si="128"/>
        <v>0</v>
      </c>
      <c r="Y122" s="94">
        <v>0</v>
      </c>
      <c r="Z122" s="94">
        <v>0</v>
      </c>
      <c r="AA122" s="93">
        <f t="shared" si="129"/>
        <v>0</v>
      </c>
      <c r="AB122" s="93">
        <f t="shared" si="130"/>
        <v>0</v>
      </c>
      <c r="AC122" s="235">
        <f t="shared" si="131"/>
        <v>0</v>
      </c>
      <c r="AD122" s="93">
        <f t="shared" si="132"/>
        <v>0</v>
      </c>
      <c r="AE122" s="94">
        <v>0</v>
      </c>
      <c r="AF122" s="235">
        <f t="shared" si="133"/>
        <v>0</v>
      </c>
      <c r="AG122" s="94">
        <v>0</v>
      </c>
      <c r="AH122" s="94"/>
      <c r="AI122" s="94"/>
      <c r="AJ122" s="94"/>
      <c r="AK122" s="94"/>
      <c r="AL122" s="123">
        <f t="shared" si="134"/>
        <v>0</v>
      </c>
      <c r="AM122" s="94">
        <v>0</v>
      </c>
      <c r="AN122" s="95">
        <f t="shared" si="116"/>
        <v>0</v>
      </c>
      <c r="AO122" s="96">
        <f t="shared" si="117"/>
        <v>0</v>
      </c>
      <c r="AP122" s="97"/>
      <c r="AQ122" s="98">
        <f t="shared" si="118"/>
        <v>0</v>
      </c>
      <c r="AR122" s="99">
        <f t="shared" si="119"/>
        <v>453</v>
      </c>
      <c r="AS122" s="99">
        <f t="shared" si="120"/>
        <v>0</v>
      </c>
      <c r="AT122" s="99">
        <f t="shared" si="121"/>
        <v>0</v>
      </c>
      <c r="AU122" s="99">
        <f t="shared" si="122"/>
        <v>0</v>
      </c>
      <c r="AV122" s="99">
        <f t="array" ref="AV122">_xlfn.IFS(U122=0,AO122,U122&lt;0,AO122/-U122,U122&gt;0,AO122/U122)</f>
        <v>0</v>
      </c>
      <c r="AW122" s="235">
        <f t="shared" si="123"/>
        <v>0</v>
      </c>
      <c r="AX122" s="235">
        <f t="shared" si="124"/>
        <v>0</v>
      </c>
      <c r="AY122" s="100"/>
      <c r="AZ122" s="95">
        <f t="shared" si="125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35">AVERAGE(AQ115:AQ122)</f>
        <v>0</v>
      </c>
      <c r="AR123" s="131">
        <f t="shared" si="135"/>
        <v>227.125</v>
      </c>
      <c r="AS123" s="131">
        <f t="shared" si="135"/>
        <v>0</v>
      </c>
      <c r="AT123" s="131">
        <f t="shared" si="135"/>
        <v>0</v>
      </c>
      <c r="AU123" s="131">
        <f t="shared" si="135"/>
        <v>0</v>
      </c>
      <c r="AV123" s="131">
        <f t="shared" si="135"/>
        <v>0</v>
      </c>
      <c r="AW123" s="132">
        <f t="shared" si="135"/>
        <v>0</v>
      </c>
      <c r="AX123" s="132">
        <f t="shared" si="135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36">SUM(E115:E122)</f>
        <v>14</v>
      </c>
      <c r="F124" s="135">
        <f t="shared" si="136"/>
        <v>0</v>
      </c>
      <c r="G124" s="135">
        <f t="shared" si="136"/>
        <v>0</v>
      </c>
      <c r="H124" s="135">
        <f t="shared" si="136"/>
        <v>0</v>
      </c>
      <c r="I124" s="135">
        <f t="shared" si="136"/>
        <v>8</v>
      </c>
      <c r="J124" s="135">
        <f t="shared" si="136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37">SUM(S115:S122)</f>
        <v>0</v>
      </c>
      <c r="T124" s="135">
        <f t="shared" si="137"/>
        <v>0</v>
      </c>
      <c r="U124" s="135">
        <f t="shared" si="137"/>
        <v>0</v>
      </c>
      <c r="V124" s="135">
        <f t="shared" si="137"/>
        <v>0</v>
      </c>
      <c r="W124" s="135">
        <f t="shared" si="137"/>
        <v>0</v>
      </c>
      <c r="X124" s="135">
        <f t="shared" si="137"/>
        <v>0</v>
      </c>
      <c r="Y124" s="135">
        <f t="shared" si="137"/>
        <v>0</v>
      </c>
      <c r="Z124" s="135">
        <f t="shared" si="137"/>
        <v>0</v>
      </c>
      <c r="AA124" s="135">
        <f t="shared" si="137"/>
        <v>0</v>
      </c>
      <c r="AB124" s="135">
        <f t="shared" si="137"/>
        <v>0</v>
      </c>
      <c r="AC124" s="266">
        <f t="shared" si="137"/>
        <v>0</v>
      </c>
      <c r="AD124" s="136">
        <f t="shared" si="137"/>
        <v>0</v>
      </c>
      <c r="AE124" s="135">
        <f t="shared" si="137"/>
        <v>0</v>
      </c>
      <c r="AF124" s="266" t="e">
        <f>AE124/AA124</f>
        <v>#DIV/0!</v>
      </c>
      <c r="AG124" s="135">
        <f t="shared" ref="AG124:AO124" si="138">SUM(AG115:AG122)</f>
        <v>0</v>
      </c>
      <c r="AH124" s="135">
        <f t="shared" si="138"/>
        <v>0</v>
      </c>
      <c r="AI124" s="135">
        <f t="shared" si="138"/>
        <v>0</v>
      </c>
      <c r="AJ124" s="135">
        <f t="shared" si="138"/>
        <v>0</v>
      </c>
      <c r="AK124" s="135">
        <f t="shared" si="138"/>
        <v>0</v>
      </c>
      <c r="AL124" s="137">
        <f t="shared" si="138"/>
        <v>0</v>
      </c>
      <c r="AM124" s="135">
        <f t="shared" si="138"/>
        <v>0</v>
      </c>
      <c r="AN124" s="135">
        <f t="shared" si="138"/>
        <v>0</v>
      </c>
      <c r="AO124" s="135">
        <f t="shared" si="138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3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432"/>
      <c r="AI125" s="432"/>
      <c r="AJ125" s="301"/>
      <c r="AK125" s="301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39">E105+E113+E124</f>
        <v>80222</v>
      </c>
      <c r="F126" s="268">
        <f t="shared" si="139"/>
        <v>2258</v>
      </c>
      <c r="G126" s="268">
        <f t="shared" si="139"/>
        <v>537</v>
      </c>
      <c r="H126" s="268">
        <f t="shared" si="139"/>
        <v>11465</v>
      </c>
      <c r="I126" s="268">
        <f t="shared" si="139"/>
        <v>1619</v>
      </c>
      <c r="J126" s="268">
        <f t="shared" si="139"/>
        <v>64343</v>
      </c>
      <c r="K126" s="268">
        <f t="shared" si="139"/>
        <v>0</v>
      </c>
      <c r="L126" s="268">
        <f t="shared" si="139"/>
        <v>9930266.8399999999</v>
      </c>
      <c r="M126" s="268">
        <f t="shared" si="139"/>
        <v>0</v>
      </c>
      <c r="N126" s="268">
        <f t="shared" si="139"/>
        <v>3325</v>
      </c>
      <c r="O126" s="268">
        <f t="shared" si="139"/>
        <v>0</v>
      </c>
      <c r="P126" s="268">
        <f t="shared" si="139"/>
        <v>0</v>
      </c>
      <c r="Q126" s="216">
        <f t="shared" si="139"/>
        <v>0</v>
      </c>
      <c r="R126" s="268">
        <f t="shared" si="139"/>
        <v>0</v>
      </c>
      <c r="S126" s="268">
        <f t="shared" si="139"/>
        <v>1883</v>
      </c>
      <c r="T126" s="268">
        <f t="shared" si="139"/>
        <v>-40</v>
      </c>
      <c r="U126" s="268">
        <f t="shared" si="139"/>
        <v>1843</v>
      </c>
      <c r="V126" s="268">
        <f t="shared" si="139"/>
        <v>1238150.8400000001</v>
      </c>
      <c r="W126" s="268">
        <f t="shared" si="139"/>
        <v>-26582.27</v>
      </c>
      <c r="X126" s="268">
        <f t="shared" si="139"/>
        <v>1211568.57</v>
      </c>
      <c r="Y126" s="268">
        <f t="shared" si="139"/>
        <v>1922339.67</v>
      </c>
      <c r="Z126" s="268">
        <f t="shared" si="139"/>
        <v>-41194.47</v>
      </c>
      <c r="AA126" s="268">
        <f t="shared" si="139"/>
        <v>1881145.2000000002</v>
      </c>
      <c r="AB126" s="268">
        <f t="shared" si="139"/>
        <v>2280322.1500000004</v>
      </c>
      <c r="AC126" s="268">
        <f t="shared" si="139"/>
        <v>1</v>
      </c>
      <c r="AD126" s="268">
        <f t="shared" si="139"/>
        <v>230954.03999999998</v>
      </c>
      <c r="AE126" s="268">
        <f t="shared" si="139"/>
        <v>696594.59999999951</v>
      </c>
      <c r="AF126" s="269">
        <f>AE126/AA126</f>
        <v>0.37030347258680479</v>
      </c>
      <c r="AG126" s="268">
        <f>AG105+AG113+AG124</f>
        <v>212505.02000000002</v>
      </c>
      <c r="AH126" s="268">
        <f>AH105+AH113+AH124</f>
        <v>145581</v>
      </c>
      <c r="AI126" s="268">
        <f>AI105+AI113+AI124</f>
        <v>138670</v>
      </c>
      <c r="AJ126" s="268">
        <f>AJ105+AJ113+AJ124</f>
        <v>44</v>
      </c>
      <c r="AK126" s="268">
        <f>AK105+AK113+AK124</f>
        <v>0</v>
      </c>
      <c r="AL126" s="157">
        <v>8132.98</v>
      </c>
      <c r="AM126" s="268">
        <f>AM105+AM113+AM124</f>
        <v>826</v>
      </c>
      <c r="AN126" s="268">
        <f>AN105+AN113+AN124</f>
        <v>69180.565346999982</v>
      </c>
      <c r="AO126" s="268">
        <f>AO105+AO113+AO124</f>
        <v>378700.99465300015</v>
      </c>
      <c r="AP126" s="156"/>
      <c r="AQ126" s="156"/>
      <c r="AR126" s="156"/>
      <c r="AS126" s="156"/>
      <c r="AT126" s="156"/>
      <c r="AU126" s="156">
        <f>(AH126+AI126)/S126</f>
        <v>150.95645246946361</v>
      </c>
      <c r="AV126" s="156"/>
      <c r="AW126" s="156"/>
      <c r="AX126" s="156"/>
      <c r="AY126" s="158"/>
      <c r="AZ126" s="156">
        <f>AZ105+AZ124</f>
        <v>16414027.631672958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32">
        <f>AH106+AH114+AH125</f>
        <v>0</v>
      </c>
      <c r="AI127" s="432"/>
      <c r="AJ127" s="301"/>
      <c r="AK127" s="30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265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302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98"/>
      <c r="AL1" s="303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267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261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231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4707</v>
      </c>
      <c r="F3" s="94">
        <v>88</v>
      </c>
      <c r="G3" s="94">
        <v>15</v>
      </c>
      <c r="H3" s="94">
        <v>963</v>
      </c>
      <c r="I3" s="94">
        <v>1</v>
      </c>
      <c r="J3" s="94">
        <v>3640</v>
      </c>
      <c r="K3" s="93">
        <v>142.97999999999999</v>
      </c>
      <c r="L3" s="93">
        <f t="shared" ref="L3" si="0">E3*K3</f>
        <v>673006.86</v>
      </c>
      <c r="M3" s="90">
        <v>96</v>
      </c>
      <c r="N3" s="90">
        <v>115</v>
      </c>
      <c r="O3" s="90">
        <v>1321</v>
      </c>
      <c r="P3" s="90">
        <v>60</v>
      </c>
      <c r="Q3" s="234">
        <f>N3/7</f>
        <v>16.428571428571427</v>
      </c>
      <c r="R3" s="93">
        <f>U3/7</f>
        <v>10.428571428571429</v>
      </c>
      <c r="S3" s="94">
        <v>74</v>
      </c>
      <c r="T3" s="94">
        <v>-1</v>
      </c>
      <c r="U3" s="93">
        <f t="shared" ref="U3" si="1">S3+T3</f>
        <v>73</v>
      </c>
      <c r="V3" s="94">
        <v>60853.43</v>
      </c>
      <c r="W3" s="94">
        <v>-806</v>
      </c>
      <c r="X3" s="93">
        <f t="shared" ref="X3" si="2">V3+W3</f>
        <v>60047.43</v>
      </c>
      <c r="Y3" s="94">
        <v>95316.309999999969</v>
      </c>
      <c r="Z3" s="94">
        <v>-1284</v>
      </c>
      <c r="AA3" s="93">
        <f t="shared" ref="AA3" si="3">Y3+Z3</f>
        <v>94032.309999999969</v>
      </c>
      <c r="AB3" s="93">
        <f>N3*O3*P3/100</f>
        <v>91149</v>
      </c>
      <c r="AC3" s="235">
        <f>AA3/$AA$126</f>
        <v>7.0568977465851987E-2</v>
      </c>
      <c r="AD3" s="93">
        <f t="shared" ref="AD3" si="4">U3*K3</f>
        <v>10437.539999999999</v>
      </c>
      <c r="AE3" s="94">
        <v>34536.129999999968</v>
      </c>
      <c r="AF3" s="235">
        <f t="shared" ref="AF3" si="5">IF(AA3=0,0,AE3/AA3)</f>
        <v>0.36727939577364399</v>
      </c>
      <c r="AG3" s="94">
        <v>8444.0500000000029</v>
      </c>
      <c r="AH3" s="94">
        <v>9000</v>
      </c>
      <c r="AI3" s="94">
        <v>6948</v>
      </c>
      <c r="AJ3" s="94"/>
      <c r="AK3" s="94"/>
      <c r="AL3" s="123">
        <f>IFERROR($AL$126*H3/$H$126,0)</f>
        <v>677.95166767319472</v>
      </c>
      <c r="AM3" s="94">
        <v>0</v>
      </c>
      <c r="AN3" s="95">
        <f t="shared" ref="AN3:AN34" si="6">X3*5.71%</f>
        <v>3428.7082529999998</v>
      </c>
      <c r="AO3" s="96">
        <f t="shared" ref="AO3:AO34" si="7">AA3-AD3-AE3-AG3-AH3-AI3-AK3-AL3-AN3-AM3</f>
        <v>20559.930079326808</v>
      </c>
      <c r="AP3" s="97"/>
      <c r="AQ3" s="98">
        <f t="shared" ref="AQ3:AQ34" si="8">IF(U3=0,0,AA3/U3)</f>
        <v>1288.1138356164379</v>
      </c>
      <c r="AR3" s="99">
        <f t="shared" ref="AR3:AR34" si="9">K3</f>
        <v>142.97999999999999</v>
      </c>
      <c r="AS3" s="99">
        <f t="shared" ref="AS3:AS34" si="10">IF(U3=0,0,AE3/U3)</f>
        <v>473.09767123287628</v>
      </c>
      <c r="AT3" s="99">
        <f t="shared" ref="AT3:AT34" si="11">IF(S3=0,AG3/1,AG3/S3)</f>
        <v>114.10878378378382</v>
      </c>
      <c r="AU3" s="99">
        <f t="shared" ref="AU3:AU34" si="12">IF(S3=0,0,(AH3+AI3+AJ3)/S3)</f>
        <v>215.51351351351352</v>
      </c>
      <c r="AV3" s="99">
        <f>_xlfn.IFS(U3=0,AO3,U3&lt;0,AO3/-U3,U3&gt;0,AO3/U3)</f>
        <v>281.6428777989974</v>
      </c>
      <c r="AW3" s="235">
        <f t="shared" ref="AW3" si="13">IF(AQ3=0,0,AV3/AQ3)</f>
        <v>0.21864750615322348</v>
      </c>
      <c r="AX3" s="235">
        <f t="shared" ref="AX3" si="14">IF(AR3=0,0,AV3/AR3)</f>
        <v>1.969806111337232</v>
      </c>
      <c r="AY3" s="100"/>
      <c r="AZ3" s="95">
        <f t="shared" ref="AZ3:AZ34" si="15">AV3*E3</f>
        <v>1325693.0257998807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9614</v>
      </c>
      <c r="F4" s="94">
        <v>446</v>
      </c>
      <c r="G4" s="94">
        <v>38</v>
      </c>
      <c r="H4" s="94">
        <v>294</v>
      </c>
      <c r="I4" s="94">
        <v>0</v>
      </c>
      <c r="J4" s="94">
        <v>8836</v>
      </c>
      <c r="K4" s="93">
        <v>123.09</v>
      </c>
      <c r="L4" s="93">
        <f>E4*K4</f>
        <v>1183387.26</v>
      </c>
      <c r="M4" s="90">
        <v>9</v>
      </c>
      <c r="N4" s="90">
        <v>668</v>
      </c>
      <c r="O4" s="90">
        <v>806</v>
      </c>
      <c r="P4" s="90">
        <v>81</v>
      </c>
      <c r="Q4" s="234">
        <f t="shared" ref="Q4:Q67" si="16">N4/7</f>
        <v>95.428571428571431</v>
      </c>
      <c r="R4" s="93">
        <f t="shared" ref="R4:R67" si="17">U4/7</f>
        <v>55.571428571428569</v>
      </c>
      <c r="S4" s="94">
        <v>392</v>
      </c>
      <c r="T4" s="94">
        <v>-3</v>
      </c>
      <c r="U4" s="93">
        <f t="shared" ref="U4:U67" si="18">S4+T4</f>
        <v>389</v>
      </c>
      <c r="V4" s="94">
        <v>192331.22999999981</v>
      </c>
      <c r="W4" s="94">
        <v>-1476.5</v>
      </c>
      <c r="X4" s="93">
        <f t="shared" ref="X4:X67" si="19">V4+W4</f>
        <v>190854.72999999981</v>
      </c>
      <c r="Y4" s="94">
        <v>282734.12</v>
      </c>
      <c r="Z4" s="94">
        <v>-2036.85</v>
      </c>
      <c r="AA4" s="93">
        <f t="shared" ref="AA4:AA67" si="20">Y4+Z4</f>
        <v>280697.27</v>
      </c>
      <c r="AB4" s="93">
        <f t="shared" ref="AB4:AB67" si="21">N4*O4*P4/100</f>
        <v>436110.48</v>
      </c>
      <c r="AC4" s="235">
        <f t="shared" ref="AC4:AC67" si="22">AA4/$AA$126</f>
        <v>0.21065652137394242</v>
      </c>
      <c r="AD4" s="93">
        <f t="shared" ref="AD4:AD67" si="23">U4*K4</f>
        <v>47882.01</v>
      </c>
      <c r="AE4" s="94">
        <v>104670.3799999999</v>
      </c>
      <c r="AF4" s="235">
        <f t="shared" ref="AF4:AF67" si="24">IF(AA4=0,0,AE4/AA4)</f>
        <v>0.37289418596767931</v>
      </c>
      <c r="AG4" s="94">
        <v>30083.250000000029</v>
      </c>
      <c r="AH4" s="94">
        <v>852</v>
      </c>
      <c r="AI4" s="94"/>
      <c r="AJ4" s="94"/>
      <c r="AK4" s="94"/>
      <c r="AL4" s="123">
        <f t="shared" ref="AL4:AL67" si="25">IFERROR($AL$126*H4/$H$126,0)</f>
        <v>206.97589854197224</v>
      </c>
      <c r="AM4" s="94">
        <v>0</v>
      </c>
      <c r="AN4" s="95">
        <f t="shared" si="6"/>
        <v>10897.805082999988</v>
      </c>
      <c r="AO4" s="96">
        <f t="shared" si="7"/>
        <v>86104.849018458117</v>
      </c>
      <c r="AP4" s="97"/>
      <c r="AQ4" s="98">
        <f t="shared" si="8"/>
        <v>721.58681233933169</v>
      </c>
      <c r="AR4" s="99">
        <f t="shared" si="9"/>
        <v>123.09</v>
      </c>
      <c r="AS4" s="99">
        <f t="shared" si="10"/>
        <v>269.07552699228768</v>
      </c>
      <c r="AT4" s="99">
        <f t="shared" si="11"/>
        <v>76.742984693877631</v>
      </c>
      <c r="AU4" s="99">
        <f t="shared" si="12"/>
        <v>2.1734693877551021</v>
      </c>
      <c r="AV4" s="99">
        <f t="array" ref="AV4">_xlfn.IFS(U4=0,AO4,U4&lt;0,AO4/-U4,U4&gt;0,AO4/U4)</f>
        <v>221.34922626852986</v>
      </c>
      <c r="AW4" s="235">
        <f>IF(AQ4=0,0,AV4/AQ4)</f>
        <v>0.30675342520594556</v>
      </c>
      <c r="AX4" s="235">
        <f>IF(AR4=0,0,AV4/AR4)</f>
        <v>1.7982713970958637</v>
      </c>
      <c r="AY4" s="100"/>
      <c r="AZ4" s="95">
        <f t="shared" si="15"/>
        <v>2128051.4613456461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5978</v>
      </c>
      <c r="F5" s="94">
        <v>114</v>
      </c>
      <c r="G5" s="94">
        <v>16</v>
      </c>
      <c r="H5" s="94">
        <v>754</v>
      </c>
      <c r="I5" s="94">
        <v>0</v>
      </c>
      <c r="J5" s="94">
        <v>5094</v>
      </c>
      <c r="K5" s="93">
        <v>123.09</v>
      </c>
      <c r="L5" s="93">
        <f>E5*K5</f>
        <v>735832.02</v>
      </c>
      <c r="M5" s="90">
        <v>65</v>
      </c>
      <c r="N5" s="90">
        <v>157</v>
      </c>
      <c r="O5" s="90">
        <v>1038</v>
      </c>
      <c r="P5" s="90">
        <v>77</v>
      </c>
      <c r="Q5" s="234">
        <f t="shared" si="16"/>
        <v>22.428571428571427</v>
      </c>
      <c r="R5" s="93">
        <f t="shared" si="17"/>
        <v>13.571428571428571</v>
      </c>
      <c r="S5" s="94">
        <v>97</v>
      </c>
      <c r="T5" s="94">
        <v>-2</v>
      </c>
      <c r="U5" s="93">
        <f t="shared" si="18"/>
        <v>95</v>
      </c>
      <c r="V5" s="94">
        <v>61991.54</v>
      </c>
      <c r="W5" s="94">
        <v>-1218</v>
      </c>
      <c r="X5" s="93">
        <f t="shared" si="19"/>
        <v>60773.54</v>
      </c>
      <c r="Y5" s="94">
        <v>97791.920000000013</v>
      </c>
      <c r="Z5" s="94">
        <v>-2060</v>
      </c>
      <c r="AA5" s="93">
        <f t="shared" si="20"/>
        <v>95731.920000000013</v>
      </c>
      <c r="AB5" s="93">
        <f t="shared" si="21"/>
        <v>125483.82</v>
      </c>
      <c r="AC5" s="235">
        <f t="shared" si="22"/>
        <v>7.184449371968793E-2</v>
      </c>
      <c r="AD5" s="93">
        <f t="shared" si="23"/>
        <v>11693.550000000001</v>
      </c>
      <c r="AE5" s="94">
        <v>35597.950000000019</v>
      </c>
      <c r="AF5" s="235">
        <f t="shared" si="24"/>
        <v>0.37185037132860194</v>
      </c>
      <c r="AG5" s="94">
        <v>7663.8300000000036</v>
      </c>
      <c r="AH5" s="94">
        <v>4936</v>
      </c>
      <c r="AI5" s="94">
        <v>6951</v>
      </c>
      <c r="AJ5" s="94"/>
      <c r="AK5" s="94"/>
      <c r="AL5" s="123">
        <f t="shared" si="25"/>
        <v>530.81573979811924</v>
      </c>
      <c r="AM5" s="94">
        <v>0</v>
      </c>
      <c r="AN5" s="95">
        <f t="shared" si="6"/>
        <v>3470.1691339999998</v>
      </c>
      <c r="AO5" s="96">
        <f t="shared" si="7"/>
        <v>24888.60512620187</v>
      </c>
      <c r="AP5" s="97"/>
      <c r="AQ5" s="98">
        <f t="shared" si="8"/>
        <v>1007.7044210526317</v>
      </c>
      <c r="AR5" s="99">
        <f t="shared" si="9"/>
        <v>123.09</v>
      </c>
      <c r="AS5" s="99">
        <f t="shared" si="10"/>
        <v>374.71526315789492</v>
      </c>
      <c r="AT5" s="99">
        <f t="shared" si="11"/>
        <v>79.008556701030969</v>
      </c>
      <c r="AU5" s="99">
        <f t="shared" si="12"/>
        <v>122.54639175257732</v>
      </c>
      <c r="AV5" s="99">
        <f t="array" ref="AV5">_xlfn.IFS(U5=0,AO5,U5&lt;0,AO5/-U5,U5&gt;0,AO5/U5)</f>
        <v>261.98531711791441</v>
      </c>
      <c r="AW5" s="235">
        <f>IF(AQ5=0,0,AV5/AQ5)</f>
        <v>0.25998230398180527</v>
      </c>
      <c r="AX5" s="235">
        <f>IF(AR5=0,0,AV5/AR5)</f>
        <v>2.1284045585987035</v>
      </c>
      <c r="AY5" s="100"/>
      <c r="AZ5" s="95">
        <f t="shared" si="15"/>
        <v>1566148.2257308923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6">SUM(F6:J6)</f>
        <v>960</v>
      </c>
      <c r="F6" s="94">
        <v>93</v>
      </c>
      <c r="G6" s="94">
        <v>9</v>
      </c>
      <c r="H6" s="94">
        <v>467</v>
      </c>
      <c r="I6" s="94">
        <v>0</v>
      </c>
      <c r="J6" s="94">
        <v>391</v>
      </c>
      <c r="K6" s="93">
        <v>123.09</v>
      </c>
      <c r="L6" s="93">
        <f t="shared" ref="L6" si="27">E6*K6</f>
        <v>118166.40000000001</v>
      </c>
      <c r="M6" s="90">
        <v>49</v>
      </c>
      <c r="N6" s="90">
        <v>131</v>
      </c>
      <c r="O6" s="90">
        <v>939</v>
      </c>
      <c r="P6" s="90">
        <v>86</v>
      </c>
      <c r="Q6" s="234">
        <f t="shared" si="16"/>
        <v>18.714285714285715</v>
      </c>
      <c r="R6" s="93">
        <f t="shared" si="17"/>
        <v>12.857142857142858</v>
      </c>
      <c r="S6" s="94">
        <v>94</v>
      </c>
      <c r="T6" s="94">
        <v>-4</v>
      </c>
      <c r="U6" s="93">
        <f t="shared" si="18"/>
        <v>90</v>
      </c>
      <c r="V6" s="94">
        <v>57742.590000000004</v>
      </c>
      <c r="W6" s="94">
        <v>-2416</v>
      </c>
      <c r="X6" s="93">
        <f t="shared" si="19"/>
        <v>55326.590000000004</v>
      </c>
      <c r="Y6" s="94">
        <v>85767.15</v>
      </c>
      <c r="Z6" s="94">
        <v>-3594</v>
      </c>
      <c r="AA6" s="93">
        <f t="shared" si="20"/>
        <v>82173.149999999994</v>
      </c>
      <c r="AB6" s="93">
        <f t="shared" si="21"/>
        <v>105787.74</v>
      </c>
      <c r="AC6" s="235">
        <f t="shared" si="22"/>
        <v>6.1668964323518982E-2</v>
      </c>
      <c r="AD6" s="93">
        <f t="shared" si="23"/>
        <v>11078.1</v>
      </c>
      <c r="AE6" s="94">
        <v>30658.139999999996</v>
      </c>
      <c r="AF6" s="235">
        <f t="shared" si="24"/>
        <v>0.37309194061563905</v>
      </c>
      <c r="AG6" s="94">
        <v>7927.9900000000061</v>
      </c>
      <c r="AH6" s="94">
        <v>4393</v>
      </c>
      <c r="AI6" s="94">
        <v>7445</v>
      </c>
      <c r="AJ6" s="94"/>
      <c r="AK6" s="94"/>
      <c r="AL6" s="123">
        <f t="shared" si="25"/>
        <v>328.76783884047967</v>
      </c>
      <c r="AM6" s="94">
        <v>0</v>
      </c>
      <c r="AN6" s="95">
        <f t="shared" si="6"/>
        <v>3159.1482890000002</v>
      </c>
      <c r="AO6" s="96">
        <f t="shared" si="7"/>
        <v>17183.003872159505</v>
      </c>
      <c r="AP6" s="97"/>
      <c r="AQ6" s="98">
        <f t="shared" si="8"/>
        <v>913.03499999999997</v>
      </c>
      <c r="AR6" s="99">
        <f t="shared" si="9"/>
        <v>123.09</v>
      </c>
      <c r="AS6" s="99">
        <f t="shared" si="10"/>
        <v>340.64599999999996</v>
      </c>
      <c r="AT6" s="99">
        <f t="shared" si="11"/>
        <v>84.340319148936231</v>
      </c>
      <c r="AU6" s="99">
        <f t="shared" si="12"/>
        <v>125.93617021276596</v>
      </c>
      <c r="AV6" s="99">
        <f t="array" ref="AV6">_xlfn.IFS(U6=0,AO6,U6&lt;0,AO6/-U6,U6&gt;0,AO6/U6)</f>
        <v>190.92226524621671</v>
      </c>
      <c r="AW6" s="235">
        <f t="shared" ref="AW6" si="28">IF(AQ6=0,0,AV6/AQ6)</f>
        <v>0.2091072798372644</v>
      </c>
      <c r="AX6" s="235">
        <f t="shared" ref="AX6" si="29">IF(AR6=0,0,AV6/AR6)</f>
        <v>1.5510786030239394</v>
      </c>
      <c r="AY6" s="100"/>
      <c r="AZ6" s="95">
        <f t="shared" si="15"/>
        <v>183285.37463636804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5766</v>
      </c>
      <c r="F7" s="94">
        <v>126</v>
      </c>
      <c r="G7" s="94">
        <v>21</v>
      </c>
      <c r="H7" s="94">
        <v>249</v>
      </c>
      <c r="I7" s="94">
        <v>3</v>
      </c>
      <c r="J7" s="94">
        <v>5367</v>
      </c>
      <c r="K7" s="93">
        <v>117.24</v>
      </c>
      <c r="L7" s="93">
        <f>E7*K7</f>
        <v>676005.84</v>
      </c>
      <c r="M7" s="90">
        <v>31</v>
      </c>
      <c r="N7" s="90">
        <v>178</v>
      </c>
      <c r="O7" s="90">
        <v>988</v>
      </c>
      <c r="P7" s="90">
        <v>75</v>
      </c>
      <c r="Q7" s="234">
        <f t="shared" si="16"/>
        <v>25.428571428571427</v>
      </c>
      <c r="R7" s="93">
        <f t="shared" si="17"/>
        <v>14.142857142857142</v>
      </c>
      <c r="S7" s="94">
        <v>100</v>
      </c>
      <c r="T7" s="94">
        <v>-1</v>
      </c>
      <c r="U7" s="93">
        <f t="shared" si="18"/>
        <v>99</v>
      </c>
      <c r="V7" s="94">
        <v>65163.08</v>
      </c>
      <c r="W7" s="94">
        <v>-638</v>
      </c>
      <c r="X7" s="93">
        <f t="shared" si="19"/>
        <v>64525.08</v>
      </c>
      <c r="Y7" s="94">
        <v>95750.709999999977</v>
      </c>
      <c r="Z7" s="94">
        <v>-950</v>
      </c>
      <c r="AA7" s="93">
        <f t="shared" si="20"/>
        <v>94800.709999999977</v>
      </c>
      <c r="AB7" s="93">
        <f t="shared" si="21"/>
        <v>131898</v>
      </c>
      <c r="AC7" s="235">
        <f t="shared" si="22"/>
        <v>7.1145643106468093E-2</v>
      </c>
      <c r="AD7" s="93">
        <f t="shared" si="23"/>
        <v>11606.76</v>
      </c>
      <c r="AE7" s="94">
        <v>35442.809999999983</v>
      </c>
      <c r="AF7" s="235">
        <f t="shared" si="24"/>
        <v>0.37386650374242969</v>
      </c>
      <c r="AG7" s="94">
        <v>9515.779999999997</v>
      </c>
      <c r="AH7" s="94">
        <v>4500</v>
      </c>
      <c r="AI7" s="94">
        <v>9440</v>
      </c>
      <c r="AJ7" s="94"/>
      <c r="AK7" s="94"/>
      <c r="AL7" s="123">
        <f t="shared" si="25"/>
        <v>175.29591407126219</v>
      </c>
      <c r="AM7" s="94">
        <v>0</v>
      </c>
      <c r="AN7" s="95">
        <f t="shared" si="6"/>
        <v>3684.3820679999999</v>
      </c>
      <c r="AO7" s="96">
        <f t="shared" si="7"/>
        <v>20435.682017928739</v>
      </c>
      <c r="AP7" s="97"/>
      <c r="AQ7" s="98">
        <f t="shared" si="8"/>
        <v>957.58292929292907</v>
      </c>
      <c r="AR7" s="99">
        <f t="shared" si="9"/>
        <v>117.24</v>
      </c>
      <c r="AS7" s="99">
        <f t="shared" si="10"/>
        <v>358.00818181818164</v>
      </c>
      <c r="AT7" s="99">
        <f t="shared" si="11"/>
        <v>95.157799999999966</v>
      </c>
      <c r="AU7" s="99">
        <f t="shared" si="12"/>
        <v>139.4</v>
      </c>
      <c r="AV7" s="99">
        <f t="array" ref="AV7">_xlfn.IFS(U7=0,AO7,U7&lt;0,AO7/-U7,U7&gt;0,AO7/U7)</f>
        <v>206.42103048412866</v>
      </c>
      <c r="AW7" s="235">
        <f>IF(AQ7=0,0,AV7/AQ7)</f>
        <v>0.21556465155090868</v>
      </c>
      <c r="AX7" s="235">
        <f>IF(AR7=0,0,AV7/AR7)</f>
        <v>1.7606706796667406</v>
      </c>
      <c r="AY7" s="100"/>
      <c r="AZ7" s="95">
        <f t="shared" si="15"/>
        <v>1190223.6617714858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692</v>
      </c>
      <c r="F8" s="94">
        <v>83</v>
      </c>
      <c r="G8" s="94">
        <v>23</v>
      </c>
      <c r="H8" s="94">
        <v>428</v>
      </c>
      <c r="I8" s="94">
        <v>0</v>
      </c>
      <c r="J8" s="94">
        <v>158</v>
      </c>
      <c r="K8" s="93">
        <v>169.89</v>
      </c>
      <c r="L8" s="93">
        <f>E8*K8</f>
        <v>117563.87999999999</v>
      </c>
      <c r="M8" s="90">
        <v>51</v>
      </c>
      <c r="N8" s="90">
        <v>117</v>
      </c>
      <c r="O8" s="90">
        <v>1260</v>
      </c>
      <c r="P8" s="90">
        <v>53</v>
      </c>
      <c r="Q8" s="234">
        <f t="shared" si="16"/>
        <v>16.714285714285715</v>
      </c>
      <c r="R8" s="93">
        <f t="shared" si="17"/>
        <v>8.1428571428571423</v>
      </c>
      <c r="S8" s="94">
        <v>58</v>
      </c>
      <c r="T8" s="94">
        <v>-1</v>
      </c>
      <c r="U8" s="93">
        <f t="shared" si="18"/>
        <v>57</v>
      </c>
      <c r="V8" s="94">
        <v>46477.429999999993</v>
      </c>
      <c r="W8" s="94">
        <v>-768</v>
      </c>
      <c r="X8" s="93">
        <f t="shared" si="19"/>
        <v>45709.429999999993</v>
      </c>
      <c r="Y8" s="94">
        <v>71730.84</v>
      </c>
      <c r="Z8" s="94">
        <v>-1262</v>
      </c>
      <c r="AA8" s="93">
        <f t="shared" si="20"/>
        <v>70468.84</v>
      </c>
      <c r="AB8" s="93">
        <f t="shared" si="21"/>
        <v>78132.600000000006</v>
      </c>
      <c r="AC8" s="235">
        <f t="shared" si="22"/>
        <v>5.2885162366049829E-2</v>
      </c>
      <c r="AD8" s="93">
        <f t="shared" si="23"/>
        <v>9683.73</v>
      </c>
      <c r="AE8" s="94">
        <v>25947.67</v>
      </c>
      <c r="AF8" s="235">
        <f t="shared" si="24"/>
        <v>0.36821480245736982</v>
      </c>
      <c r="AG8" s="94">
        <v>8164.17</v>
      </c>
      <c r="AH8" s="94">
        <v>8346</v>
      </c>
      <c r="AI8" s="94">
        <v>4043</v>
      </c>
      <c r="AJ8" s="94"/>
      <c r="AK8" s="94"/>
      <c r="AL8" s="123">
        <f t="shared" si="25"/>
        <v>301.31185229919765</v>
      </c>
      <c r="AM8" s="94">
        <v>0</v>
      </c>
      <c r="AN8" s="95">
        <f t="shared" si="6"/>
        <v>2610.0084529999995</v>
      </c>
      <c r="AO8" s="96">
        <f t="shared" si="7"/>
        <v>11372.949694700808</v>
      </c>
      <c r="AP8" s="97"/>
      <c r="AQ8" s="98">
        <f t="shared" si="8"/>
        <v>1236.2954385964911</v>
      </c>
      <c r="AR8" s="99">
        <f t="shared" si="9"/>
        <v>169.89</v>
      </c>
      <c r="AS8" s="99">
        <f t="shared" si="10"/>
        <v>455.22228070175436</v>
      </c>
      <c r="AT8" s="99">
        <f t="shared" si="11"/>
        <v>140.76155172413795</v>
      </c>
      <c r="AU8" s="99">
        <f t="shared" si="12"/>
        <v>213.60344827586206</v>
      </c>
      <c r="AV8" s="99">
        <f t="array" ref="AV8">_xlfn.IFS(U8=0,AO8,U8&lt;0,AO8/-U8,U8&gt;0,AO8/U8)</f>
        <v>199.52543324036506</v>
      </c>
      <c r="AW8" s="235">
        <f>IF(AQ8=0,0,AV8/AQ8)</f>
        <v>0.16138976737378974</v>
      </c>
      <c r="AX8" s="235">
        <f>IF(AR8=0,0,AV8/AR8)</f>
        <v>1.1744389501463599</v>
      </c>
      <c r="AY8" s="100"/>
      <c r="AZ8" s="95">
        <f t="shared" si="15"/>
        <v>138071.59980233261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11870</v>
      </c>
      <c r="F9" s="94">
        <v>143</v>
      </c>
      <c r="G9" s="94">
        <v>21</v>
      </c>
      <c r="H9" s="94">
        <v>457</v>
      </c>
      <c r="I9" s="94">
        <v>0</v>
      </c>
      <c r="J9" s="94">
        <v>11249</v>
      </c>
      <c r="K9" s="93">
        <v>123.09</v>
      </c>
      <c r="L9" s="93">
        <f>E9*K9</f>
        <v>1461078.3</v>
      </c>
      <c r="M9" s="90">
        <v>45</v>
      </c>
      <c r="N9" s="90">
        <v>197</v>
      </c>
      <c r="O9" s="90">
        <v>1308</v>
      </c>
      <c r="P9" s="90">
        <v>69</v>
      </c>
      <c r="Q9" s="234">
        <f t="shared" si="16"/>
        <v>28.142857142857142</v>
      </c>
      <c r="R9" s="93">
        <f t="shared" si="17"/>
        <v>12.571428571428571</v>
      </c>
      <c r="S9" s="94">
        <v>91</v>
      </c>
      <c r="T9" s="94">
        <v>-3</v>
      </c>
      <c r="U9" s="93">
        <f t="shared" si="18"/>
        <v>88</v>
      </c>
      <c r="V9" s="94">
        <v>75963.569999999978</v>
      </c>
      <c r="W9" s="94">
        <v>-2519</v>
      </c>
      <c r="X9" s="93">
        <f t="shared" si="19"/>
        <v>73444.569999999978</v>
      </c>
      <c r="Y9" s="94">
        <v>116512.48000000003</v>
      </c>
      <c r="Z9" s="94">
        <v>-3793</v>
      </c>
      <c r="AA9" s="93">
        <f t="shared" si="20"/>
        <v>112719.48000000003</v>
      </c>
      <c r="AB9" s="93">
        <f t="shared" si="21"/>
        <v>177796.44</v>
      </c>
      <c r="AC9" s="235">
        <f t="shared" si="22"/>
        <v>8.459324719431606E-2</v>
      </c>
      <c r="AD9" s="93">
        <f t="shared" si="23"/>
        <v>10831.92</v>
      </c>
      <c r="AE9" s="94">
        <v>41478.740000000034</v>
      </c>
      <c r="AF9" s="235">
        <f t="shared" si="24"/>
        <v>0.36798200275586818</v>
      </c>
      <c r="AG9" s="94">
        <v>10277.469999999999</v>
      </c>
      <c r="AH9" s="94">
        <v>10000</v>
      </c>
      <c r="AI9" s="94">
        <v>13500</v>
      </c>
      <c r="AJ9" s="94"/>
      <c r="AK9" s="94"/>
      <c r="AL9" s="123">
        <f t="shared" si="25"/>
        <v>321.72784229143303</v>
      </c>
      <c r="AM9" s="94">
        <v>0</v>
      </c>
      <c r="AN9" s="95">
        <f t="shared" si="6"/>
        <v>4193.6849469999988</v>
      </c>
      <c r="AO9" s="96">
        <f t="shared" si="7"/>
        <v>22115.937210708562</v>
      </c>
      <c r="AP9" s="97"/>
      <c r="AQ9" s="98">
        <f t="shared" si="8"/>
        <v>1280.903181818182</v>
      </c>
      <c r="AR9" s="99">
        <f t="shared" si="9"/>
        <v>123.09</v>
      </c>
      <c r="AS9" s="99">
        <f t="shared" si="10"/>
        <v>471.34931818181855</v>
      </c>
      <c r="AT9" s="99">
        <f t="shared" si="11"/>
        <v>112.93923076923076</v>
      </c>
      <c r="AU9" s="99">
        <f t="shared" si="12"/>
        <v>258.24175824175825</v>
      </c>
      <c r="AV9" s="99">
        <f t="array" ref="AV9">_xlfn.IFS(U9=0,AO9,U9&lt;0,AO9/-U9,U9&gt;0,AO9/U9)</f>
        <v>251.31746830350639</v>
      </c>
      <c r="AW9" s="235">
        <f>IF(AQ9=0,0,AV9/AQ9)</f>
        <v>0.19620332892512066</v>
      </c>
      <c r="AX9" s="235">
        <f>IF(AR9=0,0,AV9/AR9)</f>
        <v>2.0417374953571077</v>
      </c>
      <c r="AY9" s="100"/>
      <c r="AZ9" s="95">
        <f t="shared" si="15"/>
        <v>2983138.3487626207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10702</v>
      </c>
      <c r="F10" s="94">
        <v>128</v>
      </c>
      <c r="G10" s="94">
        <v>13</v>
      </c>
      <c r="H10" s="94">
        <v>316</v>
      </c>
      <c r="I10" s="94">
        <v>0</v>
      </c>
      <c r="J10" s="94">
        <v>10245</v>
      </c>
      <c r="K10" s="93">
        <v>123.09</v>
      </c>
      <c r="L10" s="93">
        <f>E10*K10</f>
        <v>1317309.18</v>
      </c>
      <c r="M10" s="90">
        <v>41</v>
      </c>
      <c r="N10" s="90">
        <v>197</v>
      </c>
      <c r="O10" s="90">
        <v>852</v>
      </c>
      <c r="P10" s="90">
        <v>74</v>
      </c>
      <c r="Q10" s="234">
        <f t="shared" si="16"/>
        <v>28.142857142857142</v>
      </c>
      <c r="R10" s="93">
        <f t="shared" si="17"/>
        <v>13.142857142857142</v>
      </c>
      <c r="S10" s="94">
        <v>92</v>
      </c>
      <c r="T10" s="94">
        <v>0</v>
      </c>
      <c r="U10" s="93">
        <f t="shared" si="18"/>
        <v>92</v>
      </c>
      <c r="V10" s="94">
        <v>51181.440000000002</v>
      </c>
      <c r="W10" s="94">
        <v>0</v>
      </c>
      <c r="X10" s="93">
        <f t="shared" si="19"/>
        <v>51181.440000000002</v>
      </c>
      <c r="Y10" s="94">
        <v>76468.270000000019</v>
      </c>
      <c r="Z10" s="94">
        <v>0</v>
      </c>
      <c r="AA10" s="93">
        <f t="shared" si="20"/>
        <v>76468.270000000019</v>
      </c>
      <c r="AB10" s="93">
        <f t="shared" si="21"/>
        <v>124204.56</v>
      </c>
      <c r="AC10" s="235">
        <f t="shared" si="22"/>
        <v>5.7387589675109429E-2</v>
      </c>
      <c r="AD10" s="93">
        <f t="shared" si="23"/>
        <v>11324.28</v>
      </c>
      <c r="AE10" s="94">
        <v>28521.929999999986</v>
      </c>
      <c r="AF10" s="235">
        <f t="shared" si="24"/>
        <v>0.37299039196257455</v>
      </c>
      <c r="AG10" s="94">
        <v>9051.2500000000036</v>
      </c>
      <c r="AH10" s="94">
        <v>7500</v>
      </c>
      <c r="AI10" s="94">
        <v>7391</v>
      </c>
      <c r="AJ10" s="94"/>
      <c r="AK10" s="94"/>
      <c r="AL10" s="123">
        <f t="shared" si="25"/>
        <v>222.46389094987489</v>
      </c>
      <c r="AM10" s="94">
        <v>0</v>
      </c>
      <c r="AN10" s="95">
        <f t="shared" si="6"/>
        <v>2922.4602239999999</v>
      </c>
      <c r="AO10" s="96">
        <f t="shared" si="7"/>
        <v>9534.8858850501547</v>
      </c>
      <c r="AP10" s="97"/>
      <c r="AQ10" s="98">
        <f t="shared" si="8"/>
        <v>831.17684782608717</v>
      </c>
      <c r="AR10" s="99">
        <f t="shared" si="9"/>
        <v>123.09</v>
      </c>
      <c r="AS10" s="99">
        <f t="shared" si="10"/>
        <v>310.02097826086941</v>
      </c>
      <c r="AT10" s="99">
        <f t="shared" si="11"/>
        <v>98.383152173913089</v>
      </c>
      <c r="AU10" s="99">
        <f t="shared" si="12"/>
        <v>161.85869565217391</v>
      </c>
      <c r="AV10" s="99">
        <f t="array" ref="AV10">_xlfn.IFS(U10=0,AO10,U10&lt;0,AO10/-U10,U10&gt;0,AO10/U10)</f>
        <v>103.64006396793647</v>
      </c>
      <c r="AW10" s="235">
        <f>IF(AQ10=0,0,AV10/AQ10)</f>
        <v>0.12469074931406389</v>
      </c>
      <c r="AX10" s="235">
        <f>IF(AR10=0,0,AV10/AR10)</f>
        <v>0.84198605872074472</v>
      </c>
      <c r="AY10" s="100"/>
      <c r="AZ10" s="95">
        <f t="shared" si="15"/>
        <v>1109155.9645848561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0">SUM(F11:J11)</f>
        <v>3190</v>
      </c>
      <c r="F11" s="94">
        <v>42</v>
      </c>
      <c r="G11" s="94">
        <v>12</v>
      </c>
      <c r="H11" s="94">
        <v>549</v>
      </c>
      <c r="I11" s="94">
        <v>0</v>
      </c>
      <c r="J11" s="94">
        <v>2587</v>
      </c>
      <c r="K11" s="93">
        <v>123.09</v>
      </c>
      <c r="L11" s="93">
        <f t="shared" ref="L11" si="31">E11*K11</f>
        <v>392657.10000000003</v>
      </c>
      <c r="M11" s="90">
        <v>111</v>
      </c>
      <c r="N11" s="90">
        <v>68</v>
      </c>
      <c r="O11" s="90">
        <v>1203</v>
      </c>
      <c r="P11" s="90">
        <v>64</v>
      </c>
      <c r="Q11" s="234">
        <f t="shared" si="16"/>
        <v>9.7142857142857135</v>
      </c>
      <c r="R11" s="93">
        <f t="shared" si="17"/>
        <v>5.4285714285714288</v>
      </c>
      <c r="S11" s="94">
        <v>38</v>
      </c>
      <c r="T11" s="94">
        <v>0</v>
      </c>
      <c r="U11" s="93">
        <f t="shared" si="18"/>
        <v>38</v>
      </c>
      <c r="V11" s="94">
        <v>28170.53</v>
      </c>
      <c r="W11" s="94">
        <v>0</v>
      </c>
      <c r="X11" s="93">
        <f t="shared" si="19"/>
        <v>28170.53</v>
      </c>
      <c r="Y11" s="94">
        <v>44696.94</v>
      </c>
      <c r="Z11" s="94">
        <v>0</v>
      </c>
      <c r="AA11" s="93">
        <f t="shared" si="20"/>
        <v>44696.94</v>
      </c>
      <c r="AB11" s="93">
        <f t="shared" si="21"/>
        <v>52354.559999999998</v>
      </c>
      <c r="AC11" s="235">
        <f t="shared" si="22"/>
        <v>3.3543973892086028E-2</v>
      </c>
      <c r="AD11" s="93">
        <f t="shared" si="23"/>
        <v>4677.42</v>
      </c>
      <c r="AE11" s="94">
        <v>16669.600000000006</v>
      </c>
      <c r="AF11" s="235">
        <f t="shared" si="24"/>
        <v>0.3729472308395162</v>
      </c>
      <c r="AG11" s="94">
        <v>3851.88</v>
      </c>
      <c r="AH11" s="94">
        <v>4335</v>
      </c>
      <c r="AI11" s="94">
        <v>4261</v>
      </c>
      <c r="AJ11" s="94"/>
      <c r="AK11" s="94"/>
      <c r="AL11" s="123">
        <f t="shared" si="25"/>
        <v>386.49581054266247</v>
      </c>
      <c r="AM11" s="94">
        <v>0</v>
      </c>
      <c r="AN11" s="95">
        <f t="shared" si="6"/>
        <v>1608.5372629999999</v>
      </c>
      <c r="AO11" s="96">
        <f t="shared" si="7"/>
        <v>8907.006926457334</v>
      </c>
      <c r="AP11" s="97"/>
      <c r="AQ11" s="98">
        <f t="shared" si="8"/>
        <v>1176.2352631578949</v>
      </c>
      <c r="AR11" s="99">
        <f t="shared" si="9"/>
        <v>123.09</v>
      </c>
      <c r="AS11" s="99">
        <f t="shared" si="10"/>
        <v>438.67368421052646</v>
      </c>
      <c r="AT11" s="99">
        <f t="shared" si="11"/>
        <v>101.36526315789474</v>
      </c>
      <c r="AU11" s="99">
        <f t="shared" si="12"/>
        <v>226.21052631578948</v>
      </c>
      <c r="AV11" s="99">
        <f t="array" ref="AV11">_xlfn.IFS(U11=0,AO11,U11&lt;0,AO11/-U11,U11&gt;0,AO11/U11)</f>
        <v>234.39491911729826</v>
      </c>
      <c r="AW11" s="235">
        <f t="shared" ref="AW11:AW28" si="32">IF(AQ11=0,0,AV11/AQ11)</f>
        <v>0.19927554160211711</v>
      </c>
      <c r="AX11" s="235">
        <f t="shared" ref="AX11:AX28" si="33">IF(AR11=0,0,AV11/AR11)</f>
        <v>1.9042563905865484</v>
      </c>
      <c r="AY11" s="100"/>
      <c r="AZ11" s="95">
        <f t="shared" si="15"/>
        <v>747719.79198418139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0"/>
        <v>3600</v>
      </c>
      <c r="F12" s="94">
        <v>74</v>
      </c>
      <c r="G12" s="94">
        <v>13</v>
      </c>
      <c r="H12" s="94">
        <v>640</v>
      </c>
      <c r="I12" s="94">
        <v>1</v>
      </c>
      <c r="J12" s="94">
        <v>2872</v>
      </c>
      <c r="K12" s="93">
        <v>117.24</v>
      </c>
      <c r="L12" s="93">
        <f>E12*K12</f>
        <v>422064</v>
      </c>
      <c r="M12" s="90">
        <v>118</v>
      </c>
      <c r="N12" s="90">
        <v>100</v>
      </c>
      <c r="O12" s="90">
        <v>1133</v>
      </c>
      <c r="P12" s="90">
        <v>66</v>
      </c>
      <c r="Q12" s="234">
        <f t="shared" si="16"/>
        <v>14.285714285714286</v>
      </c>
      <c r="R12" s="93">
        <f t="shared" si="17"/>
        <v>5.7142857142857144</v>
      </c>
      <c r="S12" s="94">
        <v>40</v>
      </c>
      <c r="T12" s="94">
        <v>0</v>
      </c>
      <c r="U12" s="93">
        <f t="shared" si="18"/>
        <v>40</v>
      </c>
      <c r="V12" s="94">
        <v>28130.550000000003</v>
      </c>
      <c r="W12" s="94">
        <v>0</v>
      </c>
      <c r="X12" s="93">
        <f t="shared" si="19"/>
        <v>28130.550000000003</v>
      </c>
      <c r="Y12" s="94">
        <v>44082.01999999999</v>
      </c>
      <c r="Z12" s="94">
        <v>0</v>
      </c>
      <c r="AA12" s="93">
        <f t="shared" si="20"/>
        <v>44082.01999999999</v>
      </c>
      <c r="AB12" s="93">
        <f t="shared" si="21"/>
        <v>74778</v>
      </c>
      <c r="AC12" s="235">
        <f t="shared" si="22"/>
        <v>3.3082491284423803E-2</v>
      </c>
      <c r="AD12" s="93">
        <f t="shared" si="23"/>
        <v>4689.5999999999995</v>
      </c>
      <c r="AE12" s="94">
        <v>16462.089999999986</v>
      </c>
      <c r="AF12" s="235">
        <f t="shared" si="24"/>
        <v>0.3734422787340505</v>
      </c>
      <c r="AG12" s="94">
        <v>4501.6000000000022</v>
      </c>
      <c r="AH12" s="94">
        <v>4619</v>
      </c>
      <c r="AI12" s="94">
        <v>8025</v>
      </c>
      <c r="AJ12" s="94"/>
      <c r="AK12" s="94"/>
      <c r="AL12" s="123">
        <f t="shared" si="25"/>
        <v>450.55977913898715</v>
      </c>
      <c r="AM12" s="94">
        <v>0</v>
      </c>
      <c r="AN12" s="95">
        <f t="shared" si="6"/>
        <v>1606.2544050000001</v>
      </c>
      <c r="AO12" s="96">
        <f t="shared" si="7"/>
        <v>3727.9158158610157</v>
      </c>
      <c r="AP12" s="97"/>
      <c r="AQ12" s="98">
        <f t="shared" si="8"/>
        <v>1102.0504999999998</v>
      </c>
      <c r="AR12" s="99">
        <f t="shared" si="9"/>
        <v>117.24</v>
      </c>
      <c r="AS12" s="99">
        <f t="shared" si="10"/>
        <v>411.55224999999962</v>
      </c>
      <c r="AT12" s="99">
        <f t="shared" si="11"/>
        <v>112.54000000000005</v>
      </c>
      <c r="AU12" s="99">
        <f t="shared" si="12"/>
        <v>316.10000000000002</v>
      </c>
      <c r="AV12" s="99">
        <f t="array" ref="AV12">_xlfn.IFS(U12=0,AO12,U12&lt;0,AO12/-U12,U12&gt;0,AO12/U12)</f>
        <v>93.197895396525396</v>
      </c>
      <c r="AW12" s="235">
        <f t="shared" si="32"/>
        <v>8.4567717537921736E-2</v>
      </c>
      <c r="AX12" s="235">
        <f t="shared" si="33"/>
        <v>0.79493257758892355</v>
      </c>
      <c r="AY12" s="100"/>
      <c r="AZ12" s="95">
        <f t="shared" si="15"/>
        <v>335512.42342749145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0"/>
        <v>4599</v>
      </c>
      <c r="F13" s="94">
        <v>35</v>
      </c>
      <c r="G13" s="94">
        <v>6</v>
      </c>
      <c r="H13" s="94">
        <v>707</v>
      </c>
      <c r="I13" s="94">
        <v>1</v>
      </c>
      <c r="J13" s="94">
        <v>3850</v>
      </c>
      <c r="K13" s="93">
        <v>123.09</v>
      </c>
      <c r="L13" s="93">
        <f t="shared" ref="L13:L28" si="34">E13*K13</f>
        <v>566090.91</v>
      </c>
      <c r="M13" s="90">
        <v>164</v>
      </c>
      <c r="N13" s="90">
        <v>61</v>
      </c>
      <c r="O13" s="90">
        <v>1303</v>
      </c>
      <c r="P13" s="90">
        <v>61</v>
      </c>
      <c r="Q13" s="234">
        <f t="shared" si="16"/>
        <v>8.7142857142857135</v>
      </c>
      <c r="R13" s="93">
        <f t="shared" si="17"/>
        <v>4.8571428571428568</v>
      </c>
      <c r="S13" s="94">
        <v>34</v>
      </c>
      <c r="T13" s="94">
        <v>0</v>
      </c>
      <c r="U13" s="93">
        <f t="shared" si="18"/>
        <v>34</v>
      </c>
      <c r="V13" s="94">
        <v>27894.31</v>
      </c>
      <c r="W13" s="94">
        <v>0</v>
      </c>
      <c r="X13" s="93">
        <f t="shared" si="19"/>
        <v>27894.31</v>
      </c>
      <c r="Y13" s="94">
        <v>42917.06</v>
      </c>
      <c r="Z13" s="94">
        <v>0</v>
      </c>
      <c r="AA13" s="93">
        <f t="shared" si="20"/>
        <v>42917.06</v>
      </c>
      <c r="AB13" s="93">
        <f t="shared" si="21"/>
        <v>48484.63</v>
      </c>
      <c r="AC13" s="235">
        <f t="shared" si="22"/>
        <v>3.2208216942034275E-2</v>
      </c>
      <c r="AD13" s="93">
        <f t="shared" si="23"/>
        <v>4185.0600000000004</v>
      </c>
      <c r="AE13" s="94">
        <v>15845.579999999998</v>
      </c>
      <c r="AF13" s="235">
        <f t="shared" si="24"/>
        <v>0.36921401419388933</v>
      </c>
      <c r="AG13" s="94">
        <v>3970.8700000000013</v>
      </c>
      <c r="AH13" s="94">
        <v>3000</v>
      </c>
      <c r="AI13" s="94">
        <v>6691</v>
      </c>
      <c r="AJ13" s="94"/>
      <c r="AK13" s="94"/>
      <c r="AL13" s="123">
        <f t="shared" si="25"/>
        <v>497.72775601759986</v>
      </c>
      <c r="AM13" s="94">
        <v>0</v>
      </c>
      <c r="AN13" s="95">
        <f t="shared" si="6"/>
        <v>1592.765101</v>
      </c>
      <c r="AO13" s="96">
        <f t="shared" si="7"/>
        <v>7134.0571429823985</v>
      </c>
      <c r="AP13" s="97"/>
      <c r="AQ13" s="98">
        <f t="shared" si="8"/>
        <v>1262.2664705882353</v>
      </c>
      <c r="AR13" s="99">
        <f t="shared" si="9"/>
        <v>123.09</v>
      </c>
      <c r="AS13" s="99">
        <f t="shared" si="10"/>
        <v>466.04647058823525</v>
      </c>
      <c r="AT13" s="99">
        <f t="shared" si="11"/>
        <v>116.79029411764709</v>
      </c>
      <c r="AU13" s="99">
        <f t="shared" si="12"/>
        <v>285.02941176470586</v>
      </c>
      <c r="AV13" s="99">
        <f t="array" ref="AV13">_xlfn.IFS(U13=0,AO13,U13&lt;0,AO13/-U13,U13&gt;0,AO13/U13)</f>
        <v>209.82521008771761</v>
      </c>
      <c r="AW13" s="235">
        <f t="shared" si="32"/>
        <v>0.1662289342043094</v>
      </c>
      <c r="AX13" s="235">
        <f t="shared" si="33"/>
        <v>1.7046487130369454</v>
      </c>
      <c r="AY13" s="100"/>
      <c r="AZ13" s="95">
        <f t="shared" si="15"/>
        <v>964986.14119341329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0"/>
        <v>3232</v>
      </c>
      <c r="F14" s="94">
        <v>32</v>
      </c>
      <c r="G14" s="94">
        <v>5</v>
      </c>
      <c r="H14" s="94">
        <v>524</v>
      </c>
      <c r="I14" s="94">
        <v>2</v>
      </c>
      <c r="J14" s="94">
        <v>2669</v>
      </c>
      <c r="K14" s="93">
        <v>123.09</v>
      </c>
      <c r="L14" s="93">
        <f t="shared" si="34"/>
        <v>397826.88</v>
      </c>
      <c r="M14" s="90">
        <v>196</v>
      </c>
      <c r="N14" s="90">
        <v>49</v>
      </c>
      <c r="O14" s="90">
        <v>976</v>
      </c>
      <c r="P14" s="90">
        <v>79</v>
      </c>
      <c r="Q14" s="234">
        <f t="shared" si="16"/>
        <v>7</v>
      </c>
      <c r="R14" s="93">
        <f t="shared" si="17"/>
        <v>3.1428571428571428</v>
      </c>
      <c r="S14" s="94">
        <v>22</v>
      </c>
      <c r="T14" s="94">
        <v>0</v>
      </c>
      <c r="U14" s="93">
        <f t="shared" si="18"/>
        <v>22</v>
      </c>
      <c r="V14" s="94">
        <v>14304.45</v>
      </c>
      <c r="W14" s="94">
        <v>0</v>
      </c>
      <c r="X14" s="93">
        <f t="shared" si="19"/>
        <v>14304.45</v>
      </c>
      <c r="Y14" s="94">
        <v>20932.360000000004</v>
      </c>
      <c r="Z14" s="94">
        <v>0</v>
      </c>
      <c r="AA14" s="93">
        <f t="shared" si="20"/>
        <v>20932.360000000004</v>
      </c>
      <c r="AB14" s="93">
        <f t="shared" si="21"/>
        <v>37780.959999999999</v>
      </c>
      <c r="AC14" s="235">
        <f t="shared" si="22"/>
        <v>1.5709230594750913E-2</v>
      </c>
      <c r="AD14" s="93">
        <f t="shared" si="23"/>
        <v>2707.98</v>
      </c>
      <c r="AE14" s="94">
        <v>7833.6600000000035</v>
      </c>
      <c r="AF14" s="235">
        <f t="shared" si="24"/>
        <v>0.37423682757223753</v>
      </c>
      <c r="AG14" s="94">
        <v>2121.1</v>
      </c>
      <c r="AH14" s="94">
        <v>4245</v>
      </c>
      <c r="AI14" s="94">
        <v>4815</v>
      </c>
      <c r="AJ14" s="94"/>
      <c r="AK14" s="94"/>
      <c r="AL14" s="123">
        <f t="shared" si="25"/>
        <v>368.89581917004574</v>
      </c>
      <c r="AM14" s="94">
        <v>0</v>
      </c>
      <c r="AN14" s="95">
        <f t="shared" si="6"/>
        <v>816.78409499999998</v>
      </c>
      <c r="AO14" s="96">
        <f t="shared" si="7"/>
        <v>-1976.059914170045</v>
      </c>
      <c r="AP14" s="97"/>
      <c r="AQ14" s="98">
        <f t="shared" si="8"/>
        <v>951.47090909090923</v>
      </c>
      <c r="AR14" s="99">
        <f t="shared" si="9"/>
        <v>123.09</v>
      </c>
      <c r="AS14" s="99">
        <f t="shared" si="10"/>
        <v>356.0754545454547</v>
      </c>
      <c r="AT14" s="99">
        <f t="shared" si="11"/>
        <v>96.413636363636357</v>
      </c>
      <c r="AU14" s="99">
        <f t="shared" si="12"/>
        <v>411.81818181818181</v>
      </c>
      <c r="AV14" s="99">
        <f t="array" ref="AV14">_xlfn.IFS(U14=0,AO14,U14&lt;0,AO14/-U14,U14&gt;0,AO14/U14)</f>
        <v>-89.820905189547503</v>
      </c>
      <c r="AW14" s="235">
        <f t="shared" si="32"/>
        <v>-9.440215600009004E-2</v>
      </c>
      <c r="AX14" s="235">
        <f t="shared" si="33"/>
        <v>-0.72971732219958974</v>
      </c>
      <c r="AY14" s="100"/>
      <c r="AZ14" s="95">
        <f t="shared" si="15"/>
        <v>-290301.16557261755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0"/>
        <v>1476</v>
      </c>
      <c r="F15" s="94">
        <v>21</v>
      </c>
      <c r="G15" s="94">
        <v>3</v>
      </c>
      <c r="H15" s="94">
        <v>618</v>
      </c>
      <c r="I15" s="94">
        <v>0</v>
      </c>
      <c r="J15" s="94">
        <v>834</v>
      </c>
      <c r="K15" s="93">
        <v>123.09</v>
      </c>
      <c r="L15" s="93">
        <f t="shared" si="34"/>
        <v>181680.84</v>
      </c>
      <c r="M15" s="90">
        <v>245</v>
      </c>
      <c r="N15" s="90">
        <v>32</v>
      </c>
      <c r="O15" s="90">
        <v>928</v>
      </c>
      <c r="P15" s="90">
        <v>77</v>
      </c>
      <c r="Q15" s="234">
        <f t="shared" si="16"/>
        <v>4.5714285714285712</v>
      </c>
      <c r="R15" s="93">
        <f t="shared" si="17"/>
        <v>3.4285714285714284</v>
      </c>
      <c r="S15" s="94">
        <v>24</v>
      </c>
      <c r="T15" s="94">
        <v>0</v>
      </c>
      <c r="U15" s="93">
        <f t="shared" si="18"/>
        <v>24</v>
      </c>
      <c r="V15" s="94">
        <v>14769.67</v>
      </c>
      <c r="W15" s="94">
        <v>0</v>
      </c>
      <c r="X15" s="93">
        <f t="shared" si="19"/>
        <v>14769.67</v>
      </c>
      <c r="Y15" s="94">
        <v>21707.690000000002</v>
      </c>
      <c r="Z15" s="94">
        <v>0</v>
      </c>
      <c r="AA15" s="93">
        <f t="shared" si="20"/>
        <v>21707.690000000002</v>
      </c>
      <c r="AB15" s="93">
        <f t="shared" si="21"/>
        <v>22865.919999999998</v>
      </c>
      <c r="AC15" s="235">
        <f t="shared" si="22"/>
        <v>1.6291097032984741E-2</v>
      </c>
      <c r="AD15" s="93">
        <f t="shared" si="23"/>
        <v>2954.16</v>
      </c>
      <c r="AE15" s="94">
        <v>8111.4900000000034</v>
      </c>
      <c r="AF15" s="235">
        <f t="shared" si="24"/>
        <v>0.37366896247366727</v>
      </c>
      <c r="AG15" s="94">
        <v>2186.4</v>
      </c>
      <c r="AH15" s="94">
        <v>1709</v>
      </c>
      <c r="AI15" s="94">
        <v>2220</v>
      </c>
      <c r="AJ15" s="94"/>
      <c r="AK15" s="94"/>
      <c r="AL15" s="123">
        <f t="shared" si="25"/>
        <v>435.07178673108444</v>
      </c>
      <c r="AM15" s="94">
        <v>0</v>
      </c>
      <c r="AN15" s="95">
        <f t="shared" si="6"/>
        <v>843.34815700000001</v>
      </c>
      <c r="AO15" s="96">
        <f t="shared" si="7"/>
        <v>3248.220056268915</v>
      </c>
      <c r="AP15" s="97"/>
      <c r="AQ15" s="98">
        <f t="shared" si="8"/>
        <v>904.48708333333343</v>
      </c>
      <c r="AR15" s="99">
        <f t="shared" si="9"/>
        <v>123.09</v>
      </c>
      <c r="AS15" s="99">
        <f t="shared" si="10"/>
        <v>337.97875000000016</v>
      </c>
      <c r="AT15" s="99">
        <f t="shared" si="11"/>
        <v>91.100000000000009</v>
      </c>
      <c r="AU15" s="99">
        <f t="shared" si="12"/>
        <v>163.70833333333334</v>
      </c>
      <c r="AV15" s="99">
        <f t="array" ref="AV15">_xlfn.IFS(U15=0,AO15,U15&lt;0,AO15/-U15,U15&gt;0,AO15/U15)</f>
        <v>135.34250234453813</v>
      </c>
      <c r="AW15" s="235">
        <f t="shared" si="32"/>
        <v>0.14963453302810731</v>
      </c>
      <c r="AX15" s="235">
        <f t="shared" si="33"/>
        <v>1.0995410053175574</v>
      </c>
      <c r="AY15" s="100"/>
      <c r="AZ15" s="95">
        <f t="shared" si="15"/>
        <v>199765.53346053828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0"/>
        <v>3977</v>
      </c>
      <c r="F16" s="94">
        <v>58</v>
      </c>
      <c r="G16" s="94">
        <v>13</v>
      </c>
      <c r="H16" s="94">
        <v>268</v>
      </c>
      <c r="I16" s="94">
        <v>2</v>
      </c>
      <c r="J16" s="94">
        <v>3636</v>
      </c>
      <c r="K16" s="93">
        <v>117.24</v>
      </c>
      <c r="L16" s="93">
        <f t="shared" si="34"/>
        <v>466263.48</v>
      </c>
      <c r="M16" s="90">
        <v>55</v>
      </c>
      <c r="N16" s="90">
        <v>98</v>
      </c>
      <c r="O16" s="90">
        <v>900</v>
      </c>
      <c r="P16" s="90">
        <v>74</v>
      </c>
      <c r="Q16" s="234">
        <f t="shared" si="16"/>
        <v>14</v>
      </c>
      <c r="R16" s="93">
        <f t="shared" si="17"/>
        <v>7.5714285714285712</v>
      </c>
      <c r="S16" s="94">
        <v>54</v>
      </c>
      <c r="T16" s="94">
        <v>-1</v>
      </c>
      <c r="U16" s="93">
        <f t="shared" si="18"/>
        <v>53</v>
      </c>
      <c r="V16" s="94">
        <v>32204.120000000006</v>
      </c>
      <c r="W16" s="94">
        <v>-617</v>
      </c>
      <c r="X16" s="93">
        <f t="shared" si="19"/>
        <v>31587.120000000006</v>
      </c>
      <c r="Y16" s="94">
        <v>47573.399999999987</v>
      </c>
      <c r="Z16" s="94">
        <v>-892</v>
      </c>
      <c r="AA16" s="93">
        <f t="shared" si="20"/>
        <v>46681.399999999987</v>
      </c>
      <c r="AB16" s="93">
        <f t="shared" si="21"/>
        <v>65268</v>
      </c>
      <c r="AC16" s="235">
        <f t="shared" si="22"/>
        <v>3.5033263190858796E-2</v>
      </c>
      <c r="AD16" s="93">
        <f t="shared" si="23"/>
        <v>6213.7199999999993</v>
      </c>
      <c r="AE16" s="94">
        <v>17433.829999999984</v>
      </c>
      <c r="AF16" s="235">
        <f t="shared" si="24"/>
        <v>0.37346416345696548</v>
      </c>
      <c r="AG16" s="94">
        <v>4817.6300000000019</v>
      </c>
      <c r="AH16" s="94">
        <v>5000</v>
      </c>
      <c r="AI16" s="94">
        <v>4412</v>
      </c>
      <c r="AJ16" s="94"/>
      <c r="AK16" s="94"/>
      <c r="AL16" s="123">
        <f t="shared" si="25"/>
        <v>188.67190751445088</v>
      </c>
      <c r="AM16" s="94">
        <v>0</v>
      </c>
      <c r="AN16" s="95">
        <f t="shared" si="6"/>
        <v>1803.6245520000002</v>
      </c>
      <c r="AO16" s="96">
        <f t="shared" si="7"/>
        <v>6811.9235404855508</v>
      </c>
      <c r="AP16" s="97"/>
      <c r="AQ16" s="98">
        <f t="shared" si="8"/>
        <v>880.78113207547142</v>
      </c>
      <c r="AR16" s="99">
        <f t="shared" si="9"/>
        <v>117.24</v>
      </c>
      <c r="AS16" s="99">
        <f t="shared" si="10"/>
        <v>328.94018867924495</v>
      </c>
      <c r="AT16" s="99">
        <f t="shared" si="11"/>
        <v>89.215370370370408</v>
      </c>
      <c r="AU16" s="99">
        <f t="shared" si="12"/>
        <v>174.2962962962963</v>
      </c>
      <c r="AV16" s="99">
        <f t="array" ref="AV16">_xlfn.IFS(U16=0,AO16,U16&lt;0,AO16/-U16,U16&gt;0,AO16/U16)</f>
        <v>128.52685925444436</v>
      </c>
      <c r="AW16" s="235">
        <f t="shared" si="32"/>
        <v>0.145923719950249</v>
      </c>
      <c r="AX16" s="235">
        <f t="shared" si="33"/>
        <v>1.0962714027161751</v>
      </c>
      <c r="AY16" s="100"/>
      <c r="AZ16" s="95">
        <f t="shared" si="15"/>
        <v>511151.31925492524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0"/>
        <v>2278</v>
      </c>
      <c r="F17" s="94">
        <v>27</v>
      </c>
      <c r="G17" s="94">
        <v>5</v>
      </c>
      <c r="H17" s="94">
        <v>75</v>
      </c>
      <c r="I17" s="94">
        <v>1</v>
      </c>
      <c r="J17" s="94">
        <v>2170</v>
      </c>
      <c r="K17" s="94">
        <v>123.09</v>
      </c>
      <c r="L17" s="93">
        <f t="shared" si="34"/>
        <v>280399.02</v>
      </c>
      <c r="M17" s="90">
        <v>60</v>
      </c>
      <c r="N17" s="90">
        <v>32</v>
      </c>
      <c r="O17" s="90">
        <v>1214</v>
      </c>
      <c r="P17" s="90">
        <v>20</v>
      </c>
      <c r="Q17" s="234">
        <f t="shared" si="16"/>
        <v>4.5714285714285712</v>
      </c>
      <c r="R17" s="93">
        <f t="shared" si="17"/>
        <v>0.8571428571428571</v>
      </c>
      <c r="S17" s="94">
        <v>7</v>
      </c>
      <c r="T17" s="94">
        <v>-1</v>
      </c>
      <c r="U17" s="93">
        <f t="shared" si="18"/>
        <v>6</v>
      </c>
      <c r="V17" s="94">
        <v>5472.3</v>
      </c>
      <c r="W17" s="94">
        <v>-851</v>
      </c>
      <c r="X17" s="93">
        <f t="shared" si="19"/>
        <v>4621.3</v>
      </c>
      <c r="Y17" s="94">
        <v>8227.64</v>
      </c>
      <c r="Z17" s="94">
        <v>-1101.92</v>
      </c>
      <c r="AA17" s="93">
        <f t="shared" si="20"/>
        <v>7125.7199999999993</v>
      </c>
      <c r="AB17" s="93">
        <f t="shared" si="21"/>
        <v>7769.6</v>
      </c>
      <c r="AC17" s="235">
        <f t="shared" si="22"/>
        <v>5.3476807504566357E-3</v>
      </c>
      <c r="AD17" s="93">
        <f t="shared" si="23"/>
        <v>738.54</v>
      </c>
      <c r="AE17" s="94">
        <v>2637.0899999999992</v>
      </c>
      <c r="AF17" s="235">
        <f t="shared" si="24"/>
        <v>0.37008049712871111</v>
      </c>
      <c r="AG17" s="94">
        <v>2058.5999999999995</v>
      </c>
      <c r="AH17" s="94">
        <v>1481</v>
      </c>
      <c r="AI17" s="94">
        <v>1837</v>
      </c>
      <c r="AJ17" s="94"/>
      <c r="AK17" s="94"/>
      <c r="AL17" s="123">
        <f t="shared" si="25"/>
        <v>52.799974117850056</v>
      </c>
      <c r="AM17" s="94">
        <v>0</v>
      </c>
      <c r="AN17" s="95">
        <f t="shared" si="6"/>
        <v>263.87623000000002</v>
      </c>
      <c r="AO17" s="96">
        <f t="shared" si="7"/>
        <v>-1943.1862041178495</v>
      </c>
      <c r="AP17" s="97"/>
      <c r="AQ17" s="98">
        <f t="shared" si="8"/>
        <v>1187.6199999999999</v>
      </c>
      <c r="AR17" s="99">
        <f t="shared" si="9"/>
        <v>123.09</v>
      </c>
      <c r="AS17" s="99">
        <f t="shared" si="10"/>
        <v>439.51499999999987</v>
      </c>
      <c r="AT17" s="99">
        <f t="shared" si="11"/>
        <v>294.08571428571423</v>
      </c>
      <c r="AU17" s="99">
        <f t="shared" si="12"/>
        <v>474</v>
      </c>
      <c r="AV17" s="99">
        <f t="array" ref="AV17">_xlfn.IFS(U17=0,AO17,U17&lt;0,AO17/-U17,U17&gt;0,AO17/U17)</f>
        <v>-323.86436735297491</v>
      </c>
      <c r="AW17" s="235">
        <f t="shared" si="32"/>
        <v>-0.27270033121114073</v>
      </c>
      <c r="AX17" s="235">
        <f t="shared" si="33"/>
        <v>-2.6311184284099025</v>
      </c>
      <c r="AY17" s="100"/>
      <c r="AZ17" s="95">
        <f t="shared" si="15"/>
        <v>-737763.0288300768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0"/>
        <v>2238</v>
      </c>
      <c r="F18" s="94">
        <v>17</v>
      </c>
      <c r="G18" s="94">
        <v>7</v>
      </c>
      <c r="H18" s="94">
        <v>332</v>
      </c>
      <c r="I18" s="94">
        <v>2</v>
      </c>
      <c r="J18" s="94">
        <v>1880</v>
      </c>
      <c r="K18" s="94">
        <v>123.09</v>
      </c>
      <c r="L18" s="93">
        <f t="shared" si="34"/>
        <v>275475.42</v>
      </c>
      <c r="M18" s="90">
        <v>204</v>
      </c>
      <c r="N18" s="90">
        <v>21</v>
      </c>
      <c r="O18" s="90">
        <v>1203</v>
      </c>
      <c r="P18" s="90">
        <v>57</v>
      </c>
      <c r="Q18" s="234">
        <f t="shared" si="16"/>
        <v>3</v>
      </c>
      <c r="R18" s="93">
        <f t="shared" si="17"/>
        <v>1.8571428571428572</v>
      </c>
      <c r="S18" s="94">
        <v>13</v>
      </c>
      <c r="T18" s="94">
        <v>0</v>
      </c>
      <c r="U18" s="93">
        <f t="shared" si="18"/>
        <v>13</v>
      </c>
      <c r="V18" s="94">
        <v>9545.75</v>
      </c>
      <c r="W18" s="94">
        <v>0</v>
      </c>
      <c r="X18" s="93">
        <f t="shared" si="19"/>
        <v>9545.75</v>
      </c>
      <c r="Y18" s="94">
        <v>15010.48</v>
      </c>
      <c r="Z18" s="94">
        <v>0</v>
      </c>
      <c r="AA18" s="93">
        <f t="shared" si="20"/>
        <v>15010.48</v>
      </c>
      <c r="AB18" s="93">
        <f t="shared" si="21"/>
        <v>14399.91</v>
      </c>
      <c r="AC18" s="235">
        <f t="shared" si="22"/>
        <v>1.1265002687604105E-2</v>
      </c>
      <c r="AD18" s="93">
        <f t="shared" si="23"/>
        <v>1600.17</v>
      </c>
      <c r="AE18" s="94">
        <v>5579.5399999999991</v>
      </c>
      <c r="AF18" s="235">
        <f t="shared" si="24"/>
        <v>0.37170963220363368</v>
      </c>
      <c r="AG18" s="94">
        <v>1940.5000000000005</v>
      </c>
      <c r="AH18" s="94">
        <v>1213</v>
      </c>
      <c r="AI18" s="94"/>
      <c r="AJ18" s="94"/>
      <c r="AK18" s="94"/>
      <c r="AL18" s="123">
        <f t="shared" si="25"/>
        <v>233.72788542834957</v>
      </c>
      <c r="AM18" s="94">
        <v>0</v>
      </c>
      <c r="AN18" s="95">
        <f t="shared" si="6"/>
        <v>545.06232499999999</v>
      </c>
      <c r="AO18" s="96">
        <f t="shared" si="7"/>
        <v>3898.4797895716511</v>
      </c>
      <c r="AP18" s="97"/>
      <c r="AQ18" s="98">
        <f t="shared" si="8"/>
        <v>1154.6523076923077</v>
      </c>
      <c r="AR18" s="99">
        <f t="shared" si="9"/>
        <v>123.09</v>
      </c>
      <c r="AS18" s="99">
        <f t="shared" si="10"/>
        <v>429.19538461538457</v>
      </c>
      <c r="AT18" s="99">
        <f t="shared" si="11"/>
        <v>149.2692307692308</v>
      </c>
      <c r="AU18" s="99">
        <f t="shared" si="12"/>
        <v>93.307692307692307</v>
      </c>
      <c r="AV18" s="99">
        <f t="array" ref="AV18">_xlfn.IFS(U18=0,AO18,U18&lt;0,AO18/-U18,U18&gt;0,AO18/U18)</f>
        <v>299.88306073628087</v>
      </c>
      <c r="AW18" s="235">
        <f t="shared" si="32"/>
        <v>0.25971719688988304</v>
      </c>
      <c r="AX18" s="235">
        <f t="shared" si="33"/>
        <v>2.4362910125621973</v>
      </c>
      <c r="AY18" s="100"/>
      <c r="AZ18" s="95">
        <f t="shared" si="15"/>
        <v>671138.28992779658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0"/>
        <v>1</v>
      </c>
      <c r="F19" s="94">
        <v>0</v>
      </c>
      <c r="G19" s="94">
        <v>0</v>
      </c>
      <c r="H19" s="94">
        <v>0</v>
      </c>
      <c r="I19" s="94">
        <v>1</v>
      </c>
      <c r="J19" s="94">
        <v>0</v>
      </c>
      <c r="K19" s="94">
        <v>123.09</v>
      </c>
      <c r="L19" s="93">
        <f t="shared" si="34"/>
        <v>123.09</v>
      </c>
      <c r="M19" s="90">
        <v>0</v>
      </c>
      <c r="N19" s="90">
        <v>0</v>
      </c>
      <c r="O19" s="90">
        <v>0</v>
      </c>
      <c r="P19" s="90">
        <v>0</v>
      </c>
      <c r="Q19" s="234">
        <f t="shared" si="16"/>
        <v>0</v>
      </c>
      <c r="R19" s="93">
        <f t="shared" si="17"/>
        <v>0</v>
      </c>
      <c r="S19" s="94">
        <v>0</v>
      </c>
      <c r="T19" s="94">
        <v>0</v>
      </c>
      <c r="U19" s="93">
        <f t="shared" si="18"/>
        <v>0</v>
      </c>
      <c r="V19" s="94">
        <v>0</v>
      </c>
      <c r="W19" s="94">
        <v>0</v>
      </c>
      <c r="X19" s="93">
        <f t="shared" si="19"/>
        <v>0</v>
      </c>
      <c r="Y19" s="94">
        <v>0</v>
      </c>
      <c r="Z19" s="94">
        <v>0</v>
      </c>
      <c r="AA19" s="93">
        <f t="shared" si="20"/>
        <v>0</v>
      </c>
      <c r="AB19" s="93">
        <f t="shared" si="21"/>
        <v>0</v>
      </c>
      <c r="AC19" s="235">
        <f t="shared" si="22"/>
        <v>0</v>
      </c>
      <c r="AD19" s="93">
        <f t="shared" si="23"/>
        <v>0</v>
      </c>
      <c r="AE19" s="94">
        <v>0</v>
      </c>
      <c r="AF19" s="235">
        <f t="shared" si="24"/>
        <v>0</v>
      </c>
      <c r="AG19" s="94">
        <v>0</v>
      </c>
      <c r="AH19" s="94"/>
      <c r="AI19" s="94"/>
      <c r="AJ19" s="94"/>
      <c r="AK19" s="94"/>
      <c r="AL19" s="123">
        <f t="shared" si="25"/>
        <v>0</v>
      </c>
      <c r="AM19" s="94">
        <v>0</v>
      </c>
      <c r="AN19" s="95">
        <f t="shared" si="6"/>
        <v>0</v>
      </c>
      <c r="AO19" s="96">
        <f t="shared" si="7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12"/>
        <v>0</v>
      </c>
      <c r="AV19" s="99">
        <f t="array" ref="AV19">_xlfn.IFS(U19=0,AO19,U19&lt;0,AO19/-U19,U19&gt;0,AO19/U19)</f>
        <v>0</v>
      </c>
      <c r="AW19" s="235">
        <f t="shared" si="32"/>
        <v>0</v>
      </c>
      <c r="AX19" s="235">
        <f t="shared" si="33"/>
        <v>0</v>
      </c>
      <c r="AY19" s="100"/>
      <c r="AZ19" s="95">
        <f t="shared" si="15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0"/>
        <v>321</v>
      </c>
      <c r="F20" s="94">
        <v>0</v>
      </c>
      <c r="G20" s="94">
        <v>0</v>
      </c>
      <c r="H20" s="94">
        <v>0</v>
      </c>
      <c r="I20" s="94">
        <v>1</v>
      </c>
      <c r="J20" s="94">
        <v>320</v>
      </c>
      <c r="K20" s="94">
        <v>117.24</v>
      </c>
      <c r="L20" s="93">
        <f t="shared" si="34"/>
        <v>37634.04</v>
      </c>
      <c r="M20" s="90">
        <v>1</v>
      </c>
      <c r="N20" s="90">
        <v>0</v>
      </c>
      <c r="O20" s="90">
        <v>0</v>
      </c>
      <c r="P20" s="90">
        <v>0</v>
      </c>
      <c r="Q20" s="234">
        <f t="shared" si="16"/>
        <v>0</v>
      </c>
      <c r="R20" s="93">
        <f t="shared" si="17"/>
        <v>0</v>
      </c>
      <c r="S20" s="94">
        <v>0</v>
      </c>
      <c r="T20" s="94">
        <v>0</v>
      </c>
      <c r="U20" s="93">
        <f t="shared" si="18"/>
        <v>0</v>
      </c>
      <c r="V20" s="94">
        <v>0</v>
      </c>
      <c r="W20" s="94">
        <v>0</v>
      </c>
      <c r="X20" s="93">
        <f t="shared" si="19"/>
        <v>0</v>
      </c>
      <c r="Y20" s="94">
        <v>0</v>
      </c>
      <c r="Z20" s="94">
        <v>0</v>
      </c>
      <c r="AA20" s="93">
        <f t="shared" si="20"/>
        <v>0</v>
      </c>
      <c r="AB20" s="93">
        <f t="shared" si="21"/>
        <v>0</v>
      </c>
      <c r="AC20" s="235">
        <f t="shared" si="22"/>
        <v>0</v>
      </c>
      <c r="AD20" s="93">
        <f t="shared" si="23"/>
        <v>0</v>
      </c>
      <c r="AE20" s="94">
        <v>0</v>
      </c>
      <c r="AF20" s="235">
        <f t="shared" si="24"/>
        <v>0</v>
      </c>
      <c r="AG20" s="94">
        <v>0</v>
      </c>
      <c r="AH20" s="94"/>
      <c r="AI20" s="94"/>
      <c r="AJ20" s="94"/>
      <c r="AK20" s="94"/>
      <c r="AL20" s="123">
        <f t="shared" si="25"/>
        <v>0</v>
      </c>
      <c r="AM20" s="94">
        <v>0</v>
      </c>
      <c r="AN20" s="95">
        <f t="shared" si="6"/>
        <v>0</v>
      </c>
      <c r="AO20" s="96">
        <f t="shared" si="7"/>
        <v>0</v>
      </c>
      <c r="AP20" s="97"/>
      <c r="AQ20" s="98">
        <f t="shared" si="8"/>
        <v>0</v>
      </c>
      <c r="AR20" s="99">
        <f t="shared" si="9"/>
        <v>117.24</v>
      </c>
      <c r="AS20" s="99">
        <f t="shared" si="10"/>
        <v>0</v>
      </c>
      <c r="AT20" s="99">
        <f t="shared" si="11"/>
        <v>0</v>
      </c>
      <c r="AU20" s="99">
        <f t="shared" si="12"/>
        <v>0</v>
      </c>
      <c r="AV20" s="99">
        <f t="array" ref="AV20">_xlfn.IFS(U20=0,AO20,U20&lt;0,AO20/-U20,U20&gt;0,AO20/U20)</f>
        <v>0</v>
      </c>
      <c r="AW20" s="235">
        <f t="shared" si="32"/>
        <v>0</v>
      </c>
      <c r="AX20" s="235">
        <f t="shared" si="33"/>
        <v>0</v>
      </c>
      <c r="AY20" s="100"/>
      <c r="AZ20" s="95">
        <f t="shared" si="15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0"/>
        <v>322</v>
      </c>
      <c r="F21" s="94" t="s">
        <v>100</v>
      </c>
      <c r="G21" s="94" t="s">
        <v>100</v>
      </c>
      <c r="H21" s="94">
        <v>1</v>
      </c>
      <c r="I21" s="94">
        <v>1</v>
      </c>
      <c r="J21" s="94">
        <v>320</v>
      </c>
      <c r="K21" s="94">
        <v>117.24</v>
      </c>
      <c r="L21" s="93">
        <f t="shared" si="34"/>
        <v>37751.279999999999</v>
      </c>
      <c r="M21" s="90">
        <v>999</v>
      </c>
      <c r="N21" s="90">
        <v>0</v>
      </c>
      <c r="O21" s="90">
        <v>0</v>
      </c>
      <c r="P21" s="90">
        <v>0</v>
      </c>
      <c r="Q21" s="234">
        <f t="shared" si="16"/>
        <v>0</v>
      </c>
      <c r="R21" s="93">
        <f t="shared" si="17"/>
        <v>0</v>
      </c>
      <c r="S21" s="94">
        <v>0</v>
      </c>
      <c r="T21" s="94">
        <v>0</v>
      </c>
      <c r="U21" s="93">
        <f t="shared" si="18"/>
        <v>0</v>
      </c>
      <c r="V21" s="94">
        <v>0</v>
      </c>
      <c r="W21" s="94">
        <v>0</v>
      </c>
      <c r="X21" s="93">
        <f t="shared" si="19"/>
        <v>0</v>
      </c>
      <c r="Y21" s="94">
        <v>0</v>
      </c>
      <c r="Z21" s="94">
        <v>0</v>
      </c>
      <c r="AA21" s="93">
        <f t="shared" si="20"/>
        <v>0</v>
      </c>
      <c r="AB21" s="93">
        <f t="shared" si="21"/>
        <v>0</v>
      </c>
      <c r="AC21" s="235">
        <f t="shared" si="22"/>
        <v>0</v>
      </c>
      <c r="AD21" s="93">
        <f t="shared" si="23"/>
        <v>0</v>
      </c>
      <c r="AE21" s="94">
        <v>0</v>
      </c>
      <c r="AF21" s="235">
        <f t="shared" si="24"/>
        <v>0</v>
      </c>
      <c r="AG21" s="94">
        <v>0</v>
      </c>
      <c r="AH21" s="94"/>
      <c r="AI21" s="94"/>
      <c r="AJ21" s="94"/>
      <c r="AK21" s="94"/>
      <c r="AL21" s="123">
        <f t="shared" si="25"/>
        <v>0.70399965490466743</v>
      </c>
      <c r="AM21" s="94">
        <v>0</v>
      </c>
      <c r="AN21" s="95">
        <f t="shared" si="6"/>
        <v>0</v>
      </c>
      <c r="AO21" s="96">
        <f t="shared" si="7"/>
        <v>-0.70399965490466743</v>
      </c>
      <c r="AP21" s="97"/>
      <c r="AQ21" s="98">
        <f t="shared" si="8"/>
        <v>0</v>
      </c>
      <c r="AR21" s="99">
        <f t="shared" si="9"/>
        <v>117.24</v>
      </c>
      <c r="AS21" s="99">
        <f t="shared" si="10"/>
        <v>0</v>
      </c>
      <c r="AT21" s="99">
        <f t="shared" si="11"/>
        <v>0</v>
      </c>
      <c r="AU21" s="99">
        <f t="shared" si="12"/>
        <v>0</v>
      </c>
      <c r="AV21" s="99">
        <f t="array" ref="AV21">_xlfn.IFS(U21=0,AO21,U21&lt;0,AO21/-U21,U21&gt;0,AO21/U21)</f>
        <v>-0.70399965490466743</v>
      </c>
      <c r="AW21" s="235">
        <f t="shared" si="32"/>
        <v>0</v>
      </c>
      <c r="AX21" s="235">
        <f t="shared" si="33"/>
        <v>-6.0047735832878492E-3</v>
      </c>
      <c r="AY21" s="100"/>
      <c r="AZ21" s="95">
        <f t="shared" si="15"/>
        <v>-226.6878888793029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0"/>
        <v>324</v>
      </c>
      <c r="F22" s="94" t="s">
        <v>100</v>
      </c>
      <c r="G22" s="94" t="s">
        <v>100</v>
      </c>
      <c r="H22" s="94">
        <v>3</v>
      </c>
      <c r="I22" s="94">
        <v>1</v>
      </c>
      <c r="J22" s="94">
        <v>320</v>
      </c>
      <c r="K22" s="94">
        <v>117.24</v>
      </c>
      <c r="L22" s="93">
        <f t="shared" si="34"/>
        <v>37985.759999999995</v>
      </c>
      <c r="M22" s="90">
        <v>34</v>
      </c>
      <c r="N22" s="90">
        <v>1</v>
      </c>
      <c r="O22" s="90">
        <v>838</v>
      </c>
      <c r="P22" s="90">
        <v>0</v>
      </c>
      <c r="Q22" s="234">
        <f t="shared" si="16"/>
        <v>0.14285714285714285</v>
      </c>
      <c r="R22" s="93">
        <f t="shared" si="17"/>
        <v>0</v>
      </c>
      <c r="S22" s="94">
        <v>0</v>
      </c>
      <c r="T22" s="94">
        <v>0</v>
      </c>
      <c r="U22" s="93">
        <f t="shared" si="18"/>
        <v>0</v>
      </c>
      <c r="V22" s="94">
        <v>0</v>
      </c>
      <c r="W22" s="94">
        <v>0</v>
      </c>
      <c r="X22" s="93">
        <f t="shared" si="19"/>
        <v>0</v>
      </c>
      <c r="Y22" s="94">
        <v>0</v>
      </c>
      <c r="Z22" s="94">
        <v>0</v>
      </c>
      <c r="AA22" s="93">
        <f t="shared" si="20"/>
        <v>0</v>
      </c>
      <c r="AB22" s="93">
        <f t="shared" si="21"/>
        <v>0</v>
      </c>
      <c r="AC22" s="235">
        <f t="shared" si="22"/>
        <v>0</v>
      </c>
      <c r="AD22" s="93">
        <f t="shared" si="23"/>
        <v>0</v>
      </c>
      <c r="AE22" s="94">
        <v>0</v>
      </c>
      <c r="AF22" s="235">
        <f t="shared" si="24"/>
        <v>0</v>
      </c>
      <c r="AG22" s="94">
        <v>202.95</v>
      </c>
      <c r="AH22" s="94"/>
      <c r="AI22" s="94"/>
      <c r="AJ22" s="94"/>
      <c r="AK22" s="94"/>
      <c r="AL22" s="123">
        <f t="shared" si="25"/>
        <v>2.1119989647140023</v>
      </c>
      <c r="AM22" s="94">
        <v>0</v>
      </c>
      <c r="AN22" s="95">
        <f t="shared" si="6"/>
        <v>0</v>
      </c>
      <c r="AO22" s="96">
        <f t="shared" si="7"/>
        <v>-205.06199896471398</v>
      </c>
      <c r="AP22" s="97"/>
      <c r="AQ22" s="98">
        <f t="shared" si="8"/>
        <v>0</v>
      </c>
      <c r="AR22" s="99">
        <f t="shared" si="9"/>
        <v>117.24</v>
      </c>
      <c r="AS22" s="99">
        <f t="shared" si="10"/>
        <v>0</v>
      </c>
      <c r="AT22" s="99">
        <f t="shared" si="11"/>
        <v>202.95</v>
      </c>
      <c r="AU22" s="99">
        <f t="shared" si="12"/>
        <v>0</v>
      </c>
      <c r="AV22" s="99">
        <f t="array" ref="AV22">_xlfn.IFS(U22=0,AO22,U22&lt;0,AO22/-U22,U22&gt;0,AO22/U22)</f>
        <v>-205.06199896471398</v>
      </c>
      <c r="AW22" s="235">
        <f t="shared" si="32"/>
        <v>0</v>
      </c>
      <c r="AX22" s="235">
        <f t="shared" si="33"/>
        <v>-1.7490788038614293</v>
      </c>
      <c r="AY22" s="100"/>
      <c r="AZ22" s="95">
        <f t="shared" si="15"/>
        <v>-66440.087664567327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0"/>
        <v>1</v>
      </c>
      <c r="F23" s="94">
        <v>0</v>
      </c>
      <c r="G23" s="94">
        <v>0</v>
      </c>
      <c r="H23" s="94">
        <v>0</v>
      </c>
      <c r="I23" s="94">
        <v>1</v>
      </c>
      <c r="J23" s="94">
        <v>0</v>
      </c>
      <c r="K23" s="94">
        <v>117.24</v>
      </c>
      <c r="L23" s="93">
        <f t="shared" si="34"/>
        <v>117.24</v>
      </c>
      <c r="M23" s="90">
        <v>999</v>
      </c>
      <c r="N23" s="90">
        <v>0</v>
      </c>
      <c r="O23" s="90">
        <v>0</v>
      </c>
      <c r="P23" s="90">
        <v>0</v>
      </c>
      <c r="Q23" s="234">
        <f t="shared" si="16"/>
        <v>0</v>
      </c>
      <c r="R23" s="93">
        <f t="shared" si="17"/>
        <v>0</v>
      </c>
      <c r="S23" s="94">
        <v>0</v>
      </c>
      <c r="T23" s="94">
        <v>0</v>
      </c>
      <c r="U23" s="93">
        <f t="shared" si="18"/>
        <v>0</v>
      </c>
      <c r="V23" s="94">
        <v>0</v>
      </c>
      <c r="W23" s="94">
        <v>0</v>
      </c>
      <c r="X23" s="93">
        <f t="shared" si="19"/>
        <v>0</v>
      </c>
      <c r="Y23" s="94">
        <v>0</v>
      </c>
      <c r="Z23" s="94">
        <v>0</v>
      </c>
      <c r="AA23" s="93">
        <f t="shared" si="20"/>
        <v>0</v>
      </c>
      <c r="AB23" s="93">
        <f t="shared" si="21"/>
        <v>0</v>
      </c>
      <c r="AC23" s="235">
        <f t="shared" si="22"/>
        <v>0</v>
      </c>
      <c r="AD23" s="93">
        <f t="shared" si="23"/>
        <v>0</v>
      </c>
      <c r="AE23" s="94">
        <v>0</v>
      </c>
      <c r="AF23" s="235">
        <f t="shared" si="24"/>
        <v>0</v>
      </c>
      <c r="AG23" s="94">
        <v>0</v>
      </c>
      <c r="AH23" s="94"/>
      <c r="AI23" s="94"/>
      <c r="AJ23" s="94"/>
      <c r="AK23" s="94"/>
      <c r="AL23" s="123">
        <f t="shared" si="25"/>
        <v>0</v>
      </c>
      <c r="AM23" s="94">
        <v>0</v>
      </c>
      <c r="AN23" s="95">
        <f t="shared" si="6"/>
        <v>0</v>
      </c>
      <c r="AO23" s="96">
        <f t="shared" si="7"/>
        <v>0</v>
      </c>
      <c r="AP23" s="97"/>
      <c r="AQ23" s="98">
        <f t="shared" si="8"/>
        <v>0</v>
      </c>
      <c r="AR23" s="99">
        <f t="shared" si="9"/>
        <v>117.24</v>
      </c>
      <c r="AS23" s="99">
        <f t="shared" si="10"/>
        <v>0</v>
      </c>
      <c r="AT23" s="99">
        <f t="shared" si="11"/>
        <v>0</v>
      </c>
      <c r="AU23" s="99">
        <f t="shared" si="12"/>
        <v>0</v>
      </c>
      <c r="AV23" s="99">
        <f t="array" ref="AV23">_xlfn.IFS(U23=0,AO23,U23&lt;0,AO23/-U23,U23&gt;0,AO23/U23)</f>
        <v>0</v>
      </c>
      <c r="AW23" s="235">
        <f t="shared" si="32"/>
        <v>0</v>
      </c>
      <c r="AX23" s="235">
        <f t="shared" si="33"/>
        <v>0</v>
      </c>
      <c r="AY23" s="100"/>
      <c r="AZ23" s="95">
        <f t="shared" si="15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0"/>
        <v>2</v>
      </c>
      <c r="F24" s="94">
        <v>1</v>
      </c>
      <c r="G24" s="94" t="s">
        <v>100</v>
      </c>
      <c r="H24" s="94" t="s">
        <v>100</v>
      </c>
      <c r="I24" s="94">
        <v>1</v>
      </c>
      <c r="J24" s="94">
        <v>0</v>
      </c>
      <c r="K24" s="94">
        <v>117.24</v>
      </c>
      <c r="L24" s="93">
        <f t="shared" si="34"/>
        <v>234.48</v>
      </c>
      <c r="M24" s="90">
        <v>1</v>
      </c>
      <c r="N24" s="90">
        <v>0</v>
      </c>
      <c r="O24" s="90">
        <v>0</v>
      </c>
      <c r="P24" s="90">
        <v>0</v>
      </c>
      <c r="Q24" s="234">
        <f t="shared" si="16"/>
        <v>0</v>
      </c>
      <c r="R24" s="93">
        <f t="shared" si="17"/>
        <v>0</v>
      </c>
      <c r="S24" s="94">
        <v>0</v>
      </c>
      <c r="T24" s="94">
        <v>0</v>
      </c>
      <c r="U24" s="93">
        <f t="shared" si="18"/>
        <v>0</v>
      </c>
      <c r="V24" s="94">
        <v>0</v>
      </c>
      <c r="W24" s="94">
        <v>0</v>
      </c>
      <c r="X24" s="93">
        <f t="shared" si="19"/>
        <v>0</v>
      </c>
      <c r="Y24" s="94">
        <v>0</v>
      </c>
      <c r="Z24" s="94">
        <v>0</v>
      </c>
      <c r="AA24" s="93">
        <f t="shared" si="20"/>
        <v>0</v>
      </c>
      <c r="AB24" s="93">
        <f t="shared" si="21"/>
        <v>0</v>
      </c>
      <c r="AC24" s="235">
        <f t="shared" si="22"/>
        <v>0</v>
      </c>
      <c r="AD24" s="93">
        <f t="shared" si="23"/>
        <v>0</v>
      </c>
      <c r="AE24" s="94">
        <v>0</v>
      </c>
      <c r="AF24" s="235">
        <f t="shared" si="24"/>
        <v>0</v>
      </c>
      <c r="AG24" s="94">
        <v>0</v>
      </c>
      <c r="AH24" s="94"/>
      <c r="AI24" s="94"/>
      <c r="AJ24" s="94"/>
      <c r="AK24" s="94"/>
      <c r="AL24" s="123">
        <f t="shared" si="25"/>
        <v>0</v>
      </c>
      <c r="AM24" s="94">
        <v>0</v>
      </c>
      <c r="AN24" s="95">
        <f t="shared" si="6"/>
        <v>0</v>
      </c>
      <c r="AO24" s="96">
        <f t="shared" si="7"/>
        <v>0</v>
      </c>
      <c r="AP24" s="97"/>
      <c r="AQ24" s="98">
        <f t="shared" si="8"/>
        <v>0</v>
      </c>
      <c r="AR24" s="99">
        <f t="shared" si="9"/>
        <v>117.24</v>
      </c>
      <c r="AS24" s="99">
        <f t="shared" si="10"/>
        <v>0</v>
      </c>
      <c r="AT24" s="99">
        <f t="shared" si="11"/>
        <v>0</v>
      </c>
      <c r="AU24" s="99">
        <f t="shared" si="12"/>
        <v>0</v>
      </c>
      <c r="AV24" s="99">
        <f t="array" ref="AV24">_xlfn.IFS(U24=0,AO24,U24&lt;0,AO24/-U24,U24&gt;0,AO24/U24)</f>
        <v>0</v>
      </c>
      <c r="AW24" s="235">
        <f t="shared" si="32"/>
        <v>0</v>
      </c>
      <c r="AX24" s="235">
        <f t="shared" si="33"/>
        <v>0</v>
      </c>
      <c r="AY24" s="100"/>
      <c r="AZ24" s="95">
        <f t="shared" si="15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0"/>
        <v>4</v>
      </c>
      <c r="F25" s="94">
        <v>3</v>
      </c>
      <c r="G25" s="94" t="s">
        <v>100</v>
      </c>
      <c r="H25" s="94" t="s">
        <v>100</v>
      </c>
      <c r="I25" s="94">
        <v>1</v>
      </c>
      <c r="J25" s="94">
        <v>0</v>
      </c>
      <c r="K25" s="94">
        <v>117.24</v>
      </c>
      <c r="L25" s="93">
        <f t="shared" si="34"/>
        <v>468.96</v>
      </c>
      <c r="M25" s="90">
        <v>21</v>
      </c>
      <c r="N25" s="90">
        <v>4</v>
      </c>
      <c r="O25" s="90">
        <v>918</v>
      </c>
      <c r="P25" s="90">
        <v>100</v>
      </c>
      <c r="Q25" s="234">
        <f t="shared" si="16"/>
        <v>0.5714285714285714</v>
      </c>
      <c r="R25" s="93">
        <f t="shared" si="17"/>
        <v>0.5714285714285714</v>
      </c>
      <c r="S25" s="94">
        <v>4</v>
      </c>
      <c r="T25" s="94">
        <v>0</v>
      </c>
      <c r="U25" s="93">
        <f t="shared" si="18"/>
        <v>4</v>
      </c>
      <c r="V25" s="94">
        <v>2417</v>
      </c>
      <c r="W25" s="94">
        <v>0</v>
      </c>
      <c r="X25" s="93">
        <f t="shared" si="19"/>
        <v>2417</v>
      </c>
      <c r="Y25" s="94">
        <v>3616.92</v>
      </c>
      <c r="Z25" s="94">
        <v>0</v>
      </c>
      <c r="AA25" s="93">
        <f t="shared" si="20"/>
        <v>3616.92</v>
      </c>
      <c r="AB25" s="93">
        <f t="shared" si="21"/>
        <v>3672</v>
      </c>
      <c r="AC25" s="235">
        <f t="shared" si="22"/>
        <v>2.7144110995017509E-3</v>
      </c>
      <c r="AD25" s="93">
        <f t="shared" si="23"/>
        <v>468.96</v>
      </c>
      <c r="AE25" s="94">
        <v>1353.52</v>
      </c>
      <c r="AF25" s="235">
        <f t="shared" si="24"/>
        <v>0.3742189487187994</v>
      </c>
      <c r="AG25" s="94">
        <v>182.70000000000002</v>
      </c>
      <c r="AH25" s="94"/>
      <c r="AI25" s="94"/>
      <c r="AJ25" s="94"/>
      <c r="AK25" s="94"/>
      <c r="AL25" s="123">
        <f t="shared" si="25"/>
        <v>0</v>
      </c>
      <c r="AM25" s="94">
        <v>0</v>
      </c>
      <c r="AN25" s="95">
        <f t="shared" si="6"/>
        <v>138.01069999999999</v>
      </c>
      <c r="AO25" s="96">
        <f t="shared" si="7"/>
        <v>1473.7293</v>
      </c>
      <c r="AP25" s="97"/>
      <c r="AQ25" s="98">
        <f t="shared" si="8"/>
        <v>904.23</v>
      </c>
      <c r="AR25" s="99">
        <f t="shared" si="9"/>
        <v>117.24</v>
      </c>
      <c r="AS25" s="99">
        <f t="shared" si="10"/>
        <v>338.38</v>
      </c>
      <c r="AT25" s="99">
        <f t="shared" si="11"/>
        <v>45.675000000000004</v>
      </c>
      <c r="AU25" s="99">
        <f t="shared" si="12"/>
        <v>0</v>
      </c>
      <c r="AV25" s="99">
        <f t="array" ref="AV25">_xlfn.IFS(U25=0,AO25,U25&lt;0,AO25/-U25,U25&gt;0,AO25/U25)</f>
        <v>368.43232499999999</v>
      </c>
      <c r="AW25" s="235">
        <f t="shared" si="32"/>
        <v>0.40745421518861352</v>
      </c>
      <c r="AX25" s="235">
        <f t="shared" si="33"/>
        <v>3.1425479785056294</v>
      </c>
      <c r="AY25" s="100"/>
      <c r="AZ25" s="95">
        <f t="shared" si="15"/>
        <v>1473.7293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0"/>
        <v>908</v>
      </c>
      <c r="F26" s="94">
        <v>64</v>
      </c>
      <c r="G26" s="94">
        <v>13</v>
      </c>
      <c r="H26" s="94">
        <v>305</v>
      </c>
      <c r="I26" s="94">
        <v>526</v>
      </c>
      <c r="J26" s="94">
        <v>0</v>
      </c>
      <c r="K26" s="94">
        <v>123.09</v>
      </c>
      <c r="L26" s="93">
        <f t="shared" si="34"/>
        <v>111765.72</v>
      </c>
      <c r="M26" s="90">
        <v>104</v>
      </c>
      <c r="N26" s="90">
        <v>79</v>
      </c>
      <c r="O26" s="90">
        <v>699</v>
      </c>
      <c r="P26" s="90">
        <v>33</v>
      </c>
      <c r="Q26" s="234">
        <f t="shared" si="16"/>
        <v>11.285714285714286</v>
      </c>
      <c r="R26" s="93">
        <f t="shared" si="17"/>
        <v>3</v>
      </c>
      <c r="S26" s="94">
        <v>21</v>
      </c>
      <c r="T26" s="94">
        <v>0</v>
      </c>
      <c r="U26" s="93">
        <f t="shared" si="18"/>
        <v>21</v>
      </c>
      <c r="V26" s="94">
        <v>9892</v>
      </c>
      <c r="W26" s="94">
        <v>0</v>
      </c>
      <c r="X26" s="93">
        <f t="shared" si="19"/>
        <v>9892</v>
      </c>
      <c r="Y26" s="94">
        <v>14779</v>
      </c>
      <c r="Z26" s="94">
        <v>0</v>
      </c>
      <c r="AA26" s="93">
        <f t="shared" si="20"/>
        <v>14779</v>
      </c>
      <c r="AB26" s="93">
        <f t="shared" si="21"/>
        <v>18222.93</v>
      </c>
      <c r="AC26" s="235">
        <f t="shared" si="22"/>
        <v>1.1091282538606431E-2</v>
      </c>
      <c r="AD26" s="93">
        <f t="shared" si="23"/>
        <v>2584.89</v>
      </c>
      <c r="AE26" s="94">
        <v>5510.99</v>
      </c>
      <c r="AF26" s="235">
        <f t="shared" si="24"/>
        <v>0.37289329453954934</v>
      </c>
      <c r="AG26" s="94">
        <v>4680.5</v>
      </c>
      <c r="AH26" s="94">
        <v>2000</v>
      </c>
      <c r="AI26" s="94">
        <v>5000</v>
      </c>
      <c r="AJ26" s="94"/>
      <c r="AK26" s="94"/>
      <c r="AL26" s="123">
        <f t="shared" si="25"/>
        <v>214.7198947459236</v>
      </c>
      <c r="AM26" s="94">
        <v>0</v>
      </c>
      <c r="AN26" s="95">
        <f t="shared" si="6"/>
        <v>564.83320000000003</v>
      </c>
      <c r="AO26" s="96">
        <f t="shared" si="7"/>
        <v>-5776.933094745923</v>
      </c>
      <c r="AP26" s="97"/>
      <c r="AQ26" s="98">
        <f t="shared" si="8"/>
        <v>703.76190476190482</v>
      </c>
      <c r="AR26" s="99">
        <f t="shared" si="9"/>
        <v>123.09</v>
      </c>
      <c r="AS26" s="99">
        <f t="shared" si="10"/>
        <v>262.42809523809524</v>
      </c>
      <c r="AT26" s="99">
        <f t="shared" si="11"/>
        <v>222.88095238095238</v>
      </c>
      <c r="AU26" s="99">
        <f t="shared" si="12"/>
        <v>333.33333333333331</v>
      </c>
      <c r="AV26" s="99">
        <f t="array" ref="AV26">_xlfn.IFS(U26=0,AO26,U26&lt;0,AO26/-U26,U26&gt;0,AO26/U26)</f>
        <v>-275.09205213075825</v>
      </c>
      <c r="AW26" s="235">
        <f t="shared" si="32"/>
        <v>-0.39088795552783834</v>
      </c>
      <c r="AX26" s="235">
        <f t="shared" si="33"/>
        <v>-2.2348854669815439</v>
      </c>
      <c r="AY26" s="100"/>
      <c r="AZ26" s="95">
        <f t="shared" si="15"/>
        <v>-249783.58333472849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0"/>
        <v>394</v>
      </c>
      <c r="F27" s="94">
        <v>13</v>
      </c>
      <c r="G27" s="94">
        <v>1</v>
      </c>
      <c r="H27" s="94">
        <v>60</v>
      </c>
      <c r="I27" s="94">
        <v>320</v>
      </c>
      <c r="J27" s="94">
        <v>0</v>
      </c>
      <c r="K27" s="94">
        <v>181.59</v>
      </c>
      <c r="L27" s="93">
        <f t="shared" si="34"/>
        <v>71546.460000000006</v>
      </c>
      <c r="M27" s="90">
        <v>148</v>
      </c>
      <c r="N27" s="90">
        <v>16</v>
      </c>
      <c r="O27" s="90">
        <v>478</v>
      </c>
      <c r="P27" s="90">
        <v>33</v>
      </c>
      <c r="Q27" s="234">
        <f t="shared" si="16"/>
        <v>2.2857142857142856</v>
      </c>
      <c r="R27" s="93">
        <f t="shared" si="17"/>
        <v>0.2857142857142857</v>
      </c>
      <c r="S27" s="94">
        <v>2</v>
      </c>
      <c r="T27" s="94">
        <v>0</v>
      </c>
      <c r="U27" s="93">
        <f t="shared" si="18"/>
        <v>2</v>
      </c>
      <c r="V27" s="94">
        <v>646.96</v>
      </c>
      <c r="W27" s="94">
        <v>0</v>
      </c>
      <c r="X27" s="93">
        <f t="shared" si="19"/>
        <v>646.96</v>
      </c>
      <c r="Y27" s="94">
        <v>956.49</v>
      </c>
      <c r="Z27" s="94">
        <v>0</v>
      </c>
      <c r="AA27" s="93">
        <f t="shared" si="20"/>
        <v>956.49</v>
      </c>
      <c r="AB27" s="93">
        <f t="shared" si="21"/>
        <v>2523.84</v>
      </c>
      <c r="AC27" s="235">
        <f t="shared" si="22"/>
        <v>7.1782264262478283E-4</v>
      </c>
      <c r="AD27" s="93">
        <f t="shared" si="23"/>
        <v>363.18</v>
      </c>
      <c r="AE27" s="94">
        <v>354.55999999999995</v>
      </c>
      <c r="AF27" s="235">
        <f t="shared" si="24"/>
        <v>0.37068866376020654</v>
      </c>
      <c r="AG27" s="94">
        <v>287.05</v>
      </c>
      <c r="AH27" s="94">
        <v>2000</v>
      </c>
      <c r="AI27" s="94">
        <v>1204</v>
      </c>
      <c r="AJ27" s="94"/>
      <c r="AK27" s="94"/>
      <c r="AL27" s="123">
        <f t="shared" si="25"/>
        <v>42.239979294280047</v>
      </c>
      <c r="AM27" s="94">
        <v>0</v>
      </c>
      <c r="AN27" s="95">
        <f t="shared" si="6"/>
        <v>36.941416000000004</v>
      </c>
      <c r="AO27" s="96">
        <f t="shared" si="7"/>
        <v>-3331.4813952942804</v>
      </c>
      <c r="AP27" s="97"/>
      <c r="AQ27" s="98">
        <f t="shared" si="8"/>
        <v>478.245</v>
      </c>
      <c r="AR27" s="99">
        <f t="shared" si="9"/>
        <v>181.59</v>
      </c>
      <c r="AS27" s="99">
        <f t="shared" si="10"/>
        <v>177.27999999999997</v>
      </c>
      <c r="AT27" s="99">
        <f t="shared" si="11"/>
        <v>143.52500000000001</v>
      </c>
      <c r="AU27" s="99">
        <f t="shared" si="12"/>
        <v>1602</v>
      </c>
      <c r="AV27" s="99">
        <f t="array" ref="AV27">_xlfn.IFS(U27=0,AO27,U27&lt;0,AO27/-U27,U27&gt;0,AO27/U27)</f>
        <v>-1665.7406976471402</v>
      </c>
      <c r="AW27" s="235">
        <f t="shared" si="32"/>
        <v>-3.4830279410075176</v>
      </c>
      <c r="AX27" s="235">
        <f t="shared" si="33"/>
        <v>-9.1730860600646515</v>
      </c>
      <c r="AY27" s="100"/>
      <c r="AZ27" s="95">
        <f t="shared" si="15"/>
        <v>-656301.83487297327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5">SUM(F28:J28)</f>
        <v>1603</v>
      </c>
      <c r="F28" s="94">
        <v>135</v>
      </c>
      <c r="G28" s="94">
        <v>22</v>
      </c>
      <c r="H28" s="94">
        <v>636</v>
      </c>
      <c r="I28" s="94">
        <v>0</v>
      </c>
      <c r="J28" s="94">
        <v>810</v>
      </c>
      <c r="K28" s="94">
        <v>133.62</v>
      </c>
      <c r="L28" s="93">
        <f t="shared" si="34"/>
        <v>214192.86000000002</v>
      </c>
      <c r="M28" s="90">
        <v>93</v>
      </c>
      <c r="N28" s="90">
        <v>165</v>
      </c>
      <c r="O28" s="90">
        <v>1080</v>
      </c>
      <c r="P28" s="90">
        <v>47</v>
      </c>
      <c r="Q28" s="234">
        <f t="shared" si="16"/>
        <v>23.571428571428573</v>
      </c>
      <c r="R28" s="93">
        <f t="shared" si="17"/>
        <v>7.1428571428571432</v>
      </c>
      <c r="S28" s="94">
        <v>50</v>
      </c>
      <c r="T28" s="94">
        <v>0</v>
      </c>
      <c r="U28" s="93">
        <f t="shared" si="18"/>
        <v>50</v>
      </c>
      <c r="V28" s="94">
        <v>33238.339999999997</v>
      </c>
      <c r="W28" s="94">
        <v>0</v>
      </c>
      <c r="X28" s="93">
        <f t="shared" si="19"/>
        <v>33238.339999999997</v>
      </c>
      <c r="Y28" s="94">
        <v>52776.08</v>
      </c>
      <c r="Z28" s="94">
        <v>0</v>
      </c>
      <c r="AA28" s="93">
        <f t="shared" si="20"/>
        <v>52776.08</v>
      </c>
      <c r="AB28" s="93">
        <f t="shared" si="21"/>
        <v>83754</v>
      </c>
      <c r="AC28" s="235">
        <f t="shared" si="22"/>
        <v>3.9607173324318026E-2</v>
      </c>
      <c r="AD28" s="93">
        <f t="shared" si="23"/>
        <v>6681</v>
      </c>
      <c r="AE28" s="94">
        <v>19690.900000000009</v>
      </c>
      <c r="AF28" s="235">
        <f t="shared" si="24"/>
        <v>0.37310273896810842</v>
      </c>
      <c r="AG28" s="94">
        <v>9446.5499999999993</v>
      </c>
      <c r="AH28" s="94">
        <v>5700</v>
      </c>
      <c r="AI28" s="94">
        <v>6618</v>
      </c>
      <c r="AJ28" s="94"/>
      <c r="AK28" s="94"/>
      <c r="AL28" s="123">
        <f t="shared" si="25"/>
        <v>447.7437805193685</v>
      </c>
      <c r="AM28" s="94">
        <v>0</v>
      </c>
      <c r="AN28" s="95">
        <f t="shared" si="6"/>
        <v>1897.9092139999998</v>
      </c>
      <c r="AO28" s="96">
        <f t="shared" si="7"/>
        <v>2293.9770054806254</v>
      </c>
      <c r="AP28" s="97"/>
      <c r="AQ28" s="98">
        <f t="shared" si="8"/>
        <v>1055.5216</v>
      </c>
      <c r="AR28" s="99">
        <f t="shared" si="9"/>
        <v>133.62</v>
      </c>
      <c r="AS28" s="99">
        <f t="shared" si="10"/>
        <v>393.81800000000015</v>
      </c>
      <c r="AT28" s="99">
        <f t="shared" si="11"/>
        <v>188.93099999999998</v>
      </c>
      <c r="AU28" s="99">
        <f t="shared" si="12"/>
        <v>246.36</v>
      </c>
      <c r="AV28" s="99">
        <f>_xlfn.IFS(U28=0,AO28,U28&lt;0,AO28/-U28,U28&gt;0,AO28/U28)</f>
        <v>45.879540109612506</v>
      </c>
      <c r="AW28" s="235">
        <f t="shared" si="32"/>
        <v>4.3466225712114753E-2</v>
      </c>
      <c r="AX28" s="235">
        <f t="shared" si="33"/>
        <v>0.3433583304117086</v>
      </c>
      <c r="AY28" s="100"/>
      <c r="AZ28" s="95">
        <f t="shared" si="15"/>
        <v>73544.90279570884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642</v>
      </c>
      <c r="F29" s="94">
        <v>1</v>
      </c>
      <c r="G29" s="94">
        <v>1</v>
      </c>
      <c r="H29" s="94" t="s">
        <v>100</v>
      </c>
      <c r="I29" s="94">
        <v>640</v>
      </c>
      <c r="J29" s="94">
        <v>0</v>
      </c>
      <c r="K29" s="94">
        <v>111.39</v>
      </c>
      <c r="L29" s="93">
        <f>E29*K29</f>
        <v>71512.38</v>
      </c>
      <c r="M29" s="90">
        <v>11</v>
      </c>
      <c r="N29" s="90">
        <v>1</v>
      </c>
      <c r="O29" s="90">
        <v>478</v>
      </c>
      <c r="P29" s="90">
        <v>100</v>
      </c>
      <c r="Q29" s="234">
        <f t="shared" si="16"/>
        <v>0.14285714285714285</v>
      </c>
      <c r="R29" s="93">
        <f t="shared" si="17"/>
        <v>0.14285714285714285</v>
      </c>
      <c r="S29" s="94">
        <v>1</v>
      </c>
      <c r="T29" s="94">
        <v>0</v>
      </c>
      <c r="U29" s="93">
        <f t="shared" si="18"/>
        <v>1</v>
      </c>
      <c r="V29" s="94">
        <v>286</v>
      </c>
      <c r="W29" s="94">
        <v>0</v>
      </c>
      <c r="X29" s="93">
        <f t="shared" si="19"/>
        <v>286</v>
      </c>
      <c r="Y29" s="94">
        <v>478</v>
      </c>
      <c r="Z29" s="94">
        <v>0</v>
      </c>
      <c r="AA29" s="93">
        <f t="shared" si="20"/>
        <v>478</v>
      </c>
      <c r="AB29" s="93">
        <f t="shared" si="21"/>
        <v>478</v>
      </c>
      <c r="AC29" s="235">
        <f t="shared" si="22"/>
        <v>3.5872745472994617E-4</v>
      </c>
      <c r="AD29" s="93">
        <f t="shared" si="23"/>
        <v>111.39</v>
      </c>
      <c r="AE29" s="94">
        <v>177.8</v>
      </c>
      <c r="AF29" s="235">
        <f t="shared" si="24"/>
        <v>0.37196652719665274</v>
      </c>
      <c r="AG29" s="94">
        <v>63.8</v>
      </c>
      <c r="AH29" s="94"/>
      <c r="AI29" s="94"/>
      <c r="AJ29" s="94"/>
      <c r="AK29" s="94"/>
      <c r="AL29" s="123">
        <f t="shared" si="25"/>
        <v>0</v>
      </c>
      <c r="AM29" s="94">
        <v>0</v>
      </c>
      <c r="AN29" s="95">
        <f t="shared" si="6"/>
        <v>16.3306</v>
      </c>
      <c r="AO29" s="96">
        <f t="shared" si="7"/>
        <v>108.6794</v>
      </c>
      <c r="AP29" s="97"/>
      <c r="AQ29" s="98">
        <f t="shared" si="8"/>
        <v>478</v>
      </c>
      <c r="AR29" s="99">
        <f t="shared" si="9"/>
        <v>111.39</v>
      </c>
      <c r="AS29" s="99">
        <f t="shared" si="10"/>
        <v>177.8</v>
      </c>
      <c r="AT29" s="99">
        <f t="shared" si="11"/>
        <v>63.8</v>
      </c>
      <c r="AU29" s="99">
        <f t="shared" si="12"/>
        <v>0</v>
      </c>
      <c r="AV29" s="99">
        <f t="array" ref="AV29">_xlfn.IFS(U29=0,AO29,U29&lt;0,AO29/-U29,U29&gt;0,AO29/U29)</f>
        <v>108.6794</v>
      </c>
      <c r="AW29" s="235">
        <f>IF(AQ29=0,0,AV29/AQ29)</f>
        <v>0.22736276150627616</v>
      </c>
      <c r="AX29" s="235">
        <f>IF(AR29=0,0,AV29/AR29)</f>
        <v>0.97566567914534519</v>
      </c>
      <c r="AY29" s="100"/>
      <c r="AZ29" s="95">
        <f t="shared" si="15"/>
        <v>69772.174800000008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2</v>
      </c>
      <c r="F30" s="94">
        <v>1</v>
      </c>
      <c r="G30" s="94">
        <v>1</v>
      </c>
      <c r="H30" s="94" t="s">
        <v>100</v>
      </c>
      <c r="I30" s="94">
        <v>0</v>
      </c>
      <c r="J30" s="94">
        <v>0</v>
      </c>
      <c r="K30" s="94">
        <v>111.39</v>
      </c>
      <c r="L30" s="93">
        <f>E30*K30</f>
        <v>222.78</v>
      </c>
      <c r="M30" s="90">
        <v>999</v>
      </c>
      <c r="N30" s="90">
        <v>1</v>
      </c>
      <c r="O30" s="90">
        <v>558</v>
      </c>
      <c r="P30" s="90">
        <v>0</v>
      </c>
      <c r="Q30" s="234">
        <f t="shared" si="16"/>
        <v>0.14285714285714285</v>
      </c>
      <c r="R30" s="93">
        <f t="shared" si="17"/>
        <v>0.2857142857142857</v>
      </c>
      <c r="S30" s="94">
        <v>2</v>
      </c>
      <c r="T30" s="94">
        <v>0</v>
      </c>
      <c r="U30" s="93">
        <f t="shared" si="18"/>
        <v>2</v>
      </c>
      <c r="V30" s="94">
        <v>737</v>
      </c>
      <c r="W30" s="94">
        <v>0</v>
      </c>
      <c r="X30" s="93">
        <f t="shared" si="19"/>
        <v>737</v>
      </c>
      <c r="Y30" s="94">
        <v>1116</v>
      </c>
      <c r="Z30" s="94">
        <v>0</v>
      </c>
      <c r="AA30" s="93">
        <f t="shared" si="20"/>
        <v>1116</v>
      </c>
      <c r="AB30" s="93">
        <f t="shared" si="21"/>
        <v>0</v>
      </c>
      <c r="AC30" s="235">
        <f t="shared" si="22"/>
        <v>8.3753104493435124E-4</v>
      </c>
      <c r="AD30" s="93">
        <f t="shared" si="23"/>
        <v>222.78</v>
      </c>
      <c r="AE30" s="94">
        <v>417.35</v>
      </c>
      <c r="AF30" s="235">
        <f t="shared" si="24"/>
        <v>0.37396953405017924</v>
      </c>
      <c r="AG30" s="94">
        <v>244.3</v>
      </c>
      <c r="AH30" s="94"/>
      <c r="AI30" s="94"/>
      <c r="AJ30" s="94">
        <v>27</v>
      </c>
      <c r="AK30" s="94"/>
      <c r="AL30" s="123">
        <f t="shared" si="25"/>
        <v>0</v>
      </c>
      <c r="AM30" s="94">
        <v>0</v>
      </c>
      <c r="AN30" s="95">
        <f t="shared" si="6"/>
        <v>42.082699999999996</v>
      </c>
      <c r="AO30" s="96">
        <f t="shared" si="7"/>
        <v>189.4873</v>
      </c>
      <c r="AP30" s="97"/>
      <c r="AQ30" s="98">
        <f t="shared" si="8"/>
        <v>558</v>
      </c>
      <c r="AR30" s="99">
        <f t="shared" si="9"/>
        <v>111.39</v>
      </c>
      <c r="AS30" s="99">
        <f t="shared" si="10"/>
        <v>208.67500000000001</v>
      </c>
      <c r="AT30" s="99">
        <f t="shared" si="11"/>
        <v>122.15</v>
      </c>
      <c r="AU30" s="99">
        <f t="shared" si="12"/>
        <v>13.5</v>
      </c>
      <c r="AV30" s="99">
        <f t="array" ref="AV30">_xlfn.IFS(U30=0,AO30,U30&lt;0,AO30/-U30,U30&gt;0,AO30/U30)</f>
        <v>94.743650000000002</v>
      </c>
      <c r="AW30" s="235">
        <f>IF(AQ30=0,0,AV30/AQ30)</f>
        <v>0.16979148745519715</v>
      </c>
      <c r="AX30" s="235">
        <f>IF(AR30=0,0,AV30/AR30)</f>
        <v>0.85055794954663799</v>
      </c>
      <c r="AY30" s="100"/>
      <c r="AZ30" s="95">
        <f t="shared" si="15"/>
        <v>189.4873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3</v>
      </c>
      <c r="F31" s="94">
        <v>3</v>
      </c>
      <c r="G31" s="94" t="s">
        <v>100</v>
      </c>
      <c r="H31" s="94" t="s">
        <v>100</v>
      </c>
      <c r="I31" s="94">
        <v>0</v>
      </c>
      <c r="J31" s="94">
        <v>0</v>
      </c>
      <c r="K31" s="94">
        <v>105.54</v>
      </c>
      <c r="L31" s="93">
        <f>E31*K31</f>
        <v>316.62</v>
      </c>
      <c r="M31" s="90">
        <v>999</v>
      </c>
      <c r="N31" s="90">
        <v>1</v>
      </c>
      <c r="O31" s="90">
        <v>499</v>
      </c>
      <c r="P31" s="90">
        <v>0</v>
      </c>
      <c r="Q31" s="234">
        <f t="shared" si="16"/>
        <v>0.14285714285714285</v>
      </c>
      <c r="R31" s="93">
        <f t="shared" si="17"/>
        <v>0</v>
      </c>
      <c r="S31" s="94">
        <v>0</v>
      </c>
      <c r="T31" s="94">
        <v>0</v>
      </c>
      <c r="U31" s="93">
        <f t="shared" si="18"/>
        <v>0</v>
      </c>
      <c r="V31" s="94">
        <v>0</v>
      </c>
      <c r="W31" s="94">
        <v>0</v>
      </c>
      <c r="X31" s="93">
        <f t="shared" si="19"/>
        <v>0</v>
      </c>
      <c r="Y31" s="94">
        <v>0</v>
      </c>
      <c r="Z31" s="94">
        <v>0</v>
      </c>
      <c r="AA31" s="93">
        <f t="shared" si="20"/>
        <v>0</v>
      </c>
      <c r="AB31" s="93">
        <f t="shared" si="21"/>
        <v>0</v>
      </c>
      <c r="AC31" s="235">
        <f t="shared" si="22"/>
        <v>0</v>
      </c>
      <c r="AD31" s="93">
        <f t="shared" si="23"/>
        <v>0</v>
      </c>
      <c r="AE31" s="94">
        <v>0</v>
      </c>
      <c r="AF31" s="235">
        <f t="shared" si="24"/>
        <v>0</v>
      </c>
      <c r="AG31" s="94">
        <v>113.8</v>
      </c>
      <c r="AH31" s="94"/>
      <c r="AI31" s="94">
        <v>26</v>
      </c>
      <c r="AJ31" s="94"/>
      <c r="AK31" s="94"/>
      <c r="AL31" s="123">
        <f t="shared" si="25"/>
        <v>0</v>
      </c>
      <c r="AM31" s="94">
        <v>0</v>
      </c>
      <c r="AN31" s="95">
        <f t="shared" si="6"/>
        <v>0</v>
      </c>
      <c r="AO31" s="96">
        <f t="shared" si="7"/>
        <v>-139.80000000000001</v>
      </c>
      <c r="AP31" s="97"/>
      <c r="AQ31" s="98">
        <f t="shared" si="8"/>
        <v>0</v>
      </c>
      <c r="AR31" s="99">
        <f t="shared" si="9"/>
        <v>105.54</v>
      </c>
      <c r="AS31" s="99">
        <f t="shared" si="10"/>
        <v>0</v>
      </c>
      <c r="AT31" s="99">
        <f t="shared" si="11"/>
        <v>113.8</v>
      </c>
      <c r="AU31" s="99">
        <f t="shared" si="12"/>
        <v>0</v>
      </c>
      <c r="AV31" s="99">
        <f t="array" ref="AV31">_xlfn.IFS(U31=0,AO31,U31&lt;0,AO31/-U31,U31&gt;0,AO31/U31)</f>
        <v>-139.80000000000001</v>
      </c>
      <c r="AW31" s="235">
        <f>IF(AQ31=0,0,AV31/AQ31)</f>
        <v>0</v>
      </c>
      <c r="AX31" s="235">
        <f>IF(AR31=0,0,AV31/AR31)</f>
        <v>-1.3246162592382036</v>
      </c>
      <c r="AY31" s="100"/>
      <c r="AZ31" s="95">
        <f t="shared" si="15"/>
        <v>-419.40000000000003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6">SUM(F32:J32)</f>
        <v>85</v>
      </c>
      <c r="F32" s="94">
        <v>1</v>
      </c>
      <c r="G32" s="94" t="s">
        <v>100</v>
      </c>
      <c r="H32" s="94" t="s">
        <v>100</v>
      </c>
      <c r="I32" s="94">
        <v>84</v>
      </c>
      <c r="J32" s="94">
        <v>0</v>
      </c>
      <c r="K32" s="94">
        <v>140.63999999999999</v>
      </c>
      <c r="L32" s="93">
        <f t="shared" ref="L32" si="37">E32*K32</f>
        <v>11954.4</v>
      </c>
      <c r="M32" s="90">
        <v>7</v>
      </c>
      <c r="N32" s="90">
        <v>1</v>
      </c>
      <c r="O32" s="90">
        <v>539</v>
      </c>
      <c r="P32" s="90">
        <v>0</v>
      </c>
      <c r="Q32" s="234">
        <f t="shared" si="16"/>
        <v>0.14285714285714285</v>
      </c>
      <c r="R32" s="93">
        <f t="shared" si="17"/>
        <v>0</v>
      </c>
      <c r="S32" s="94">
        <v>0</v>
      </c>
      <c r="T32" s="94">
        <v>0</v>
      </c>
      <c r="U32" s="93">
        <f t="shared" si="18"/>
        <v>0</v>
      </c>
      <c r="V32" s="94">
        <v>0</v>
      </c>
      <c r="W32" s="94">
        <v>0</v>
      </c>
      <c r="X32" s="93">
        <f t="shared" si="19"/>
        <v>0</v>
      </c>
      <c r="Y32" s="94">
        <v>0</v>
      </c>
      <c r="Z32" s="94">
        <v>0</v>
      </c>
      <c r="AA32" s="93">
        <f t="shared" si="20"/>
        <v>0</v>
      </c>
      <c r="AB32" s="93">
        <f t="shared" si="21"/>
        <v>0</v>
      </c>
      <c r="AC32" s="235">
        <f t="shared" si="22"/>
        <v>0</v>
      </c>
      <c r="AD32" s="93">
        <f t="shared" si="23"/>
        <v>0</v>
      </c>
      <c r="AE32" s="94">
        <v>0</v>
      </c>
      <c r="AF32" s="235">
        <f t="shared" si="24"/>
        <v>0</v>
      </c>
      <c r="AG32" s="94">
        <v>106.55</v>
      </c>
      <c r="AH32" s="94"/>
      <c r="AI32" s="94"/>
      <c r="AJ32" s="94"/>
      <c r="AK32" s="94"/>
      <c r="AL32" s="123">
        <f t="shared" si="25"/>
        <v>0</v>
      </c>
      <c r="AM32" s="94">
        <v>0</v>
      </c>
      <c r="AN32" s="95">
        <f t="shared" si="6"/>
        <v>0</v>
      </c>
      <c r="AO32" s="96">
        <f t="shared" si="7"/>
        <v>-106.55</v>
      </c>
      <c r="AP32" s="97"/>
      <c r="AQ32" s="98">
        <f t="shared" si="8"/>
        <v>0</v>
      </c>
      <c r="AR32" s="99">
        <f t="shared" si="9"/>
        <v>140.63999999999999</v>
      </c>
      <c r="AS32" s="99">
        <f t="shared" si="10"/>
        <v>0</v>
      </c>
      <c r="AT32" s="99">
        <f t="shared" si="11"/>
        <v>106.55</v>
      </c>
      <c r="AU32" s="99">
        <f t="shared" si="12"/>
        <v>0</v>
      </c>
      <c r="AV32" s="99">
        <f t="array" ref="AV32">_xlfn.IFS(U32=0,AO32,U32&lt;0,AO32/-U32,U32&gt;0,AO32/U32)</f>
        <v>-106.55</v>
      </c>
      <c r="AW32" s="235">
        <f t="shared" ref="AW32" si="38">IF(AQ32=0,0,AV32/AQ32)</f>
        <v>0</v>
      </c>
      <c r="AX32" s="235">
        <f t="shared" ref="AX32" si="39">IF(AR32=0,0,AV32/AR32)</f>
        <v>-0.75760807736063718</v>
      </c>
      <c r="AY32" s="100"/>
      <c r="AZ32" s="95">
        <f t="shared" si="15"/>
        <v>-9056.75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174</v>
      </c>
      <c r="F33" s="94">
        <v>7</v>
      </c>
      <c r="G33" s="94">
        <v>1</v>
      </c>
      <c r="H33" s="94">
        <v>146</v>
      </c>
      <c r="I33" s="94">
        <v>20</v>
      </c>
      <c r="J33" s="94">
        <v>0</v>
      </c>
      <c r="K33" s="94">
        <v>123.09</v>
      </c>
      <c r="L33" s="93">
        <f>E33*K33</f>
        <v>21417.66</v>
      </c>
      <c r="M33" s="90">
        <v>468</v>
      </c>
      <c r="N33" s="90">
        <v>9</v>
      </c>
      <c r="O33" s="90">
        <v>417</v>
      </c>
      <c r="P33" s="90">
        <v>67</v>
      </c>
      <c r="Q33" s="234">
        <f t="shared" si="16"/>
        <v>1.2857142857142858</v>
      </c>
      <c r="R33" s="93">
        <f t="shared" si="17"/>
        <v>0.2857142857142857</v>
      </c>
      <c r="S33" s="94">
        <v>3</v>
      </c>
      <c r="T33" s="94">
        <v>-1</v>
      </c>
      <c r="U33" s="93">
        <f t="shared" si="18"/>
        <v>2</v>
      </c>
      <c r="V33" s="94">
        <v>753</v>
      </c>
      <c r="W33" s="94">
        <v>-265</v>
      </c>
      <c r="X33" s="93">
        <f t="shared" si="19"/>
        <v>488</v>
      </c>
      <c r="Y33" s="94">
        <v>1251</v>
      </c>
      <c r="Z33" s="94">
        <v>-417</v>
      </c>
      <c r="AA33" s="93">
        <f t="shared" si="20"/>
        <v>834</v>
      </c>
      <c r="AB33" s="93">
        <f t="shared" si="21"/>
        <v>2514.5100000000002</v>
      </c>
      <c r="AC33" s="235">
        <f t="shared" si="22"/>
        <v>6.2589685616061736E-4</v>
      </c>
      <c r="AD33" s="93">
        <f t="shared" si="23"/>
        <v>246.18</v>
      </c>
      <c r="AE33" s="94">
        <v>309.83999999999992</v>
      </c>
      <c r="AF33" s="235">
        <f t="shared" si="24"/>
        <v>0.3715107913669064</v>
      </c>
      <c r="AG33" s="94">
        <v>276.89999999999998</v>
      </c>
      <c r="AH33" s="94">
        <v>2000</v>
      </c>
      <c r="AI33" s="94">
        <v>3000</v>
      </c>
      <c r="AJ33" s="94"/>
      <c r="AK33" s="94"/>
      <c r="AL33" s="123">
        <f t="shared" si="25"/>
        <v>102.78394961608144</v>
      </c>
      <c r="AM33" s="94">
        <v>0</v>
      </c>
      <c r="AN33" s="95">
        <f t="shared" si="6"/>
        <v>27.864799999999999</v>
      </c>
      <c r="AO33" s="96">
        <f t="shared" si="7"/>
        <v>-5129.5687496160817</v>
      </c>
      <c r="AP33" s="97"/>
      <c r="AQ33" s="98">
        <f t="shared" si="8"/>
        <v>417</v>
      </c>
      <c r="AR33" s="99">
        <f t="shared" si="9"/>
        <v>123.09</v>
      </c>
      <c r="AS33" s="99">
        <f t="shared" si="10"/>
        <v>154.91999999999996</v>
      </c>
      <c r="AT33" s="99">
        <f t="shared" si="11"/>
        <v>92.3</v>
      </c>
      <c r="AU33" s="99">
        <f t="shared" si="12"/>
        <v>1666.6666666666667</v>
      </c>
      <c r="AV33" s="99">
        <f t="array" ref="AV33">_xlfn.IFS(U33=0,AO33,U33&lt;0,AO33/-U33,U33&gt;0,AO33/U33)</f>
        <v>-2564.7843748080409</v>
      </c>
      <c r="AW33" s="235">
        <f>IF(AQ33=0,0,AV33/AQ33)</f>
        <v>-6.1505620498993787</v>
      </c>
      <c r="AX33" s="235">
        <f>IF(AR33=0,0,AV33/AR33)</f>
        <v>-20.836659150280614</v>
      </c>
      <c r="AY33" s="100"/>
      <c r="AZ33" s="95">
        <f t="shared" si="15"/>
        <v>-446272.48121659912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19</v>
      </c>
      <c r="F34" s="94">
        <v>8</v>
      </c>
      <c r="G34" s="94">
        <v>1</v>
      </c>
      <c r="H34" s="94">
        <v>9</v>
      </c>
      <c r="I34" s="94">
        <v>1</v>
      </c>
      <c r="J34" s="94">
        <v>0</v>
      </c>
      <c r="K34" s="94">
        <v>117.24</v>
      </c>
      <c r="L34" s="93">
        <f>E34*K34</f>
        <v>2227.56</v>
      </c>
      <c r="M34" s="90">
        <v>51</v>
      </c>
      <c r="N34" s="90">
        <v>12</v>
      </c>
      <c r="O34" s="90">
        <v>439</v>
      </c>
      <c r="P34" s="90">
        <v>100</v>
      </c>
      <c r="Q34" s="234">
        <f t="shared" si="16"/>
        <v>1.7142857142857142</v>
      </c>
      <c r="R34" s="93">
        <f t="shared" si="17"/>
        <v>0.5714285714285714</v>
      </c>
      <c r="S34" s="94">
        <v>4</v>
      </c>
      <c r="T34" s="94">
        <v>0</v>
      </c>
      <c r="U34" s="93">
        <f t="shared" si="18"/>
        <v>4</v>
      </c>
      <c r="V34" s="94">
        <v>1138.82</v>
      </c>
      <c r="W34" s="94">
        <v>0</v>
      </c>
      <c r="X34" s="93">
        <f t="shared" si="19"/>
        <v>1138.82</v>
      </c>
      <c r="Y34" s="94">
        <v>1755.93</v>
      </c>
      <c r="Z34" s="94">
        <v>0</v>
      </c>
      <c r="AA34" s="93">
        <f t="shared" si="20"/>
        <v>1755.93</v>
      </c>
      <c r="AB34" s="93">
        <f t="shared" si="21"/>
        <v>5268</v>
      </c>
      <c r="AC34" s="235">
        <f t="shared" si="22"/>
        <v>1.3177830535229171E-3</v>
      </c>
      <c r="AD34" s="93">
        <f t="shared" si="23"/>
        <v>468.96</v>
      </c>
      <c r="AE34" s="94">
        <v>645.72</v>
      </c>
      <c r="AF34" s="235">
        <f t="shared" si="24"/>
        <v>0.36773675488202834</v>
      </c>
      <c r="AG34" s="94">
        <v>476.25</v>
      </c>
      <c r="AH34" s="94"/>
      <c r="AI34" s="94"/>
      <c r="AJ34" s="94"/>
      <c r="AK34" s="94"/>
      <c r="AL34" s="123">
        <f t="shared" si="25"/>
        <v>6.3359968941420073</v>
      </c>
      <c r="AM34" s="94">
        <v>0</v>
      </c>
      <c r="AN34" s="95">
        <f t="shared" si="6"/>
        <v>65.026621999999989</v>
      </c>
      <c r="AO34" s="96">
        <f t="shared" si="7"/>
        <v>93.637381105858012</v>
      </c>
      <c r="AP34" s="97"/>
      <c r="AQ34" s="98">
        <f t="shared" si="8"/>
        <v>438.98250000000002</v>
      </c>
      <c r="AR34" s="99">
        <f t="shared" si="9"/>
        <v>117.24</v>
      </c>
      <c r="AS34" s="99">
        <f t="shared" si="10"/>
        <v>161.43</v>
      </c>
      <c r="AT34" s="99">
        <f t="shared" si="11"/>
        <v>119.0625</v>
      </c>
      <c r="AU34" s="99">
        <f t="shared" si="12"/>
        <v>0</v>
      </c>
      <c r="AV34" s="99">
        <f t="array" ref="AV34">_xlfn.IFS(U34=0,AO34,U34&lt;0,AO34/-U34,U34&gt;0,AO34/U34)</f>
        <v>23.409345276464503</v>
      </c>
      <c r="AW34" s="235">
        <f>IF(AQ34=0,0,AV34/AQ34)</f>
        <v>5.3326374687976179E-2</v>
      </c>
      <c r="AX34" s="235">
        <f>IF(AR34=0,0,AV34/AR34)</f>
        <v>0.19967029406742157</v>
      </c>
      <c r="AY34" s="100"/>
      <c r="AZ34" s="95">
        <f t="shared" si="15"/>
        <v>444.77756025282554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0">SUM(F35:J35)</f>
        <v>1</v>
      </c>
      <c r="F35" s="94">
        <v>0</v>
      </c>
      <c r="G35" s="94">
        <v>0</v>
      </c>
      <c r="H35" s="94">
        <v>0</v>
      </c>
      <c r="I35" s="94">
        <v>0</v>
      </c>
      <c r="J35" s="94">
        <v>1</v>
      </c>
      <c r="K35" s="94">
        <v>128.94</v>
      </c>
      <c r="L35" s="93">
        <f t="shared" ref="L35:L99" si="41">E35*K35</f>
        <v>128.94</v>
      </c>
      <c r="M35" s="90">
        <v>0</v>
      </c>
      <c r="N35" s="90">
        <v>0</v>
      </c>
      <c r="O35" s="90">
        <v>0</v>
      </c>
      <c r="P35" s="90">
        <v>0</v>
      </c>
      <c r="Q35" s="234">
        <f t="shared" si="16"/>
        <v>0</v>
      </c>
      <c r="R35" s="93">
        <f t="shared" si="17"/>
        <v>0</v>
      </c>
      <c r="S35" s="94">
        <v>0</v>
      </c>
      <c r="T35" s="94">
        <v>0</v>
      </c>
      <c r="U35" s="93">
        <f t="shared" si="18"/>
        <v>0</v>
      </c>
      <c r="V35" s="94">
        <v>0</v>
      </c>
      <c r="W35" s="94">
        <v>0</v>
      </c>
      <c r="X35" s="93">
        <f t="shared" si="19"/>
        <v>0</v>
      </c>
      <c r="Y35" s="94">
        <v>0</v>
      </c>
      <c r="Z35" s="94">
        <v>0</v>
      </c>
      <c r="AA35" s="93">
        <f t="shared" si="20"/>
        <v>0</v>
      </c>
      <c r="AB35" s="93">
        <f t="shared" si="21"/>
        <v>0</v>
      </c>
      <c r="AC35" s="235">
        <f t="shared" si="22"/>
        <v>0</v>
      </c>
      <c r="AD35" s="93">
        <f t="shared" si="23"/>
        <v>0</v>
      </c>
      <c r="AE35" s="94">
        <v>0</v>
      </c>
      <c r="AF35" s="235">
        <f t="shared" si="24"/>
        <v>0</v>
      </c>
      <c r="AG35" s="94">
        <v>0</v>
      </c>
      <c r="AH35" s="94"/>
      <c r="AI35" s="94"/>
      <c r="AJ35" s="94"/>
      <c r="AK35" s="94"/>
      <c r="AL35" s="123">
        <f t="shared" si="25"/>
        <v>0</v>
      </c>
      <c r="AM35" s="94">
        <v>0</v>
      </c>
      <c r="AN35" s="95">
        <f t="shared" ref="AN35:AN66" si="42">X35*5.71%</f>
        <v>0</v>
      </c>
      <c r="AO35" s="96">
        <f t="shared" ref="AO35:AO66" si="43">AA35-AD35-AE35-AG35-AH35-AI35-AK35-AL35-AN35-AM35</f>
        <v>0</v>
      </c>
      <c r="AP35" s="97"/>
      <c r="AQ35" s="98">
        <f t="shared" ref="AQ35:AQ66" si="44">IF(U35=0,0,AA35/U35)</f>
        <v>0</v>
      </c>
      <c r="AR35" s="99">
        <f t="shared" ref="AR35:AR66" si="45">K35</f>
        <v>128.94</v>
      </c>
      <c r="AS35" s="99">
        <f t="shared" ref="AS35:AS66" si="46">IF(U35=0,0,AE35/U35)</f>
        <v>0</v>
      </c>
      <c r="AT35" s="99">
        <f t="shared" ref="AT35:AT66" si="47">IF(S35=0,AG35/1,AG35/S35)</f>
        <v>0</v>
      </c>
      <c r="AU35" s="99">
        <f t="shared" ref="AU35:AU66" si="48">IF(S35=0,0,(AH35+AI35+AJ35)/S35)</f>
        <v>0</v>
      </c>
      <c r="AV35" s="99">
        <f t="array" ref="AV35">_xlfn.IFS(U35=0,AO35,U35&lt;0,AO35/-U35,U35&gt;0,AO35/U35)</f>
        <v>0</v>
      </c>
      <c r="AW35" s="235">
        <f t="shared" ref="AW35:AW98" si="49">IF(AQ35=0,0,AV35/AQ35)</f>
        <v>0</v>
      </c>
      <c r="AX35" s="235">
        <f t="shared" ref="AX35:AX98" si="50">IF(AR35=0,0,AV35/AR35)</f>
        <v>0</v>
      </c>
      <c r="AY35" s="100"/>
      <c r="AZ35" s="95">
        <f t="shared" ref="AZ35:AZ66" si="51">AV35*E35</f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0"/>
        <v>1</v>
      </c>
      <c r="F36" s="94">
        <v>0</v>
      </c>
      <c r="G36" s="94">
        <v>0</v>
      </c>
      <c r="H36" s="94">
        <v>0</v>
      </c>
      <c r="I36" s="94">
        <v>0</v>
      </c>
      <c r="J36" s="94">
        <v>1</v>
      </c>
      <c r="K36" s="94">
        <v>169.89</v>
      </c>
      <c r="L36" s="93">
        <f t="shared" si="41"/>
        <v>169.89</v>
      </c>
      <c r="M36" s="90">
        <v>0</v>
      </c>
      <c r="N36" s="90">
        <v>0</v>
      </c>
      <c r="O36" s="90">
        <v>0</v>
      </c>
      <c r="P36" s="90">
        <v>0</v>
      </c>
      <c r="Q36" s="234">
        <f t="shared" si="16"/>
        <v>0</v>
      </c>
      <c r="R36" s="93">
        <f t="shared" si="17"/>
        <v>0</v>
      </c>
      <c r="S36" s="94">
        <v>0</v>
      </c>
      <c r="T36" s="94">
        <v>0</v>
      </c>
      <c r="U36" s="93">
        <f t="shared" si="18"/>
        <v>0</v>
      </c>
      <c r="V36" s="94">
        <v>0</v>
      </c>
      <c r="W36" s="94">
        <v>0</v>
      </c>
      <c r="X36" s="93">
        <f t="shared" si="19"/>
        <v>0</v>
      </c>
      <c r="Y36" s="94">
        <v>0</v>
      </c>
      <c r="Z36" s="94">
        <v>0</v>
      </c>
      <c r="AA36" s="93">
        <f t="shared" si="20"/>
        <v>0</v>
      </c>
      <c r="AB36" s="93">
        <f t="shared" si="21"/>
        <v>0</v>
      </c>
      <c r="AC36" s="235">
        <f t="shared" si="22"/>
        <v>0</v>
      </c>
      <c r="AD36" s="93">
        <f t="shared" si="23"/>
        <v>0</v>
      </c>
      <c r="AE36" s="94">
        <v>0</v>
      </c>
      <c r="AF36" s="235">
        <f t="shared" si="24"/>
        <v>0</v>
      </c>
      <c r="AG36" s="94">
        <v>0</v>
      </c>
      <c r="AH36" s="94"/>
      <c r="AI36" s="94"/>
      <c r="AJ36" s="94"/>
      <c r="AK36" s="94"/>
      <c r="AL36" s="123">
        <f t="shared" si="25"/>
        <v>0</v>
      </c>
      <c r="AM36" s="94">
        <v>0</v>
      </c>
      <c r="AN36" s="95">
        <f t="shared" si="42"/>
        <v>0</v>
      </c>
      <c r="AO36" s="96">
        <f t="shared" si="43"/>
        <v>0</v>
      </c>
      <c r="AP36" s="97"/>
      <c r="AQ36" s="98">
        <f t="shared" si="44"/>
        <v>0</v>
      </c>
      <c r="AR36" s="99">
        <f t="shared" si="45"/>
        <v>169.89</v>
      </c>
      <c r="AS36" s="99">
        <f t="shared" si="46"/>
        <v>0</v>
      </c>
      <c r="AT36" s="99">
        <f t="shared" si="47"/>
        <v>0</v>
      </c>
      <c r="AU36" s="99">
        <f t="shared" si="48"/>
        <v>0</v>
      </c>
      <c r="AV36" s="99">
        <f t="array" ref="AV36">_xlfn.IFS(U36=0,AO36,U36&lt;0,AO36/-U36,U36&gt;0,AO36/U36)</f>
        <v>0</v>
      </c>
      <c r="AW36" s="235">
        <f t="shared" si="49"/>
        <v>0</v>
      </c>
      <c r="AX36" s="235">
        <f t="shared" si="50"/>
        <v>0</v>
      </c>
      <c r="AY36" s="100"/>
      <c r="AZ36" s="95">
        <f t="shared" si="51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0"/>
        <v>14</v>
      </c>
      <c r="F37" s="94">
        <v>4</v>
      </c>
      <c r="G37" s="94">
        <v>3</v>
      </c>
      <c r="H37" s="94">
        <v>6</v>
      </c>
      <c r="I37" s="94">
        <v>0</v>
      </c>
      <c r="J37" s="94">
        <v>1</v>
      </c>
      <c r="K37" s="94">
        <v>169.89</v>
      </c>
      <c r="L37" s="93">
        <f t="shared" si="41"/>
        <v>2378.46</v>
      </c>
      <c r="M37" s="90">
        <v>38</v>
      </c>
      <c r="N37" s="90">
        <v>8</v>
      </c>
      <c r="O37" s="90">
        <v>998</v>
      </c>
      <c r="P37" s="90">
        <v>33</v>
      </c>
      <c r="Q37" s="234">
        <f t="shared" si="16"/>
        <v>1.1428571428571428</v>
      </c>
      <c r="R37" s="93">
        <f t="shared" si="17"/>
        <v>0.2857142857142857</v>
      </c>
      <c r="S37" s="94">
        <v>2</v>
      </c>
      <c r="T37" s="94">
        <v>0</v>
      </c>
      <c r="U37" s="93">
        <f t="shared" si="18"/>
        <v>2</v>
      </c>
      <c r="V37" s="94">
        <v>1296</v>
      </c>
      <c r="W37" s="94">
        <v>0</v>
      </c>
      <c r="X37" s="93">
        <f t="shared" si="19"/>
        <v>1296</v>
      </c>
      <c r="Y37" s="94">
        <v>1996</v>
      </c>
      <c r="Z37" s="94">
        <v>0</v>
      </c>
      <c r="AA37" s="93">
        <f t="shared" si="20"/>
        <v>1996</v>
      </c>
      <c r="AB37" s="93">
        <f t="shared" si="21"/>
        <v>2634.72</v>
      </c>
      <c r="AC37" s="235">
        <f t="shared" si="22"/>
        <v>1.4979497900438755E-3</v>
      </c>
      <c r="AD37" s="93">
        <f t="shared" si="23"/>
        <v>339.78</v>
      </c>
      <c r="AE37" s="94">
        <v>745.7199999999998</v>
      </c>
      <c r="AF37" s="235">
        <f t="shared" si="24"/>
        <v>0.37360721442885764</v>
      </c>
      <c r="AG37" s="94">
        <v>371.85</v>
      </c>
      <c r="AH37" s="94"/>
      <c r="AI37" s="94"/>
      <c r="AJ37" s="94"/>
      <c r="AK37" s="94"/>
      <c r="AL37" s="123">
        <f t="shared" si="25"/>
        <v>4.2239979294280046</v>
      </c>
      <c r="AM37" s="94">
        <v>0</v>
      </c>
      <c r="AN37" s="95">
        <f t="shared" si="42"/>
        <v>74.001599999999996</v>
      </c>
      <c r="AO37" s="96">
        <f t="shared" si="43"/>
        <v>460.42440207057217</v>
      </c>
      <c r="AP37" s="97"/>
      <c r="AQ37" s="98">
        <f t="shared" si="44"/>
        <v>998</v>
      </c>
      <c r="AR37" s="99">
        <f t="shared" si="45"/>
        <v>169.89</v>
      </c>
      <c r="AS37" s="99">
        <f t="shared" si="46"/>
        <v>372.8599999999999</v>
      </c>
      <c r="AT37" s="99">
        <f t="shared" si="47"/>
        <v>185.92500000000001</v>
      </c>
      <c r="AU37" s="99">
        <f t="shared" si="48"/>
        <v>0</v>
      </c>
      <c r="AV37" s="99">
        <f t="array" ref="AV37">_xlfn.IFS(U37=0,AO37,U37&lt;0,AO37/-U37,U37&gt;0,AO37/U37)</f>
        <v>230.21220103528609</v>
      </c>
      <c r="AW37" s="235">
        <f t="shared" si="49"/>
        <v>0.23067354813154919</v>
      </c>
      <c r="AX37" s="235">
        <f t="shared" si="50"/>
        <v>1.3550662254122439</v>
      </c>
      <c r="AY37" s="100"/>
      <c r="AZ37" s="95">
        <f t="shared" si="51"/>
        <v>3222.970814494005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0"/>
        <v>48</v>
      </c>
      <c r="F38" s="94">
        <v>2</v>
      </c>
      <c r="G38" s="94">
        <v>1</v>
      </c>
      <c r="H38" s="94">
        <v>44</v>
      </c>
      <c r="I38" s="94">
        <v>0</v>
      </c>
      <c r="J38" s="94">
        <v>1</v>
      </c>
      <c r="K38" s="93">
        <v>105.54</v>
      </c>
      <c r="L38" s="93">
        <f t="shared" si="41"/>
        <v>5065.92</v>
      </c>
      <c r="M38" s="90">
        <v>468</v>
      </c>
      <c r="N38" s="90">
        <v>3</v>
      </c>
      <c r="O38" s="90">
        <v>1197</v>
      </c>
      <c r="P38" s="90">
        <v>0</v>
      </c>
      <c r="Q38" s="234">
        <f t="shared" si="16"/>
        <v>0.42857142857142855</v>
      </c>
      <c r="R38" s="93">
        <f t="shared" si="17"/>
        <v>0</v>
      </c>
      <c r="S38" s="94">
        <v>0</v>
      </c>
      <c r="T38" s="94">
        <v>0</v>
      </c>
      <c r="U38" s="93">
        <f t="shared" si="18"/>
        <v>0</v>
      </c>
      <c r="V38" s="94">
        <v>0</v>
      </c>
      <c r="W38" s="94">
        <v>0</v>
      </c>
      <c r="X38" s="93">
        <f t="shared" si="19"/>
        <v>0</v>
      </c>
      <c r="Y38" s="94">
        <v>0</v>
      </c>
      <c r="Z38" s="94">
        <v>0</v>
      </c>
      <c r="AA38" s="93">
        <f t="shared" si="20"/>
        <v>0</v>
      </c>
      <c r="AB38" s="93">
        <f t="shared" si="21"/>
        <v>0</v>
      </c>
      <c r="AC38" s="235">
        <f t="shared" si="22"/>
        <v>0</v>
      </c>
      <c r="AD38" s="93">
        <f t="shared" si="23"/>
        <v>0</v>
      </c>
      <c r="AE38" s="94">
        <v>0</v>
      </c>
      <c r="AF38" s="235">
        <f t="shared" si="24"/>
        <v>0</v>
      </c>
      <c r="AG38" s="94">
        <v>108</v>
      </c>
      <c r="AH38" s="94"/>
      <c r="AI38" s="94"/>
      <c r="AJ38" s="94"/>
      <c r="AK38" s="94"/>
      <c r="AL38" s="123">
        <f t="shared" si="25"/>
        <v>30.975984815805369</v>
      </c>
      <c r="AM38" s="94">
        <v>0</v>
      </c>
      <c r="AN38" s="95">
        <f t="shared" si="42"/>
        <v>0</v>
      </c>
      <c r="AO38" s="96">
        <f t="shared" si="43"/>
        <v>-138.97598481580536</v>
      </c>
      <c r="AP38" s="97"/>
      <c r="AQ38" s="98">
        <f t="shared" si="44"/>
        <v>0</v>
      </c>
      <c r="AR38" s="99">
        <f t="shared" si="45"/>
        <v>105.54</v>
      </c>
      <c r="AS38" s="99">
        <f t="shared" si="46"/>
        <v>0</v>
      </c>
      <c r="AT38" s="99">
        <f t="shared" si="47"/>
        <v>108</v>
      </c>
      <c r="AU38" s="99">
        <f t="shared" si="48"/>
        <v>0</v>
      </c>
      <c r="AV38" s="99">
        <f t="array" ref="AV38">_xlfn.IFS(U38=0,AO38,U38&lt;0,AO38/-U38,U38&gt;0,AO38/U38)</f>
        <v>-138.97598481580536</v>
      </c>
      <c r="AW38" s="235">
        <f t="shared" si="49"/>
        <v>0</v>
      </c>
      <c r="AX38" s="235">
        <f t="shared" si="50"/>
        <v>-1.3168086490032722</v>
      </c>
      <c r="AY38" s="100"/>
      <c r="AZ38" s="95">
        <f t="shared" si="51"/>
        <v>-6670.8472711586573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0"/>
        <v>48</v>
      </c>
      <c r="F39" s="94">
        <v>5</v>
      </c>
      <c r="G39" s="94">
        <v>3</v>
      </c>
      <c r="H39" s="94">
        <v>39</v>
      </c>
      <c r="I39" s="94">
        <v>0</v>
      </c>
      <c r="J39" s="94">
        <v>1</v>
      </c>
      <c r="K39" s="93">
        <v>105.54</v>
      </c>
      <c r="L39" s="93">
        <f t="shared" si="41"/>
        <v>5065.92</v>
      </c>
      <c r="M39" s="90">
        <v>145</v>
      </c>
      <c r="N39" s="90">
        <v>10</v>
      </c>
      <c r="O39" s="90">
        <v>1077</v>
      </c>
      <c r="P39" s="90">
        <v>40</v>
      </c>
      <c r="Q39" s="234">
        <f t="shared" si="16"/>
        <v>1.4285714285714286</v>
      </c>
      <c r="R39" s="93">
        <f t="shared" si="17"/>
        <v>0.2857142857142857</v>
      </c>
      <c r="S39" s="94">
        <v>2</v>
      </c>
      <c r="T39" s="94">
        <v>0</v>
      </c>
      <c r="U39" s="93">
        <f t="shared" si="18"/>
        <v>2</v>
      </c>
      <c r="V39" s="94">
        <v>1364</v>
      </c>
      <c r="W39" s="94">
        <v>0</v>
      </c>
      <c r="X39" s="93">
        <f t="shared" si="19"/>
        <v>1364</v>
      </c>
      <c r="Y39" s="94">
        <v>2154</v>
      </c>
      <c r="Z39" s="94">
        <v>0</v>
      </c>
      <c r="AA39" s="93">
        <f t="shared" si="20"/>
        <v>2154</v>
      </c>
      <c r="AB39" s="93">
        <f t="shared" si="21"/>
        <v>4308</v>
      </c>
      <c r="AC39" s="235">
        <f t="shared" si="22"/>
        <v>1.6165249738249038E-3</v>
      </c>
      <c r="AD39" s="93">
        <f t="shared" si="23"/>
        <v>211.08</v>
      </c>
      <c r="AE39" s="94">
        <v>808.52</v>
      </c>
      <c r="AF39" s="235">
        <f t="shared" si="24"/>
        <v>0.37535747446610956</v>
      </c>
      <c r="AG39" s="94">
        <v>524.79999999999995</v>
      </c>
      <c r="AH39" s="94">
        <v>2000</v>
      </c>
      <c r="AI39" s="94">
        <v>2000</v>
      </c>
      <c r="AJ39" s="94"/>
      <c r="AK39" s="94"/>
      <c r="AL39" s="123">
        <f t="shared" si="25"/>
        <v>27.45598654128203</v>
      </c>
      <c r="AM39" s="94">
        <v>0</v>
      </c>
      <c r="AN39" s="95">
        <f t="shared" si="42"/>
        <v>77.884399999999999</v>
      </c>
      <c r="AO39" s="96">
        <f t="shared" si="43"/>
        <v>-3495.7403865412816</v>
      </c>
      <c r="AP39" s="97"/>
      <c r="AQ39" s="98">
        <f t="shared" si="44"/>
        <v>1077</v>
      </c>
      <c r="AR39" s="99">
        <f t="shared" si="45"/>
        <v>105.54</v>
      </c>
      <c r="AS39" s="99">
        <f t="shared" si="46"/>
        <v>404.26</v>
      </c>
      <c r="AT39" s="99">
        <f t="shared" si="47"/>
        <v>262.39999999999998</v>
      </c>
      <c r="AU39" s="99">
        <f t="shared" si="48"/>
        <v>2000</v>
      </c>
      <c r="AV39" s="99">
        <f t="array" ref="AV39">_xlfn.IFS(U39=0,AO39,U39&lt;0,AO39/-U39,U39&gt;0,AO39/U39)</f>
        <v>-1747.8701932706408</v>
      </c>
      <c r="AW39" s="235">
        <f t="shared" si="49"/>
        <v>-1.6229064004369924</v>
      </c>
      <c r="AX39" s="235">
        <f t="shared" si="50"/>
        <v>-16.561210851531559</v>
      </c>
      <c r="AY39" s="100"/>
      <c r="AZ39" s="95">
        <f t="shared" si="51"/>
        <v>-83897.769276990759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0"/>
        <v>47</v>
      </c>
      <c r="F40" s="94">
        <v>4</v>
      </c>
      <c r="G40" s="94" t="s">
        <v>100</v>
      </c>
      <c r="H40" s="94">
        <v>42</v>
      </c>
      <c r="I40" s="94">
        <v>0</v>
      </c>
      <c r="J40" s="94">
        <v>1</v>
      </c>
      <c r="K40" s="93">
        <v>105.54</v>
      </c>
      <c r="L40" s="93">
        <f t="shared" si="41"/>
        <v>4960.38</v>
      </c>
      <c r="M40" s="90">
        <v>272</v>
      </c>
      <c r="N40" s="90">
        <v>3</v>
      </c>
      <c r="O40" s="90">
        <v>1197</v>
      </c>
      <c r="P40" s="90">
        <v>0</v>
      </c>
      <c r="Q40" s="234">
        <f t="shared" si="16"/>
        <v>0.42857142857142855</v>
      </c>
      <c r="R40" s="93">
        <f t="shared" si="17"/>
        <v>0</v>
      </c>
      <c r="S40" s="94">
        <v>0</v>
      </c>
      <c r="T40" s="94">
        <v>0</v>
      </c>
      <c r="U40" s="93">
        <f t="shared" si="18"/>
        <v>0</v>
      </c>
      <c r="V40" s="94">
        <v>0</v>
      </c>
      <c r="W40" s="94">
        <v>0</v>
      </c>
      <c r="X40" s="93">
        <f t="shared" si="19"/>
        <v>0</v>
      </c>
      <c r="Y40" s="94">
        <v>0</v>
      </c>
      <c r="Z40" s="94">
        <v>0</v>
      </c>
      <c r="AA40" s="93">
        <f t="shared" si="20"/>
        <v>0</v>
      </c>
      <c r="AB40" s="93">
        <f t="shared" si="21"/>
        <v>0</v>
      </c>
      <c r="AC40" s="235">
        <f t="shared" si="22"/>
        <v>0</v>
      </c>
      <c r="AD40" s="93">
        <f t="shared" si="23"/>
        <v>0</v>
      </c>
      <c r="AE40" s="94">
        <v>0</v>
      </c>
      <c r="AF40" s="235">
        <f t="shared" si="24"/>
        <v>0</v>
      </c>
      <c r="AG40" s="94">
        <v>0</v>
      </c>
      <c r="AH40" s="94"/>
      <c r="AI40" s="94"/>
      <c r="AJ40" s="94"/>
      <c r="AK40" s="94"/>
      <c r="AL40" s="123">
        <f t="shared" si="25"/>
        <v>29.567985505996035</v>
      </c>
      <c r="AM40" s="94">
        <v>0</v>
      </c>
      <c r="AN40" s="95">
        <f t="shared" si="42"/>
        <v>0</v>
      </c>
      <c r="AO40" s="96">
        <f t="shared" si="43"/>
        <v>-29.567985505996035</v>
      </c>
      <c r="AP40" s="97"/>
      <c r="AQ40" s="98">
        <f t="shared" si="44"/>
        <v>0</v>
      </c>
      <c r="AR40" s="99">
        <f t="shared" si="45"/>
        <v>105.54</v>
      </c>
      <c r="AS40" s="99">
        <f t="shared" si="46"/>
        <v>0</v>
      </c>
      <c r="AT40" s="99">
        <f t="shared" si="47"/>
        <v>0</v>
      </c>
      <c r="AU40" s="99">
        <f t="shared" si="48"/>
        <v>0</v>
      </c>
      <c r="AV40" s="99">
        <f t="array" ref="AV40">_xlfn.IFS(U40=0,AO40,U40&lt;0,AO40/-U40,U40&gt;0,AO40/U40)</f>
        <v>-29.567985505996035</v>
      </c>
      <c r="AW40" s="235">
        <f t="shared" si="49"/>
        <v>0</v>
      </c>
      <c r="AX40" s="235">
        <f t="shared" si="50"/>
        <v>-0.28015904402118658</v>
      </c>
      <c r="AY40" s="100"/>
      <c r="AZ40" s="95">
        <f t="shared" si="51"/>
        <v>-1389.6953187818135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0"/>
        <v>47</v>
      </c>
      <c r="F41" s="94">
        <v>1</v>
      </c>
      <c r="G41" s="94" t="s">
        <v>100</v>
      </c>
      <c r="H41" s="94">
        <v>45</v>
      </c>
      <c r="I41" s="94">
        <v>0</v>
      </c>
      <c r="J41" s="94">
        <v>1</v>
      </c>
      <c r="K41" s="93">
        <v>123.09</v>
      </c>
      <c r="L41" s="93">
        <f t="shared" si="41"/>
        <v>5785.2300000000005</v>
      </c>
      <c r="M41" s="90">
        <v>457</v>
      </c>
      <c r="N41" s="90">
        <v>1</v>
      </c>
      <c r="O41" s="90">
        <v>1218</v>
      </c>
      <c r="P41" s="90">
        <v>0</v>
      </c>
      <c r="Q41" s="234">
        <f t="shared" si="16"/>
        <v>0.14285714285714285</v>
      </c>
      <c r="R41" s="93">
        <f t="shared" si="17"/>
        <v>0</v>
      </c>
      <c r="S41" s="94">
        <v>0</v>
      </c>
      <c r="T41" s="94">
        <v>0</v>
      </c>
      <c r="U41" s="93">
        <f t="shared" si="18"/>
        <v>0</v>
      </c>
      <c r="V41" s="94">
        <v>0</v>
      </c>
      <c r="W41" s="94">
        <v>0</v>
      </c>
      <c r="X41" s="93">
        <f t="shared" si="19"/>
        <v>0</v>
      </c>
      <c r="Y41" s="94">
        <v>0</v>
      </c>
      <c r="Z41" s="94">
        <v>0</v>
      </c>
      <c r="AA41" s="93">
        <f t="shared" si="20"/>
        <v>0</v>
      </c>
      <c r="AB41" s="93">
        <f t="shared" si="21"/>
        <v>0</v>
      </c>
      <c r="AC41" s="235">
        <f t="shared" si="22"/>
        <v>0</v>
      </c>
      <c r="AD41" s="93">
        <f t="shared" si="23"/>
        <v>0</v>
      </c>
      <c r="AE41" s="94">
        <v>0</v>
      </c>
      <c r="AF41" s="235">
        <f t="shared" si="24"/>
        <v>0</v>
      </c>
      <c r="AG41" s="94">
        <v>93.5</v>
      </c>
      <c r="AH41" s="94"/>
      <c r="AI41" s="94"/>
      <c r="AJ41" s="94"/>
      <c r="AK41" s="94"/>
      <c r="AL41" s="123">
        <f t="shared" si="25"/>
        <v>31.679984470710036</v>
      </c>
      <c r="AM41" s="94">
        <v>0</v>
      </c>
      <c r="AN41" s="95">
        <f t="shared" si="42"/>
        <v>0</v>
      </c>
      <c r="AO41" s="96">
        <f t="shared" si="43"/>
        <v>-125.17998447071004</v>
      </c>
      <c r="AP41" s="97"/>
      <c r="AQ41" s="98">
        <f t="shared" si="44"/>
        <v>0</v>
      </c>
      <c r="AR41" s="99">
        <f t="shared" si="45"/>
        <v>123.09</v>
      </c>
      <c r="AS41" s="99">
        <f t="shared" si="46"/>
        <v>0</v>
      </c>
      <c r="AT41" s="99">
        <f t="shared" si="47"/>
        <v>93.5</v>
      </c>
      <c r="AU41" s="99">
        <f t="shared" si="48"/>
        <v>0</v>
      </c>
      <c r="AV41" s="99">
        <f t="array" ref="AV41">_xlfn.IFS(U41=0,AO41,U41&lt;0,AO41/-U41,U41&gt;0,AO41/U41)</f>
        <v>-125.17998447071004</v>
      </c>
      <c r="AW41" s="235">
        <f t="shared" si="49"/>
        <v>0</v>
      </c>
      <c r="AX41" s="235">
        <f t="shared" si="50"/>
        <v>-1.0169793197717933</v>
      </c>
      <c r="AY41" s="100"/>
      <c r="AZ41" s="95">
        <f t="shared" si="51"/>
        <v>-5883.4592701233714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0"/>
        <v>49</v>
      </c>
      <c r="F42" s="94">
        <v>3</v>
      </c>
      <c r="G42" s="94">
        <v>1</v>
      </c>
      <c r="H42" s="94">
        <v>44</v>
      </c>
      <c r="I42" s="94">
        <v>0</v>
      </c>
      <c r="J42" s="94">
        <v>1</v>
      </c>
      <c r="K42" s="93">
        <v>123.09</v>
      </c>
      <c r="L42" s="93">
        <f t="shared" si="41"/>
        <v>6031.41</v>
      </c>
      <c r="M42" s="90">
        <v>357</v>
      </c>
      <c r="N42" s="90">
        <v>4</v>
      </c>
      <c r="O42" s="90">
        <v>1176</v>
      </c>
      <c r="P42" s="90">
        <v>0</v>
      </c>
      <c r="Q42" s="234">
        <f t="shared" si="16"/>
        <v>0.5714285714285714</v>
      </c>
      <c r="R42" s="93">
        <f t="shared" si="17"/>
        <v>0</v>
      </c>
      <c r="S42" s="94">
        <v>0</v>
      </c>
      <c r="T42" s="94">
        <v>0</v>
      </c>
      <c r="U42" s="93">
        <f t="shared" si="18"/>
        <v>0</v>
      </c>
      <c r="V42" s="94">
        <v>0</v>
      </c>
      <c r="W42" s="94">
        <v>0</v>
      </c>
      <c r="X42" s="93">
        <f t="shared" si="19"/>
        <v>0</v>
      </c>
      <c r="Y42" s="94">
        <v>0</v>
      </c>
      <c r="Z42" s="94">
        <v>0</v>
      </c>
      <c r="AA42" s="93">
        <f t="shared" si="20"/>
        <v>0</v>
      </c>
      <c r="AB42" s="93">
        <f t="shared" si="21"/>
        <v>0</v>
      </c>
      <c r="AC42" s="235">
        <f t="shared" si="22"/>
        <v>0</v>
      </c>
      <c r="AD42" s="93">
        <f t="shared" si="23"/>
        <v>0</v>
      </c>
      <c r="AE42" s="94">
        <v>0</v>
      </c>
      <c r="AF42" s="235">
        <f t="shared" si="24"/>
        <v>0</v>
      </c>
      <c r="AG42" s="94">
        <v>108</v>
      </c>
      <c r="AH42" s="94"/>
      <c r="AI42" s="94"/>
      <c r="AJ42" s="94"/>
      <c r="AK42" s="94"/>
      <c r="AL42" s="123">
        <f t="shared" si="25"/>
        <v>30.975984815805369</v>
      </c>
      <c r="AM42" s="94">
        <v>0</v>
      </c>
      <c r="AN42" s="95">
        <f t="shared" si="42"/>
        <v>0</v>
      </c>
      <c r="AO42" s="96">
        <f t="shared" si="43"/>
        <v>-138.97598481580536</v>
      </c>
      <c r="AP42" s="97"/>
      <c r="AQ42" s="98">
        <f t="shared" si="44"/>
        <v>0</v>
      </c>
      <c r="AR42" s="99">
        <f t="shared" si="45"/>
        <v>123.09</v>
      </c>
      <c r="AS42" s="99">
        <f t="shared" si="46"/>
        <v>0</v>
      </c>
      <c r="AT42" s="99">
        <f t="shared" si="47"/>
        <v>108</v>
      </c>
      <c r="AU42" s="99">
        <f t="shared" si="48"/>
        <v>0</v>
      </c>
      <c r="AV42" s="99">
        <f t="array" ref="AV42">_xlfn.IFS(U42=0,AO42,U42&lt;0,AO42/-U42,U42&gt;0,AO42/U42)</f>
        <v>-138.97598481580536</v>
      </c>
      <c r="AW42" s="235">
        <f t="shared" si="49"/>
        <v>0</v>
      </c>
      <c r="AX42" s="235">
        <f t="shared" si="50"/>
        <v>-1.1290599140125548</v>
      </c>
      <c r="AY42" s="100"/>
      <c r="AZ42" s="95">
        <f t="shared" si="51"/>
        <v>-6809.8232559744629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0"/>
        <v>49</v>
      </c>
      <c r="F43" s="94">
        <v>4</v>
      </c>
      <c r="G43" s="94" t="s">
        <v>100</v>
      </c>
      <c r="H43" s="94">
        <v>44</v>
      </c>
      <c r="I43" s="94">
        <v>0</v>
      </c>
      <c r="J43" s="94">
        <v>1</v>
      </c>
      <c r="K43" s="93">
        <v>123.09</v>
      </c>
      <c r="L43" s="93">
        <f t="shared" si="41"/>
        <v>6031.41</v>
      </c>
      <c r="M43" s="90">
        <v>241</v>
      </c>
      <c r="N43" s="90">
        <v>5</v>
      </c>
      <c r="O43" s="90">
        <v>1218</v>
      </c>
      <c r="P43" s="90">
        <v>100</v>
      </c>
      <c r="Q43" s="234">
        <f t="shared" si="16"/>
        <v>0.7142857142857143</v>
      </c>
      <c r="R43" s="93">
        <f t="shared" si="17"/>
        <v>0.14285714285714285</v>
      </c>
      <c r="S43" s="94">
        <v>1</v>
      </c>
      <c r="T43" s="94">
        <v>0</v>
      </c>
      <c r="U43" s="93">
        <f t="shared" si="18"/>
        <v>1</v>
      </c>
      <c r="V43" s="94">
        <v>706</v>
      </c>
      <c r="W43" s="94">
        <v>0</v>
      </c>
      <c r="X43" s="93">
        <f t="shared" si="19"/>
        <v>706</v>
      </c>
      <c r="Y43" s="94">
        <v>1181.46</v>
      </c>
      <c r="Z43" s="94">
        <v>0</v>
      </c>
      <c r="AA43" s="93">
        <f t="shared" si="20"/>
        <v>1181.46</v>
      </c>
      <c r="AB43" s="93">
        <f t="shared" si="21"/>
        <v>6090</v>
      </c>
      <c r="AC43" s="235">
        <f t="shared" si="22"/>
        <v>8.8665719386033935E-4</v>
      </c>
      <c r="AD43" s="93">
        <f t="shared" si="23"/>
        <v>123.09</v>
      </c>
      <c r="AE43" s="94">
        <v>439.40000000000009</v>
      </c>
      <c r="AF43" s="235">
        <f t="shared" si="24"/>
        <v>0.37191271816227384</v>
      </c>
      <c r="AG43" s="94">
        <v>58</v>
      </c>
      <c r="AH43" s="94">
        <v>2000</v>
      </c>
      <c r="AI43" s="94">
        <v>2000</v>
      </c>
      <c r="AJ43" s="94"/>
      <c r="AK43" s="94"/>
      <c r="AL43" s="123">
        <f t="shared" si="25"/>
        <v>30.975984815805369</v>
      </c>
      <c r="AM43" s="94">
        <v>0</v>
      </c>
      <c r="AN43" s="95">
        <f t="shared" si="42"/>
        <v>40.312599999999996</v>
      </c>
      <c r="AO43" s="96">
        <f t="shared" si="43"/>
        <v>-3510.3185848158055</v>
      </c>
      <c r="AP43" s="97"/>
      <c r="AQ43" s="98">
        <f t="shared" si="44"/>
        <v>1181.46</v>
      </c>
      <c r="AR43" s="99">
        <f t="shared" si="45"/>
        <v>123.09</v>
      </c>
      <c r="AS43" s="99">
        <f t="shared" si="46"/>
        <v>439.40000000000009</v>
      </c>
      <c r="AT43" s="99">
        <f t="shared" si="47"/>
        <v>58</v>
      </c>
      <c r="AU43" s="99">
        <f t="shared" si="48"/>
        <v>4000</v>
      </c>
      <c r="AV43" s="99">
        <f t="array" ref="AV43">_xlfn.IFS(U43=0,AO43,U43&lt;0,AO43/-U43,U43&gt;0,AO43/U43)</f>
        <v>-3510.3185848158055</v>
      </c>
      <c r="AW43" s="235">
        <f t="shared" si="49"/>
        <v>-2.9711700648484123</v>
      </c>
      <c r="AX43" s="235">
        <f t="shared" si="50"/>
        <v>-28.518308431357585</v>
      </c>
      <c r="AY43" s="100"/>
      <c r="AZ43" s="95">
        <f t="shared" si="51"/>
        <v>-172005.61065597448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0"/>
        <v>1799</v>
      </c>
      <c r="F44" s="94">
        <v>8</v>
      </c>
      <c r="G44" s="94">
        <v>3</v>
      </c>
      <c r="H44" s="94">
        <v>207</v>
      </c>
      <c r="I44" s="94">
        <v>0</v>
      </c>
      <c r="J44" s="94">
        <v>1581</v>
      </c>
      <c r="K44" s="93">
        <v>111.39</v>
      </c>
      <c r="L44" s="93">
        <f t="shared" si="41"/>
        <v>200390.61000000002</v>
      </c>
      <c r="M44" s="90">
        <v>501</v>
      </c>
      <c r="N44" s="90">
        <v>13</v>
      </c>
      <c r="O44" s="90">
        <v>1096</v>
      </c>
      <c r="P44" s="90">
        <v>50</v>
      </c>
      <c r="Q44" s="234">
        <f t="shared" si="16"/>
        <v>1.8571428571428572</v>
      </c>
      <c r="R44" s="93">
        <f t="shared" si="17"/>
        <v>0.2857142857142857</v>
      </c>
      <c r="S44" s="94">
        <v>2</v>
      </c>
      <c r="T44" s="94">
        <v>0</v>
      </c>
      <c r="U44" s="93">
        <f t="shared" si="18"/>
        <v>2</v>
      </c>
      <c r="V44" s="94">
        <v>1383</v>
      </c>
      <c r="W44" s="94">
        <v>0</v>
      </c>
      <c r="X44" s="93">
        <f t="shared" si="19"/>
        <v>1383</v>
      </c>
      <c r="Y44" s="94">
        <v>2200</v>
      </c>
      <c r="Z44" s="94">
        <v>0</v>
      </c>
      <c r="AA44" s="93">
        <f t="shared" si="20"/>
        <v>2200</v>
      </c>
      <c r="AB44" s="93">
        <f t="shared" si="21"/>
        <v>7124</v>
      </c>
      <c r="AC44" s="235">
        <f t="shared" si="22"/>
        <v>1.6510468627738107E-3</v>
      </c>
      <c r="AD44" s="93">
        <f t="shared" si="23"/>
        <v>222.78</v>
      </c>
      <c r="AE44" s="94">
        <v>820.44999999999982</v>
      </c>
      <c r="AF44" s="235">
        <f t="shared" si="24"/>
        <v>0.37293181818181809</v>
      </c>
      <c r="AG44" s="94">
        <v>542.20000000000005</v>
      </c>
      <c r="AH44" s="94">
        <v>29</v>
      </c>
      <c r="AI44" s="94">
        <v>1000</v>
      </c>
      <c r="AJ44" s="94">
        <v>3527</v>
      </c>
      <c r="AK44" s="94"/>
      <c r="AL44" s="123">
        <f t="shared" si="25"/>
        <v>145.72792856526615</v>
      </c>
      <c r="AM44" s="94">
        <v>0</v>
      </c>
      <c r="AN44" s="95">
        <f t="shared" si="42"/>
        <v>78.969300000000004</v>
      </c>
      <c r="AO44" s="96">
        <f t="shared" si="43"/>
        <v>-639.12722856526602</v>
      </c>
      <c r="AP44" s="97"/>
      <c r="AQ44" s="98">
        <f t="shared" si="44"/>
        <v>1100</v>
      </c>
      <c r="AR44" s="99">
        <f t="shared" si="45"/>
        <v>111.39</v>
      </c>
      <c r="AS44" s="99">
        <f t="shared" si="46"/>
        <v>410.22499999999991</v>
      </c>
      <c r="AT44" s="99">
        <f t="shared" si="47"/>
        <v>271.10000000000002</v>
      </c>
      <c r="AU44" s="99">
        <f t="shared" si="48"/>
        <v>2278</v>
      </c>
      <c r="AV44" s="99">
        <f t="array" ref="AV44">_xlfn.IFS(U44=0,AO44,U44&lt;0,AO44/-U44,U44&gt;0,AO44/U44)</f>
        <v>-319.56361428263301</v>
      </c>
      <c r="AW44" s="235">
        <f t="shared" si="49"/>
        <v>-0.29051237662057544</v>
      </c>
      <c r="AX44" s="235">
        <f t="shared" si="50"/>
        <v>-2.8688716606754019</v>
      </c>
      <c r="AY44" s="100"/>
      <c r="AZ44" s="95">
        <f t="shared" si="51"/>
        <v>-574894.94209445675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0"/>
        <v>493</v>
      </c>
      <c r="F45" s="94">
        <v>18</v>
      </c>
      <c r="G45" s="94">
        <v>4</v>
      </c>
      <c r="H45" s="94">
        <v>266</v>
      </c>
      <c r="I45" s="94">
        <v>0</v>
      </c>
      <c r="J45" s="94">
        <v>205</v>
      </c>
      <c r="K45" s="93">
        <v>107.88</v>
      </c>
      <c r="L45" s="93">
        <f t="shared" si="41"/>
        <v>53184.84</v>
      </c>
      <c r="M45" s="90">
        <v>198</v>
      </c>
      <c r="N45" s="90">
        <v>32</v>
      </c>
      <c r="O45" s="90">
        <v>1058</v>
      </c>
      <c r="P45" s="90">
        <v>69</v>
      </c>
      <c r="Q45" s="234">
        <f t="shared" si="16"/>
        <v>4.5714285714285712</v>
      </c>
      <c r="R45" s="93">
        <f t="shared" si="17"/>
        <v>2.1428571428571428</v>
      </c>
      <c r="S45" s="94">
        <v>16</v>
      </c>
      <c r="T45" s="94">
        <v>-1</v>
      </c>
      <c r="U45" s="93">
        <f t="shared" si="18"/>
        <v>15</v>
      </c>
      <c r="V45" s="94">
        <v>11211.19</v>
      </c>
      <c r="W45" s="94">
        <v>-612</v>
      </c>
      <c r="X45" s="93">
        <f t="shared" si="19"/>
        <v>10599.19</v>
      </c>
      <c r="Y45" s="94">
        <v>16673.030000000002</v>
      </c>
      <c r="Z45" s="94">
        <v>-1019</v>
      </c>
      <c r="AA45" s="93">
        <f t="shared" si="20"/>
        <v>15654.030000000002</v>
      </c>
      <c r="AB45" s="93">
        <f t="shared" si="21"/>
        <v>23360.639999999999</v>
      </c>
      <c r="AC45" s="235">
        <f t="shared" si="22"/>
        <v>1.1747971418757781E-2</v>
      </c>
      <c r="AD45" s="93">
        <f t="shared" si="23"/>
        <v>1618.1999999999998</v>
      </c>
      <c r="AE45" s="94">
        <v>5840.850000000004</v>
      </c>
      <c r="AF45" s="235">
        <f t="shared" si="24"/>
        <v>0.37312117071450629</v>
      </c>
      <c r="AG45" s="94">
        <v>1942</v>
      </c>
      <c r="AH45" s="94">
        <v>2000</v>
      </c>
      <c r="AI45" s="94"/>
      <c r="AJ45" s="94"/>
      <c r="AK45" s="94"/>
      <c r="AL45" s="123">
        <f t="shared" si="25"/>
        <v>187.26390820464152</v>
      </c>
      <c r="AM45" s="94">
        <v>0</v>
      </c>
      <c r="AN45" s="95">
        <f t="shared" si="42"/>
        <v>605.21374900000001</v>
      </c>
      <c r="AO45" s="96">
        <f t="shared" si="43"/>
        <v>3460.5023427953561</v>
      </c>
      <c r="AP45" s="97"/>
      <c r="AQ45" s="98">
        <f t="shared" si="44"/>
        <v>1043.6020000000001</v>
      </c>
      <c r="AR45" s="99">
        <f t="shared" si="45"/>
        <v>107.88</v>
      </c>
      <c r="AS45" s="99">
        <f t="shared" si="46"/>
        <v>389.39000000000027</v>
      </c>
      <c r="AT45" s="99">
        <f t="shared" si="47"/>
        <v>121.375</v>
      </c>
      <c r="AU45" s="99">
        <f t="shared" si="48"/>
        <v>125</v>
      </c>
      <c r="AV45" s="99">
        <f t="array" ref="AV45">_xlfn.IFS(U45=0,AO45,U45&lt;0,AO45/-U45,U45&gt;0,AO45/U45)</f>
        <v>230.70015618635708</v>
      </c>
      <c r="AW45" s="235">
        <f t="shared" si="49"/>
        <v>0.2210614354767019</v>
      </c>
      <c r="AX45" s="235">
        <f t="shared" si="50"/>
        <v>2.1384886557875147</v>
      </c>
      <c r="AY45" s="100"/>
      <c r="AZ45" s="95">
        <f t="shared" si="51"/>
        <v>113735.17699987403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0"/>
        <v>1</v>
      </c>
      <c r="F46" s="94">
        <v>0</v>
      </c>
      <c r="G46" s="94">
        <v>0</v>
      </c>
      <c r="H46" s="94">
        <v>0</v>
      </c>
      <c r="I46" s="94">
        <v>0</v>
      </c>
      <c r="J46" s="94">
        <v>1</v>
      </c>
      <c r="K46" s="93">
        <v>107.88</v>
      </c>
      <c r="L46" s="93">
        <f t="shared" si="41"/>
        <v>107.88</v>
      </c>
      <c r="M46" s="90">
        <v>0</v>
      </c>
      <c r="N46" s="90">
        <v>0</v>
      </c>
      <c r="O46" s="90">
        <v>0</v>
      </c>
      <c r="P46" s="90">
        <v>0</v>
      </c>
      <c r="Q46" s="234">
        <f t="shared" si="16"/>
        <v>0</v>
      </c>
      <c r="R46" s="93">
        <f t="shared" si="17"/>
        <v>0</v>
      </c>
      <c r="S46" s="94">
        <v>0</v>
      </c>
      <c r="T46" s="94">
        <v>0</v>
      </c>
      <c r="U46" s="93">
        <f t="shared" si="18"/>
        <v>0</v>
      </c>
      <c r="V46" s="94">
        <v>0</v>
      </c>
      <c r="W46" s="94">
        <v>0</v>
      </c>
      <c r="X46" s="93">
        <f t="shared" si="19"/>
        <v>0</v>
      </c>
      <c r="Y46" s="94">
        <v>0</v>
      </c>
      <c r="Z46" s="94">
        <v>0</v>
      </c>
      <c r="AA46" s="93">
        <f t="shared" si="20"/>
        <v>0</v>
      </c>
      <c r="AB46" s="93">
        <f t="shared" si="21"/>
        <v>0</v>
      </c>
      <c r="AC46" s="235">
        <f t="shared" si="22"/>
        <v>0</v>
      </c>
      <c r="AD46" s="93">
        <f t="shared" si="23"/>
        <v>0</v>
      </c>
      <c r="AE46" s="94">
        <v>0</v>
      </c>
      <c r="AF46" s="235">
        <f t="shared" si="24"/>
        <v>0</v>
      </c>
      <c r="AG46" s="94">
        <v>0</v>
      </c>
      <c r="AH46" s="94"/>
      <c r="AI46" s="94"/>
      <c r="AJ46" s="94"/>
      <c r="AK46" s="94"/>
      <c r="AL46" s="123">
        <f t="shared" si="25"/>
        <v>0</v>
      </c>
      <c r="AM46" s="94">
        <v>0</v>
      </c>
      <c r="AN46" s="95">
        <f t="shared" si="42"/>
        <v>0</v>
      </c>
      <c r="AO46" s="96">
        <f t="shared" si="43"/>
        <v>0</v>
      </c>
      <c r="AP46" s="97"/>
      <c r="AQ46" s="98">
        <f t="shared" si="44"/>
        <v>0</v>
      </c>
      <c r="AR46" s="99">
        <f t="shared" si="45"/>
        <v>107.88</v>
      </c>
      <c r="AS46" s="99">
        <f t="shared" si="46"/>
        <v>0</v>
      </c>
      <c r="AT46" s="99">
        <f t="shared" si="47"/>
        <v>0</v>
      </c>
      <c r="AU46" s="99">
        <f t="shared" si="48"/>
        <v>0</v>
      </c>
      <c r="AV46" s="99">
        <f t="array" ref="AV46">_xlfn.IFS(U46=0,AO46,U46&lt;0,AO46/-U46,U46&gt;0,AO46/U46)</f>
        <v>0</v>
      </c>
      <c r="AW46" s="235">
        <f t="shared" si="49"/>
        <v>0</v>
      </c>
      <c r="AX46" s="235">
        <f t="shared" si="50"/>
        <v>0</v>
      </c>
      <c r="AY46" s="100"/>
      <c r="AZ46" s="95">
        <f t="shared" si="51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0"/>
        <v>390</v>
      </c>
      <c r="F47" s="94" t="s">
        <v>100</v>
      </c>
      <c r="G47" s="94">
        <v>3</v>
      </c>
      <c r="H47" s="94">
        <v>157</v>
      </c>
      <c r="I47" s="94">
        <v>0</v>
      </c>
      <c r="J47" s="94">
        <v>230</v>
      </c>
      <c r="K47" s="93">
        <v>123.09</v>
      </c>
      <c r="L47" s="93">
        <f t="shared" si="41"/>
        <v>48005.1</v>
      </c>
      <c r="M47" s="90">
        <v>381</v>
      </c>
      <c r="N47" s="90">
        <v>7</v>
      </c>
      <c r="O47" s="90">
        <v>1013</v>
      </c>
      <c r="P47" s="90">
        <v>71</v>
      </c>
      <c r="Q47" s="234">
        <f t="shared" si="16"/>
        <v>1</v>
      </c>
      <c r="R47" s="93">
        <f t="shared" si="17"/>
        <v>1.1428571428571428</v>
      </c>
      <c r="S47" s="94">
        <v>8</v>
      </c>
      <c r="T47" s="94">
        <v>0</v>
      </c>
      <c r="U47" s="93">
        <f t="shared" si="18"/>
        <v>8</v>
      </c>
      <c r="V47" s="94">
        <v>5251.85</v>
      </c>
      <c r="W47" s="94">
        <v>0</v>
      </c>
      <c r="X47" s="93">
        <f t="shared" si="19"/>
        <v>5251.85</v>
      </c>
      <c r="Y47" s="94">
        <v>7974.14</v>
      </c>
      <c r="Z47" s="94">
        <v>0</v>
      </c>
      <c r="AA47" s="93">
        <f t="shared" si="20"/>
        <v>7974.14</v>
      </c>
      <c r="AB47" s="93">
        <f t="shared" si="21"/>
        <v>5034.6099999999997</v>
      </c>
      <c r="AC47" s="235">
        <f t="shared" si="22"/>
        <v>5.984399468326889E-3</v>
      </c>
      <c r="AD47" s="93">
        <f t="shared" si="23"/>
        <v>984.72</v>
      </c>
      <c r="AE47" s="94">
        <v>2955.4900000000007</v>
      </c>
      <c r="AF47" s="235">
        <f t="shared" si="24"/>
        <v>0.37063432545703995</v>
      </c>
      <c r="AG47" s="94">
        <v>790.15</v>
      </c>
      <c r="AH47" s="94"/>
      <c r="AI47" s="94"/>
      <c r="AJ47" s="94"/>
      <c r="AK47" s="94"/>
      <c r="AL47" s="123">
        <f t="shared" si="25"/>
        <v>110.5279458200328</v>
      </c>
      <c r="AM47" s="94">
        <v>0</v>
      </c>
      <c r="AN47" s="95">
        <f t="shared" si="42"/>
        <v>299.88063499999998</v>
      </c>
      <c r="AO47" s="96">
        <f t="shared" si="43"/>
        <v>2833.3714191799663</v>
      </c>
      <c r="AP47" s="97"/>
      <c r="AQ47" s="98">
        <f t="shared" si="44"/>
        <v>996.76750000000004</v>
      </c>
      <c r="AR47" s="99">
        <f t="shared" si="45"/>
        <v>123.09</v>
      </c>
      <c r="AS47" s="99">
        <f t="shared" si="46"/>
        <v>369.43625000000009</v>
      </c>
      <c r="AT47" s="99">
        <f t="shared" si="47"/>
        <v>98.768749999999997</v>
      </c>
      <c r="AU47" s="99">
        <f t="shared" si="48"/>
        <v>0</v>
      </c>
      <c r="AV47" s="99">
        <f t="array" ref="AV47">_xlfn.IFS(U47=0,AO47,U47&lt;0,AO47/-U47,U47&gt;0,AO47/U47)</f>
        <v>354.17142739749579</v>
      </c>
      <c r="AW47" s="235">
        <f t="shared" si="49"/>
        <v>0.35531999929521757</v>
      </c>
      <c r="AX47" s="235">
        <f t="shared" si="50"/>
        <v>2.8773371305345341</v>
      </c>
      <c r="AY47" s="100"/>
      <c r="AZ47" s="95">
        <f t="shared" si="51"/>
        <v>138126.85668502335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0"/>
        <v>404</v>
      </c>
      <c r="F48" s="94">
        <v>24</v>
      </c>
      <c r="G48" s="94">
        <v>6</v>
      </c>
      <c r="H48" s="94">
        <v>363</v>
      </c>
      <c r="I48" s="94">
        <v>0</v>
      </c>
      <c r="J48" s="94">
        <v>11</v>
      </c>
      <c r="K48" s="93">
        <v>107.88</v>
      </c>
      <c r="L48" s="93">
        <f t="shared" si="41"/>
        <v>43583.519999999997</v>
      </c>
      <c r="M48" s="90">
        <v>214</v>
      </c>
      <c r="N48" s="90">
        <v>36</v>
      </c>
      <c r="O48" s="90">
        <v>1142</v>
      </c>
      <c r="P48" s="90">
        <v>62</v>
      </c>
      <c r="Q48" s="234">
        <f t="shared" si="16"/>
        <v>5.1428571428571432</v>
      </c>
      <c r="R48" s="93">
        <f t="shared" si="17"/>
        <v>2</v>
      </c>
      <c r="S48" s="94">
        <v>14</v>
      </c>
      <c r="T48" s="94">
        <v>0</v>
      </c>
      <c r="U48" s="93">
        <f t="shared" si="18"/>
        <v>14</v>
      </c>
      <c r="V48" s="94">
        <v>9924.1299999999992</v>
      </c>
      <c r="W48" s="94">
        <v>0</v>
      </c>
      <c r="X48" s="93">
        <f t="shared" si="19"/>
        <v>9924.1299999999992</v>
      </c>
      <c r="Y48" s="94">
        <v>15584.5</v>
      </c>
      <c r="Z48" s="94">
        <v>0</v>
      </c>
      <c r="AA48" s="93">
        <f t="shared" si="20"/>
        <v>15584.5</v>
      </c>
      <c r="AB48" s="93">
        <f t="shared" si="21"/>
        <v>25489.439999999999</v>
      </c>
      <c r="AC48" s="235">
        <f t="shared" si="22"/>
        <v>1.169579083313566E-2</v>
      </c>
      <c r="AD48" s="93">
        <f t="shared" si="23"/>
        <v>1510.32</v>
      </c>
      <c r="AE48" s="94">
        <v>5777.48</v>
      </c>
      <c r="AF48" s="235">
        <f t="shared" si="24"/>
        <v>0.37071962526869645</v>
      </c>
      <c r="AG48" s="94">
        <v>1641.8999999999996</v>
      </c>
      <c r="AH48" s="94">
        <v>958</v>
      </c>
      <c r="AI48" s="94">
        <v>3645</v>
      </c>
      <c r="AJ48" s="94"/>
      <c r="AK48" s="94"/>
      <c r="AL48" s="123">
        <f t="shared" si="25"/>
        <v>255.5518747303943</v>
      </c>
      <c r="AM48" s="94">
        <v>0</v>
      </c>
      <c r="AN48" s="95">
        <f t="shared" si="42"/>
        <v>566.66782299999988</v>
      </c>
      <c r="AO48" s="96">
        <f t="shared" si="43"/>
        <v>1229.5803022696068</v>
      </c>
      <c r="AP48" s="97"/>
      <c r="AQ48" s="98">
        <f t="shared" si="44"/>
        <v>1113.1785714285713</v>
      </c>
      <c r="AR48" s="99">
        <f t="shared" si="45"/>
        <v>107.88</v>
      </c>
      <c r="AS48" s="99">
        <f t="shared" si="46"/>
        <v>412.67714285714283</v>
      </c>
      <c r="AT48" s="99">
        <f t="shared" si="47"/>
        <v>117.2785714285714</v>
      </c>
      <c r="AU48" s="99">
        <f t="shared" si="48"/>
        <v>328.78571428571428</v>
      </c>
      <c r="AV48" s="99">
        <f t="array" ref="AV48">_xlfn.IFS(U48=0,AO48,U48&lt;0,AO48/-U48,U48&gt;0,AO48/U48)</f>
        <v>87.827164447829063</v>
      </c>
      <c r="AW48" s="235">
        <f t="shared" si="49"/>
        <v>7.8897642033405435E-2</v>
      </c>
      <c r="AX48" s="235">
        <f t="shared" si="50"/>
        <v>0.81411906236400688</v>
      </c>
      <c r="AY48" s="100"/>
      <c r="AZ48" s="95">
        <f t="shared" si="51"/>
        <v>35482.174436922942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0"/>
        <v>188</v>
      </c>
      <c r="F49" s="94">
        <v>30</v>
      </c>
      <c r="G49" s="94">
        <v>13</v>
      </c>
      <c r="H49" s="94">
        <v>143</v>
      </c>
      <c r="I49" s="94">
        <v>0</v>
      </c>
      <c r="J49" s="94">
        <v>2</v>
      </c>
      <c r="K49" s="93">
        <v>123.09</v>
      </c>
      <c r="L49" s="93">
        <f t="shared" si="41"/>
        <v>23140.920000000002</v>
      </c>
      <c r="M49" s="90">
        <v>74</v>
      </c>
      <c r="N49" s="90">
        <v>47</v>
      </c>
      <c r="O49" s="90">
        <v>1328</v>
      </c>
      <c r="P49" s="90">
        <v>45</v>
      </c>
      <c r="Q49" s="234">
        <f t="shared" si="16"/>
        <v>6.7142857142857144</v>
      </c>
      <c r="R49" s="93">
        <f t="shared" si="17"/>
        <v>2.5714285714285716</v>
      </c>
      <c r="S49" s="94">
        <v>18</v>
      </c>
      <c r="T49" s="94">
        <v>0</v>
      </c>
      <c r="U49" s="93">
        <f t="shared" si="18"/>
        <v>18</v>
      </c>
      <c r="V49" s="94">
        <v>15020.939999999999</v>
      </c>
      <c r="W49" s="94">
        <v>0</v>
      </c>
      <c r="X49" s="93">
        <f t="shared" si="19"/>
        <v>15020.939999999999</v>
      </c>
      <c r="Y49" s="94">
        <v>23357.980000000003</v>
      </c>
      <c r="Z49" s="94">
        <v>0</v>
      </c>
      <c r="AA49" s="93">
        <f t="shared" si="20"/>
        <v>23357.980000000003</v>
      </c>
      <c r="AB49" s="93">
        <f t="shared" si="21"/>
        <v>28087.200000000001</v>
      </c>
      <c r="AC49" s="235">
        <f t="shared" si="22"/>
        <v>1.7529599818060647E-2</v>
      </c>
      <c r="AD49" s="93">
        <f t="shared" si="23"/>
        <v>2215.62</v>
      </c>
      <c r="AE49" s="94">
        <v>8603.1800000000021</v>
      </c>
      <c r="AF49" s="235">
        <f t="shared" si="24"/>
        <v>0.36831866454205375</v>
      </c>
      <c r="AG49" s="94">
        <v>3636.820000000002</v>
      </c>
      <c r="AH49" s="94">
        <v>4000</v>
      </c>
      <c r="AI49" s="94">
        <v>3969</v>
      </c>
      <c r="AJ49" s="94"/>
      <c r="AK49" s="94"/>
      <c r="AL49" s="123">
        <f t="shared" si="25"/>
        <v>100.67195065136745</v>
      </c>
      <c r="AM49" s="94">
        <v>0</v>
      </c>
      <c r="AN49" s="95">
        <f t="shared" si="42"/>
        <v>857.69567399999994</v>
      </c>
      <c r="AO49" s="96">
        <f t="shared" si="43"/>
        <v>-25.007624651366768</v>
      </c>
      <c r="AP49" s="97"/>
      <c r="AQ49" s="98">
        <f t="shared" si="44"/>
        <v>1297.6655555555558</v>
      </c>
      <c r="AR49" s="99">
        <f t="shared" si="45"/>
        <v>123.09</v>
      </c>
      <c r="AS49" s="99">
        <f t="shared" si="46"/>
        <v>477.95444444444456</v>
      </c>
      <c r="AT49" s="99">
        <f t="shared" si="47"/>
        <v>202.04555555555567</v>
      </c>
      <c r="AU49" s="99">
        <f t="shared" si="48"/>
        <v>442.72222222222223</v>
      </c>
      <c r="AV49" s="99">
        <f t="array" ref="AV49">_xlfn.IFS(U49=0,AO49,U49&lt;0,AO49/-U49,U49&gt;0,AO49/U49)</f>
        <v>-1.3893124806314872</v>
      </c>
      <c r="AW49" s="235">
        <f t="shared" si="49"/>
        <v>-1.0706244568822632E-3</v>
      </c>
      <c r="AX49" s="235">
        <f t="shared" si="50"/>
        <v>-1.1286964665135162E-2</v>
      </c>
      <c r="AY49" s="100"/>
      <c r="AZ49" s="95">
        <f t="shared" si="51"/>
        <v>-261.19074635871959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0"/>
        <v>226</v>
      </c>
      <c r="F50" s="94">
        <v>16</v>
      </c>
      <c r="G50" s="94">
        <v>9</v>
      </c>
      <c r="H50" s="94">
        <v>200</v>
      </c>
      <c r="I50" s="94">
        <v>0</v>
      </c>
      <c r="J50" s="94">
        <v>1</v>
      </c>
      <c r="K50" s="93">
        <v>134.79</v>
      </c>
      <c r="L50" s="93">
        <f t="shared" si="41"/>
        <v>30462.539999999997</v>
      </c>
      <c r="M50" s="90">
        <v>132</v>
      </c>
      <c r="N50" s="90">
        <v>27</v>
      </c>
      <c r="O50" s="90">
        <v>1205</v>
      </c>
      <c r="P50" s="90">
        <v>36</v>
      </c>
      <c r="Q50" s="234">
        <f t="shared" si="16"/>
        <v>3.8571428571428572</v>
      </c>
      <c r="R50" s="93">
        <f t="shared" si="17"/>
        <v>1.2857142857142858</v>
      </c>
      <c r="S50" s="94">
        <v>10</v>
      </c>
      <c r="T50" s="94">
        <v>-1</v>
      </c>
      <c r="U50" s="93">
        <f t="shared" si="18"/>
        <v>9</v>
      </c>
      <c r="V50" s="94">
        <v>7662.0599999999995</v>
      </c>
      <c r="W50" s="94">
        <v>-768</v>
      </c>
      <c r="X50" s="93">
        <f t="shared" si="19"/>
        <v>6894.0599999999995</v>
      </c>
      <c r="Y50" s="94">
        <v>11698.35</v>
      </c>
      <c r="Z50" s="94">
        <v>-1195</v>
      </c>
      <c r="AA50" s="93">
        <f t="shared" si="20"/>
        <v>10503.35</v>
      </c>
      <c r="AB50" s="93">
        <f t="shared" si="21"/>
        <v>11712.6</v>
      </c>
      <c r="AC50" s="235">
        <f t="shared" si="22"/>
        <v>7.8825104845978659E-3</v>
      </c>
      <c r="AD50" s="93">
        <f t="shared" si="23"/>
        <v>1213.1099999999999</v>
      </c>
      <c r="AE50" s="94">
        <v>3911.2999999999988</v>
      </c>
      <c r="AF50" s="235">
        <f t="shared" si="24"/>
        <v>0.37238595305307343</v>
      </c>
      <c r="AG50" s="94">
        <v>1822.7600000000004</v>
      </c>
      <c r="AH50" s="94">
        <v>4500</v>
      </c>
      <c r="AI50" s="94">
        <v>3709</v>
      </c>
      <c r="AJ50" s="94"/>
      <c r="AK50" s="94"/>
      <c r="AL50" s="123">
        <f t="shared" si="25"/>
        <v>140.79993098093348</v>
      </c>
      <c r="AM50" s="94">
        <v>0</v>
      </c>
      <c r="AN50" s="95">
        <f t="shared" si="42"/>
        <v>393.65082599999994</v>
      </c>
      <c r="AO50" s="96">
        <f t="shared" si="43"/>
        <v>-5187.2707569809336</v>
      </c>
      <c r="AP50" s="97"/>
      <c r="AQ50" s="98">
        <f t="shared" si="44"/>
        <v>1167.038888888889</v>
      </c>
      <c r="AR50" s="99">
        <f t="shared" si="45"/>
        <v>134.79</v>
      </c>
      <c r="AS50" s="99">
        <f t="shared" si="46"/>
        <v>434.58888888888873</v>
      </c>
      <c r="AT50" s="99">
        <f t="shared" si="47"/>
        <v>182.27600000000004</v>
      </c>
      <c r="AU50" s="99">
        <f t="shared" si="48"/>
        <v>820.9</v>
      </c>
      <c r="AV50" s="99">
        <f t="array" ref="AV50">_xlfn.IFS(U50=0,AO50,U50&lt;0,AO50/-U50,U50&gt;0,AO50/U50)</f>
        <v>-576.36341744232595</v>
      </c>
      <c r="AW50" s="235">
        <f t="shared" si="49"/>
        <v>-0.49386821889977323</v>
      </c>
      <c r="AX50" s="235">
        <f t="shared" si="50"/>
        <v>-4.2760102191729805</v>
      </c>
      <c r="AY50" s="100"/>
      <c r="AZ50" s="95">
        <f t="shared" si="51"/>
        <v>-130258.13234196567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0"/>
        <v>17</v>
      </c>
      <c r="F51" s="94">
        <v>12</v>
      </c>
      <c r="G51" s="94">
        <v>4</v>
      </c>
      <c r="H51" s="94" t="s">
        <v>100</v>
      </c>
      <c r="I51" s="94">
        <v>0</v>
      </c>
      <c r="J51" s="94">
        <v>1</v>
      </c>
      <c r="K51" s="93">
        <v>144.15</v>
      </c>
      <c r="L51" s="93">
        <f t="shared" si="41"/>
        <v>2450.5500000000002</v>
      </c>
      <c r="M51" s="90">
        <v>14</v>
      </c>
      <c r="N51" s="90">
        <v>10</v>
      </c>
      <c r="O51" s="90">
        <v>1119</v>
      </c>
      <c r="P51" s="90">
        <v>33</v>
      </c>
      <c r="Q51" s="234">
        <f t="shared" si="16"/>
        <v>1.4285714285714286</v>
      </c>
      <c r="R51" s="93">
        <f t="shared" si="17"/>
        <v>0.5714285714285714</v>
      </c>
      <c r="S51" s="94">
        <v>5</v>
      </c>
      <c r="T51" s="94">
        <v>-1</v>
      </c>
      <c r="U51" s="93">
        <f t="shared" si="18"/>
        <v>4</v>
      </c>
      <c r="V51" s="94">
        <v>3510</v>
      </c>
      <c r="W51" s="94">
        <v>-752</v>
      </c>
      <c r="X51" s="93">
        <f t="shared" si="19"/>
        <v>2758</v>
      </c>
      <c r="Y51" s="94">
        <v>5561.43</v>
      </c>
      <c r="Z51" s="94">
        <v>-1199</v>
      </c>
      <c r="AA51" s="93">
        <f t="shared" si="20"/>
        <v>4362.43</v>
      </c>
      <c r="AB51" s="93">
        <f t="shared" si="21"/>
        <v>3692.7</v>
      </c>
      <c r="AC51" s="235">
        <f t="shared" si="22"/>
        <v>3.2738983479865254E-3</v>
      </c>
      <c r="AD51" s="93">
        <f t="shared" si="23"/>
        <v>576.6</v>
      </c>
      <c r="AE51" s="94">
        <v>1627.2000000000003</v>
      </c>
      <c r="AF51" s="235">
        <f t="shared" si="24"/>
        <v>0.37300311982083384</v>
      </c>
      <c r="AG51" s="94">
        <v>1828.85</v>
      </c>
      <c r="AH51" s="94">
        <v>226</v>
      </c>
      <c r="AI51" s="94">
        <v>1506</v>
      </c>
      <c r="AJ51" s="94"/>
      <c r="AK51" s="94"/>
      <c r="AL51" s="123">
        <f t="shared" si="25"/>
        <v>0</v>
      </c>
      <c r="AM51" s="94">
        <v>0</v>
      </c>
      <c r="AN51" s="95">
        <f t="shared" si="42"/>
        <v>157.48179999999999</v>
      </c>
      <c r="AO51" s="96">
        <f t="shared" si="43"/>
        <v>-1559.7017999999998</v>
      </c>
      <c r="AP51" s="97"/>
      <c r="AQ51" s="98">
        <f t="shared" si="44"/>
        <v>1090.6075000000001</v>
      </c>
      <c r="AR51" s="99">
        <f t="shared" si="45"/>
        <v>144.15</v>
      </c>
      <c r="AS51" s="99">
        <f t="shared" si="46"/>
        <v>406.80000000000007</v>
      </c>
      <c r="AT51" s="99">
        <f t="shared" si="47"/>
        <v>365.77</v>
      </c>
      <c r="AU51" s="99">
        <f t="shared" si="48"/>
        <v>346.4</v>
      </c>
      <c r="AV51" s="99">
        <f t="array" ref="AV51">_xlfn.IFS(U51=0,AO51,U51&lt;0,AO51/-U51,U51&gt;0,AO51/U51)</f>
        <v>-389.92544999999996</v>
      </c>
      <c r="AW51" s="235">
        <f t="shared" si="49"/>
        <v>-0.35753050478746928</v>
      </c>
      <c r="AX51" s="235">
        <f t="shared" si="50"/>
        <v>-2.7049979188345468</v>
      </c>
      <c r="AY51" s="100"/>
      <c r="AZ51" s="95">
        <f t="shared" si="51"/>
        <v>-6628.732649999999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0"/>
        <v>51</v>
      </c>
      <c r="F52" s="94">
        <v>1</v>
      </c>
      <c r="G52" s="94" t="s">
        <v>100</v>
      </c>
      <c r="H52" s="94">
        <v>49</v>
      </c>
      <c r="I52" s="94">
        <v>0</v>
      </c>
      <c r="J52" s="94">
        <v>1</v>
      </c>
      <c r="K52" s="93">
        <v>96.18</v>
      </c>
      <c r="L52" s="93">
        <f t="shared" si="41"/>
        <v>4905.18</v>
      </c>
      <c r="M52" s="90">
        <v>999</v>
      </c>
      <c r="N52" s="90">
        <v>1</v>
      </c>
      <c r="O52" s="90">
        <v>1106</v>
      </c>
      <c r="P52" s="90">
        <v>0</v>
      </c>
      <c r="Q52" s="234">
        <f t="shared" si="16"/>
        <v>0.14285714285714285</v>
      </c>
      <c r="R52" s="93">
        <f t="shared" si="17"/>
        <v>0</v>
      </c>
      <c r="S52" s="94">
        <v>0</v>
      </c>
      <c r="T52" s="94">
        <v>0</v>
      </c>
      <c r="U52" s="93">
        <f t="shared" si="18"/>
        <v>0</v>
      </c>
      <c r="V52" s="94">
        <v>0</v>
      </c>
      <c r="W52" s="94">
        <v>0</v>
      </c>
      <c r="X52" s="93">
        <f t="shared" si="19"/>
        <v>0</v>
      </c>
      <c r="Y52" s="94">
        <v>0</v>
      </c>
      <c r="Z52" s="94">
        <v>0</v>
      </c>
      <c r="AA52" s="93">
        <f t="shared" si="20"/>
        <v>0</v>
      </c>
      <c r="AB52" s="93">
        <f t="shared" si="21"/>
        <v>0</v>
      </c>
      <c r="AC52" s="235">
        <f t="shared" si="22"/>
        <v>0</v>
      </c>
      <c r="AD52" s="93">
        <f t="shared" si="23"/>
        <v>0</v>
      </c>
      <c r="AE52" s="94">
        <v>0</v>
      </c>
      <c r="AF52" s="235">
        <f t="shared" si="24"/>
        <v>0</v>
      </c>
      <c r="AG52" s="94">
        <v>0</v>
      </c>
      <c r="AH52" s="94"/>
      <c r="AI52" s="94"/>
      <c r="AJ52" s="94"/>
      <c r="AK52" s="94"/>
      <c r="AL52" s="123">
        <f t="shared" si="25"/>
        <v>34.495983090328707</v>
      </c>
      <c r="AM52" s="94">
        <v>0</v>
      </c>
      <c r="AN52" s="95">
        <f t="shared" si="42"/>
        <v>0</v>
      </c>
      <c r="AO52" s="96">
        <f t="shared" si="43"/>
        <v>-34.495983090328707</v>
      </c>
      <c r="AP52" s="97"/>
      <c r="AQ52" s="98">
        <f t="shared" si="44"/>
        <v>0</v>
      </c>
      <c r="AR52" s="99">
        <f t="shared" si="45"/>
        <v>96.18</v>
      </c>
      <c r="AS52" s="99">
        <f t="shared" si="46"/>
        <v>0</v>
      </c>
      <c r="AT52" s="99">
        <f t="shared" si="47"/>
        <v>0</v>
      </c>
      <c r="AU52" s="99">
        <f t="shared" si="48"/>
        <v>0</v>
      </c>
      <c r="AV52" s="99">
        <f t="array" ref="AV52">_xlfn.IFS(U52=0,AO52,U52&lt;0,AO52/-U52,U52&gt;0,AO52/U52)</f>
        <v>-34.495983090328707</v>
      </c>
      <c r="AW52" s="235">
        <f t="shared" si="49"/>
        <v>0</v>
      </c>
      <c r="AX52" s="235">
        <f t="shared" si="50"/>
        <v>-0.35866066843760352</v>
      </c>
      <c r="AY52" s="100"/>
      <c r="AZ52" s="95">
        <f t="shared" si="51"/>
        <v>-1759.295137606764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0"/>
        <v>50</v>
      </c>
      <c r="F53" s="94">
        <v>2</v>
      </c>
      <c r="G53" s="94">
        <v>1</v>
      </c>
      <c r="H53" s="94">
        <v>46</v>
      </c>
      <c r="I53" s="94">
        <v>0</v>
      </c>
      <c r="J53" s="94">
        <v>1</v>
      </c>
      <c r="K53" s="93">
        <v>96.18</v>
      </c>
      <c r="L53" s="93">
        <f t="shared" si="41"/>
        <v>4809</v>
      </c>
      <c r="M53" s="90">
        <v>724</v>
      </c>
      <c r="N53" s="90">
        <v>3</v>
      </c>
      <c r="O53" s="90">
        <v>1106</v>
      </c>
      <c r="P53" s="90">
        <v>0</v>
      </c>
      <c r="Q53" s="234">
        <f t="shared" si="16"/>
        <v>0.42857142857142855</v>
      </c>
      <c r="R53" s="93">
        <f t="shared" si="17"/>
        <v>0</v>
      </c>
      <c r="S53" s="94">
        <v>0</v>
      </c>
      <c r="T53" s="94">
        <v>0</v>
      </c>
      <c r="U53" s="93">
        <f t="shared" si="18"/>
        <v>0</v>
      </c>
      <c r="V53" s="94">
        <v>0</v>
      </c>
      <c r="W53" s="94">
        <v>0</v>
      </c>
      <c r="X53" s="93">
        <f t="shared" si="19"/>
        <v>0</v>
      </c>
      <c r="Y53" s="94">
        <v>0</v>
      </c>
      <c r="Z53" s="94">
        <v>0</v>
      </c>
      <c r="AA53" s="93">
        <f t="shared" si="20"/>
        <v>0</v>
      </c>
      <c r="AB53" s="93">
        <f t="shared" si="21"/>
        <v>0</v>
      </c>
      <c r="AC53" s="235">
        <f t="shared" si="22"/>
        <v>0</v>
      </c>
      <c r="AD53" s="93">
        <f t="shared" si="23"/>
        <v>0</v>
      </c>
      <c r="AE53" s="94">
        <v>0</v>
      </c>
      <c r="AF53" s="235">
        <f t="shared" si="24"/>
        <v>0</v>
      </c>
      <c r="AG53" s="94">
        <v>96.4</v>
      </c>
      <c r="AH53" s="94"/>
      <c r="AI53" s="94"/>
      <c r="AJ53" s="94"/>
      <c r="AK53" s="94"/>
      <c r="AL53" s="123">
        <f t="shared" si="25"/>
        <v>32.383984125614703</v>
      </c>
      <c r="AM53" s="94">
        <v>0</v>
      </c>
      <c r="AN53" s="95">
        <f t="shared" si="42"/>
        <v>0</v>
      </c>
      <c r="AO53" s="96">
        <f t="shared" si="43"/>
        <v>-128.78398412561472</v>
      </c>
      <c r="AP53" s="97"/>
      <c r="AQ53" s="98">
        <f t="shared" si="44"/>
        <v>0</v>
      </c>
      <c r="AR53" s="99">
        <f t="shared" si="45"/>
        <v>96.18</v>
      </c>
      <c r="AS53" s="99">
        <f t="shared" si="46"/>
        <v>0</v>
      </c>
      <c r="AT53" s="99">
        <f t="shared" si="47"/>
        <v>96.4</v>
      </c>
      <c r="AU53" s="99">
        <f t="shared" si="48"/>
        <v>0</v>
      </c>
      <c r="AV53" s="99">
        <f t="array" ref="AV53">_xlfn.IFS(U53=0,AO53,U53&lt;0,AO53/-U53,U53&gt;0,AO53/U53)</f>
        <v>-128.78398412561472</v>
      </c>
      <c r="AW53" s="235">
        <f t="shared" si="49"/>
        <v>0</v>
      </c>
      <c r="AX53" s="235">
        <f t="shared" si="50"/>
        <v>-1.3389892298358776</v>
      </c>
      <c r="AY53" s="100"/>
      <c r="AZ53" s="95">
        <f t="shared" si="51"/>
        <v>-6439.1992062807358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103" si="52">SUM(F54:J54)</f>
        <v>53</v>
      </c>
      <c r="F54" s="94" t="s">
        <v>100</v>
      </c>
      <c r="G54" s="94" t="s">
        <v>100</v>
      </c>
      <c r="H54" s="94">
        <v>52</v>
      </c>
      <c r="I54" s="94">
        <v>0</v>
      </c>
      <c r="J54" s="94">
        <v>1</v>
      </c>
      <c r="K54" s="94">
        <v>123.09</v>
      </c>
      <c r="L54" s="93">
        <f t="shared" si="41"/>
        <v>6523.77</v>
      </c>
      <c r="M54" s="90">
        <v>999</v>
      </c>
      <c r="N54" s="90">
        <v>0</v>
      </c>
      <c r="O54" s="90">
        <v>0</v>
      </c>
      <c r="P54" s="90">
        <v>0</v>
      </c>
      <c r="Q54" s="234">
        <f t="shared" si="16"/>
        <v>0</v>
      </c>
      <c r="R54" s="93">
        <f t="shared" si="17"/>
        <v>0.2857142857142857</v>
      </c>
      <c r="S54" s="94">
        <v>2</v>
      </c>
      <c r="T54" s="94">
        <v>0</v>
      </c>
      <c r="U54" s="93">
        <f t="shared" si="18"/>
        <v>2</v>
      </c>
      <c r="V54" s="94">
        <v>1299</v>
      </c>
      <c r="W54" s="94">
        <v>0</v>
      </c>
      <c r="X54" s="93">
        <f t="shared" si="19"/>
        <v>1299</v>
      </c>
      <c r="Y54" s="94">
        <v>1966.06</v>
      </c>
      <c r="Z54" s="94">
        <v>0</v>
      </c>
      <c r="AA54" s="93">
        <f t="shared" si="20"/>
        <v>1966.06</v>
      </c>
      <c r="AB54" s="93">
        <f t="shared" si="21"/>
        <v>0</v>
      </c>
      <c r="AC54" s="235">
        <f t="shared" si="22"/>
        <v>1.4754805431932173E-3</v>
      </c>
      <c r="AD54" s="93">
        <f t="shared" si="23"/>
        <v>246.18</v>
      </c>
      <c r="AE54" s="94">
        <v>735.25</v>
      </c>
      <c r="AF54" s="235">
        <f t="shared" si="24"/>
        <v>0.3739712928394861</v>
      </c>
      <c r="AG54" s="94">
        <v>199.35</v>
      </c>
      <c r="AH54" s="94"/>
      <c r="AI54" s="94"/>
      <c r="AJ54" s="94"/>
      <c r="AK54" s="94"/>
      <c r="AL54" s="123">
        <f t="shared" si="25"/>
        <v>36.607982055042704</v>
      </c>
      <c r="AM54" s="94">
        <v>0</v>
      </c>
      <c r="AN54" s="95">
        <f t="shared" si="42"/>
        <v>74.172899999999998</v>
      </c>
      <c r="AO54" s="96">
        <f t="shared" si="43"/>
        <v>674.49911794495711</v>
      </c>
      <c r="AP54" s="97"/>
      <c r="AQ54" s="98">
        <f t="shared" si="44"/>
        <v>983.03</v>
      </c>
      <c r="AR54" s="99">
        <f t="shared" si="45"/>
        <v>123.09</v>
      </c>
      <c r="AS54" s="99">
        <f t="shared" si="46"/>
        <v>367.625</v>
      </c>
      <c r="AT54" s="99">
        <f t="shared" si="47"/>
        <v>99.674999999999997</v>
      </c>
      <c r="AU54" s="99">
        <f t="shared" si="48"/>
        <v>0</v>
      </c>
      <c r="AV54" s="99">
        <f t="array" ref="AV54">_xlfn.IFS(U54=0,AO54,U54&lt;0,AO54/-U54,U54&gt;0,AO54/U54)</f>
        <v>337.24955897247855</v>
      </c>
      <c r="AW54" s="235">
        <f t="shared" si="49"/>
        <v>0.34307148202239868</v>
      </c>
      <c r="AX54" s="235">
        <f t="shared" si="50"/>
        <v>2.7398615563610247</v>
      </c>
      <c r="AY54" s="100"/>
      <c r="AZ54" s="95">
        <f t="shared" si="51"/>
        <v>17874.226625541363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52"/>
        <v>2</v>
      </c>
      <c r="F55" s="94" t="s">
        <v>100</v>
      </c>
      <c r="G55" s="94" t="s">
        <v>100</v>
      </c>
      <c r="H55" s="94">
        <v>1</v>
      </c>
      <c r="I55" s="94">
        <v>0</v>
      </c>
      <c r="J55" s="94">
        <v>1</v>
      </c>
      <c r="K55" s="94">
        <v>158.19</v>
      </c>
      <c r="L55" s="93">
        <f t="shared" si="41"/>
        <v>316.38</v>
      </c>
      <c r="M55" s="90">
        <v>999</v>
      </c>
      <c r="N55" s="90">
        <v>0</v>
      </c>
      <c r="O55" s="90">
        <v>0</v>
      </c>
      <c r="P55" s="90">
        <v>0</v>
      </c>
      <c r="Q55" s="234">
        <f t="shared" si="16"/>
        <v>0</v>
      </c>
      <c r="R55" s="93">
        <f t="shared" si="17"/>
        <v>0</v>
      </c>
      <c r="S55" s="94">
        <v>0</v>
      </c>
      <c r="T55" s="94">
        <v>0</v>
      </c>
      <c r="U55" s="93">
        <f t="shared" si="18"/>
        <v>0</v>
      </c>
      <c r="V55" s="94">
        <v>0</v>
      </c>
      <c r="W55" s="94">
        <v>0</v>
      </c>
      <c r="X55" s="93">
        <f t="shared" si="19"/>
        <v>0</v>
      </c>
      <c r="Y55" s="94">
        <v>0</v>
      </c>
      <c r="Z55" s="94">
        <v>0</v>
      </c>
      <c r="AA55" s="93">
        <f t="shared" si="20"/>
        <v>0</v>
      </c>
      <c r="AB55" s="93">
        <f t="shared" si="21"/>
        <v>0</v>
      </c>
      <c r="AC55" s="235">
        <f t="shared" si="22"/>
        <v>0</v>
      </c>
      <c r="AD55" s="93">
        <f t="shared" si="23"/>
        <v>0</v>
      </c>
      <c r="AE55" s="94">
        <v>0</v>
      </c>
      <c r="AF55" s="235">
        <f t="shared" si="24"/>
        <v>0</v>
      </c>
      <c r="AG55" s="94">
        <v>0</v>
      </c>
      <c r="AH55" s="94"/>
      <c r="AI55" s="94"/>
      <c r="AJ55" s="94"/>
      <c r="AK55" s="94"/>
      <c r="AL55" s="123">
        <f t="shared" si="25"/>
        <v>0.70399965490466743</v>
      </c>
      <c r="AM55" s="94">
        <v>0</v>
      </c>
      <c r="AN55" s="95">
        <f t="shared" si="42"/>
        <v>0</v>
      </c>
      <c r="AO55" s="96">
        <f t="shared" si="43"/>
        <v>-0.70399965490466743</v>
      </c>
      <c r="AP55" s="97"/>
      <c r="AQ55" s="98">
        <f t="shared" si="44"/>
        <v>0</v>
      </c>
      <c r="AR55" s="99">
        <f t="shared" si="45"/>
        <v>158.19</v>
      </c>
      <c r="AS55" s="99">
        <f t="shared" si="46"/>
        <v>0</v>
      </c>
      <c r="AT55" s="99">
        <f t="shared" si="47"/>
        <v>0</v>
      </c>
      <c r="AU55" s="99">
        <f t="shared" si="48"/>
        <v>0</v>
      </c>
      <c r="AV55" s="99">
        <f t="array" ref="AV55">_xlfn.IFS(U55=0,AO55,U55&lt;0,AO55/-U55,U55&gt;0,AO55/U55)</f>
        <v>-0.70399965490466743</v>
      </c>
      <c r="AW55" s="235">
        <f t="shared" si="49"/>
        <v>0</v>
      </c>
      <c r="AX55" s="235">
        <f t="shared" si="50"/>
        <v>-4.4503423408854383E-3</v>
      </c>
      <c r="AY55" s="100"/>
      <c r="AZ55" s="95">
        <f t="shared" si="51"/>
        <v>-1.4079993098093349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52"/>
        <v>4</v>
      </c>
      <c r="F56" s="94" t="s">
        <v>100</v>
      </c>
      <c r="G56" s="94">
        <v>2</v>
      </c>
      <c r="H56" s="94">
        <v>1</v>
      </c>
      <c r="I56" s="94">
        <v>0</v>
      </c>
      <c r="J56" s="94">
        <v>1</v>
      </c>
      <c r="K56" s="94">
        <v>152.34</v>
      </c>
      <c r="L56" s="93">
        <f t="shared" si="41"/>
        <v>609.36</v>
      </c>
      <c r="M56" s="90">
        <v>999</v>
      </c>
      <c r="N56" s="90">
        <v>2</v>
      </c>
      <c r="O56" s="90">
        <v>1049</v>
      </c>
      <c r="P56" s="90">
        <v>0</v>
      </c>
      <c r="Q56" s="234">
        <f t="shared" si="16"/>
        <v>0.2857142857142857</v>
      </c>
      <c r="R56" s="93">
        <f t="shared" si="17"/>
        <v>0</v>
      </c>
      <c r="S56" s="94">
        <v>0</v>
      </c>
      <c r="T56" s="94">
        <v>0</v>
      </c>
      <c r="U56" s="93">
        <f t="shared" si="18"/>
        <v>0</v>
      </c>
      <c r="V56" s="94">
        <v>0</v>
      </c>
      <c r="W56" s="94">
        <v>0</v>
      </c>
      <c r="X56" s="93">
        <f t="shared" si="19"/>
        <v>0</v>
      </c>
      <c r="Y56" s="94">
        <v>0</v>
      </c>
      <c r="Z56" s="94">
        <v>0</v>
      </c>
      <c r="AA56" s="93">
        <f t="shared" si="20"/>
        <v>0</v>
      </c>
      <c r="AB56" s="93">
        <f t="shared" si="21"/>
        <v>0</v>
      </c>
      <c r="AC56" s="235">
        <f t="shared" si="22"/>
        <v>0</v>
      </c>
      <c r="AD56" s="93">
        <f t="shared" si="23"/>
        <v>0</v>
      </c>
      <c r="AE56" s="94">
        <v>0</v>
      </c>
      <c r="AF56" s="235">
        <f t="shared" si="24"/>
        <v>0</v>
      </c>
      <c r="AG56" s="94">
        <v>404.45</v>
      </c>
      <c r="AH56" s="94"/>
      <c r="AI56" s="94"/>
      <c r="AJ56" s="94"/>
      <c r="AK56" s="94"/>
      <c r="AL56" s="123">
        <f t="shared" si="25"/>
        <v>0.70399965490466743</v>
      </c>
      <c r="AM56" s="94">
        <v>0</v>
      </c>
      <c r="AN56" s="95">
        <f t="shared" si="42"/>
        <v>0</v>
      </c>
      <c r="AO56" s="96">
        <f t="shared" si="43"/>
        <v>-405.15399965490468</v>
      </c>
      <c r="AP56" s="97"/>
      <c r="AQ56" s="98">
        <f t="shared" si="44"/>
        <v>0</v>
      </c>
      <c r="AR56" s="99">
        <f t="shared" si="45"/>
        <v>152.34</v>
      </c>
      <c r="AS56" s="99">
        <f t="shared" si="46"/>
        <v>0</v>
      </c>
      <c r="AT56" s="99">
        <f t="shared" si="47"/>
        <v>404.45</v>
      </c>
      <c r="AU56" s="99">
        <f t="shared" si="48"/>
        <v>0</v>
      </c>
      <c r="AV56" s="99">
        <f t="array" ref="AV56">_xlfn.IFS(U56=0,AO56,U56&lt;0,AO56/-U56,U56&gt;0,AO56/U56)</f>
        <v>-405.15399965490468</v>
      </c>
      <c r="AW56" s="235">
        <f t="shared" si="49"/>
        <v>0</v>
      </c>
      <c r="AX56" s="235">
        <f t="shared" si="50"/>
        <v>-2.6595378735388255</v>
      </c>
      <c r="AY56" s="100"/>
      <c r="AZ56" s="95">
        <f t="shared" si="51"/>
        <v>-1620.6159986196187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52"/>
        <v>41</v>
      </c>
      <c r="F57" s="94">
        <v>0</v>
      </c>
      <c r="G57" s="94">
        <v>0</v>
      </c>
      <c r="H57" s="94">
        <v>0</v>
      </c>
      <c r="I57" s="94">
        <v>0</v>
      </c>
      <c r="J57" s="94">
        <v>41</v>
      </c>
      <c r="K57" s="94">
        <v>93.84</v>
      </c>
      <c r="L57" s="93">
        <f t="shared" si="41"/>
        <v>3847.44</v>
      </c>
      <c r="M57" s="90">
        <v>0</v>
      </c>
      <c r="N57" s="90">
        <v>0</v>
      </c>
      <c r="O57" s="90">
        <v>0</v>
      </c>
      <c r="P57" s="90">
        <v>0</v>
      </c>
      <c r="Q57" s="234">
        <f t="shared" si="16"/>
        <v>0</v>
      </c>
      <c r="R57" s="93">
        <f t="shared" si="17"/>
        <v>0</v>
      </c>
      <c r="S57" s="94">
        <v>0</v>
      </c>
      <c r="T57" s="94">
        <v>0</v>
      </c>
      <c r="U57" s="93">
        <f t="shared" si="18"/>
        <v>0</v>
      </c>
      <c r="V57" s="94">
        <v>0</v>
      </c>
      <c r="W57" s="94">
        <v>0</v>
      </c>
      <c r="X57" s="93">
        <f t="shared" si="19"/>
        <v>0</v>
      </c>
      <c r="Y57" s="94">
        <v>0</v>
      </c>
      <c r="Z57" s="94">
        <v>0</v>
      </c>
      <c r="AA57" s="93">
        <f t="shared" si="20"/>
        <v>0</v>
      </c>
      <c r="AB57" s="93">
        <f t="shared" si="21"/>
        <v>0</v>
      </c>
      <c r="AC57" s="235">
        <f t="shared" si="22"/>
        <v>0</v>
      </c>
      <c r="AD57" s="93">
        <f t="shared" si="23"/>
        <v>0</v>
      </c>
      <c r="AE57" s="94">
        <v>0</v>
      </c>
      <c r="AF57" s="235">
        <f t="shared" si="24"/>
        <v>0</v>
      </c>
      <c r="AG57" s="94">
        <v>0</v>
      </c>
      <c r="AH57" s="94"/>
      <c r="AI57" s="94"/>
      <c r="AJ57" s="94"/>
      <c r="AK57" s="94"/>
      <c r="AL57" s="123">
        <f t="shared" si="25"/>
        <v>0</v>
      </c>
      <c r="AM57" s="94">
        <v>0</v>
      </c>
      <c r="AN57" s="95">
        <f t="shared" si="42"/>
        <v>0</v>
      </c>
      <c r="AO57" s="96">
        <f t="shared" si="43"/>
        <v>0</v>
      </c>
      <c r="AP57" s="97"/>
      <c r="AQ57" s="98">
        <f t="shared" si="44"/>
        <v>0</v>
      </c>
      <c r="AR57" s="99">
        <f t="shared" si="45"/>
        <v>93.84</v>
      </c>
      <c r="AS57" s="99">
        <f t="shared" si="46"/>
        <v>0</v>
      </c>
      <c r="AT57" s="99">
        <f t="shared" si="47"/>
        <v>0</v>
      </c>
      <c r="AU57" s="99">
        <f t="shared" si="48"/>
        <v>0</v>
      </c>
      <c r="AV57" s="99">
        <f t="array" ref="AV57">_xlfn.IFS(U57=0,AO57,U57&lt;0,AO57/-U57,U57&gt;0,AO57/U57)</f>
        <v>0</v>
      </c>
      <c r="AW57" s="235">
        <f t="shared" si="49"/>
        <v>0</v>
      </c>
      <c r="AX57" s="235">
        <f t="shared" si="50"/>
        <v>0</v>
      </c>
      <c r="AY57" s="100"/>
      <c r="AZ57" s="95">
        <f t="shared" si="51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52"/>
        <v>47</v>
      </c>
      <c r="F58" s="94">
        <v>8</v>
      </c>
      <c r="G58" s="94">
        <v>1</v>
      </c>
      <c r="H58" s="94">
        <v>37</v>
      </c>
      <c r="I58" s="94">
        <v>0</v>
      </c>
      <c r="J58" s="94">
        <v>1</v>
      </c>
      <c r="K58" s="94">
        <v>169.89</v>
      </c>
      <c r="L58" s="93">
        <f t="shared" si="41"/>
        <v>7984.829999999999</v>
      </c>
      <c r="M58" s="90">
        <v>111</v>
      </c>
      <c r="N58" s="90">
        <v>11</v>
      </c>
      <c r="O58" s="90">
        <v>1039</v>
      </c>
      <c r="P58" s="90">
        <v>67</v>
      </c>
      <c r="Q58" s="234">
        <f t="shared" si="16"/>
        <v>1.5714285714285714</v>
      </c>
      <c r="R58" s="93">
        <f t="shared" si="17"/>
        <v>0.42857142857142855</v>
      </c>
      <c r="S58" s="94">
        <v>3</v>
      </c>
      <c r="T58" s="94">
        <v>0</v>
      </c>
      <c r="U58" s="93">
        <f t="shared" si="18"/>
        <v>3</v>
      </c>
      <c r="V58" s="94">
        <v>2154.16</v>
      </c>
      <c r="W58" s="94">
        <v>0</v>
      </c>
      <c r="X58" s="93">
        <f t="shared" si="19"/>
        <v>2154.16</v>
      </c>
      <c r="Y58" s="94">
        <v>3117.7</v>
      </c>
      <c r="Z58" s="94">
        <v>0</v>
      </c>
      <c r="AA58" s="93">
        <f t="shared" si="20"/>
        <v>3117.7</v>
      </c>
      <c r="AB58" s="93">
        <f t="shared" si="21"/>
        <v>7657.43</v>
      </c>
      <c r="AC58" s="235">
        <f t="shared" si="22"/>
        <v>2.3397585473045042E-3</v>
      </c>
      <c r="AD58" s="93">
        <f t="shared" si="23"/>
        <v>509.66999999999996</v>
      </c>
      <c r="AE58" s="94">
        <v>1162.57</v>
      </c>
      <c r="AF58" s="235">
        <f t="shared" si="24"/>
        <v>0.3728934791673349</v>
      </c>
      <c r="AG58" s="94">
        <v>247.66000000000003</v>
      </c>
      <c r="AH58" s="94">
        <v>2000</v>
      </c>
      <c r="AI58" s="94">
        <v>294</v>
      </c>
      <c r="AJ58" s="94"/>
      <c r="AK58" s="94"/>
      <c r="AL58" s="123">
        <f t="shared" si="25"/>
        <v>26.047987231472696</v>
      </c>
      <c r="AM58" s="94">
        <v>0</v>
      </c>
      <c r="AN58" s="95">
        <f t="shared" si="42"/>
        <v>123.00253599999999</v>
      </c>
      <c r="AO58" s="96">
        <f t="shared" si="43"/>
        <v>-1245.2505232314729</v>
      </c>
      <c r="AP58" s="97"/>
      <c r="AQ58" s="98">
        <f t="shared" si="44"/>
        <v>1039.2333333333333</v>
      </c>
      <c r="AR58" s="99">
        <f t="shared" si="45"/>
        <v>169.89</v>
      </c>
      <c r="AS58" s="99">
        <f t="shared" si="46"/>
        <v>387.52333333333331</v>
      </c>
      <c r="AT58" s="99">
        <f t="shared" si="47"/>
        <v>82.553333333333342</v>
      </c>
      <c r="AU58" s="99">
        <f t="shared" si="48"/>
        <v>764.66666666666663</v>
      </c>
      <c r="AV58" s="99">
        <f t="array" ref="AV58">_xlfn.IFS(U58=0,AO58,U58&lt;0,AO58/-U58,U58&gt;0,AO58/U58)</f>
        <v>-415.08350774382433</v>
      </c>
      <c r="AW58" s="235">
        <f t="shared" si="49"/>
        <v>-0.39941319666147257</v>
      </c>
      <c r="AX58" s="235">
        <f t="shared" si="50"/>
        <v>-2.4432486181872055</v>
      </c>
      <c r="AY58" s="100"/>
      <c r="AZ58" s="95">
        <f t="shared" si="51"/>
        <v>-19508.924863959743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52"/>
        <v>1</v>
      </c>
      <c r="F59" s="94">
        <v>0</v>
      </c>
      <c r="G59" s="94">
        <v>0</v>
      </c>
      <c r="H59" s="94">
        <v>0</v>
      </c>
      <c r="I59" s="94">
        <v>0</v>
      </c>
      <c r="J59" s="94">
        <v>1</v>
      </c>
      <c r="K59" s="94">
        <v>158.19</v>
      </c>
      <c r="L59" s="93">
        <f t="shared" si="41"/>
        <v>158.19</v>
      </c>
      <c r="M59" s="90">
        <v>0</v>
      </c>
      <c r="N59" s="90">
        <v>0</v>
      </c>
      <c r="O59" s="90">
        <v>0</v>
      </c>
      <c r="P59" s="90">
        <v>0</v>
      </c>
      <c r="Q59" s="234">
        <f t="shared" si="16"/>
        <v>0</v>
      </c>
      <c r="R59" s="93">
        <f t="shared" si="17"/>
        <v>0</v>
      </c>
      <c r="S59" s="94">
        <v>0</v>
      </c>
      <c r="T59" s="94">
        <v>0</v>
      </c>
      <c r="U59" s="93">
        <f t="shared" si="18"/>
        <v>0</v>
      </c>
      <c r="V59" s="94">
        <v>0</v>
      </c>
      <c r="W59" s="94">
        <v>0</v>
      </c>
      <c r="X59" s="93">
        <f t="shared" si="19"/>
        <v>0</v>
      </c>
      <c r="Y59" s="94">
        <v>0</v>
      </c>
      <c r="Z59" s="94">
        <v>0</v>
      </c>
      <c r="AA59" s="93">
        <f t="shared" si="20"/>
        <v>0</v>
      </c>
      <c r="AB59" s="93">
        <f t="shared" si="21"/>
        <v>0</v>
      </c>
      <c r="AC59" s="235">
        <f t="shared" si="22"/>
        <v>0</v>
      </c>
      <c r="AD59" s="93">
        <f t="shared" si="23"/>
        <v>0</v>
      </c>
      <c r="AE59" s="94">
        <v>0</v>
      </c>
      <c r="AF59" s="235">
        <f t="shared" si="24"/>
        <v>0</v>
      </c>
      <c r="AG59" s="94">
        <v>0</v>
      </c>
      <c r="AH59" s="94"/>
      <c r="AI59" s="94"/>
      <c r="AJ59" s="94"/>
      <c r="AK59" s="94"/>
      <c r="AL59" s="123">
        <f t="shared" si="25"/>
        <v>0</v>
      </c>
      <c r="AM59" s="94">
        <v>0</v>
      </c>
      <c r="AN59" s="95">
        <f t="shared" si="42"/>
        <v>0</v>
      </c>
      <c r="AO59" s="96">
        <f t="shared" si="43"/>
        <v>0</v>
      </c>
      <c r="AP59" s="97"/>
      <c r="AQ59" s="98">
        <f t="shared" si="44"/>
        <v>0</v>
      </c>
      <c r="AR59" s="99">
        <f t="shared" si="45"/>
        <v>158.19</v>
      </c>
      <c r="AS59" s="99">
        <f t="shared" si="46"/>
        <v>0</v>
      </c>
      <c r="AT59" s="99">
        <f t="shared" si="47"/>
        <v>0</v>
      </c>
      <c r="AU59" s="99">
        <f t="shared" si="48"/>
        <v>0</v>
      </c>
      <c r="AV59" s="99">
        <f t="array" ref="AV59">_xlfn.IFS(U59=0,AO59,U59&lt;0,AO59/-U59,U59&gt;0,AO59/U59)</f>
        <v>0</v>
      </c>
      <c r="AW59" s="235">
        <f t="shared" si="49"/>
        <v>0</v>
      </c>
      <c r="AX59" s="235">
        <f t="shared" si="50"/>
        <v>0</v>
      </c>
      <c r="AY59" s="100"/>
      <c r="AZ59" s="95">
        <f t="shared" si="51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52"/>
        <v>71</v>
      </c>
      <c r="F60" s="94">
        <v>2</v>
      </c>
      <c r="G60" s="94">
        <v>2</v>
      </c>
      <c r="H60" s="94">
        <v>26</v>
      </c>
      <c r="I60" s="94">
        <v>0</v>
      </c>
      <c r="J60" s="94">
        <v>41</v>
      </c>
      <c r="K60" s="94">
        <v>158.19</v>
      </c>
      <c r="L60" s="93">
        <f t="shared" si="41"/>
        <v>11231.49</v>
      </c>
      <c r="M60" s="90">
        <v>420</v>
      </c>
      <c r="N60" s="90">
        <v>2</v>
      </c>
      <c r="O60" s="90">
        <v>1049</v>
      </c>
      <c r="P60" s="90">
        <v>0</v>
      </c>
      <c r="Q60" s="234">
        <f t="shared" si="16"/>
        <v>0.2857142857142857</v>
      </c>
      <c r="R60" s="93">
        <f t="shared" si="17"/>
        <v>0</v>
      </c>
      <c r="S60" s="94">
        <v>0</v>
      </c>
      <c r="T60" s="94">
        <v>0</v>
      </c>
      <c r="U60" s="93">
        <f t="shared" si="18"/>
        <v>0</v>
      </c>
      <c r="V60" s="94">
        <v>0</v>
      </c>
      <c r="W60" s="94">
        <v>0</v>
      </c>
      <c r="X60" s="93">
        <f t="shared" si="19"/>
        <v>0</v>
      </c>
      <c r="Y60" s="94">
        <v>0</v>
      </c>
      <c r="Z60" s="94">
        <v>0</v>
      </c>
      <c r="AA60" s="93">
        <f t="shared" si="20"/>
        <v>0</v>
      </c>
      <c r="AB60" s="93">
        <f t="shared" si="21"/>
        <v>0</v>
      </c>
      <c r="AC60" s="235">
        <f t="shared" si="22"/>
        <v>0</v>
      </c>
      <c r="AD60" s="93">
        <f t="shared" si="23"/>
        <v>0</v>
      </c>
      <c r="AE60" s="94">
        <v>0</v>
      </c>
      <c r="AF60" s="235">
        <f t="shared" si="24"/>
        <v>0</v>
      </c>
      <c r="AG60" s="94">
        <v>191.35</v>
      </c>
      <c r="AH60" s="94"/>
      <c r="AI60" s="94"/>
      <c r="AJ60" s="94"/>
      <c r="AK60" s="94"/>
      <c r="AL60" s="123">
        <f t="shared" si="25"/>
        <v>18.303991027521352</v>
      </c>
      <c r="AM60" s="94">
        <v>0</v>
      </c>
      <c r="AN60" s="95">
        <f t="shared" si="42"/>
        <v>0</v>
      </c>
      <c r="AO60" s="96">
        <f t="shared" si="43"/>
        <v>-209.65399102752136</v>
      </c>
      <c r="AP60" s="97"/>
      <c r="AQ60" s="98">
        <f t="shared" si="44"/>
        <v>0</v>
      </c>
      <c r="AR60" s="99">
        <f t="shared" si="45"/>
        <v>158.19</v>
      </c>
      <c r="AS60" s="99">
        <f t="shared" si="46"/>
        <v>0</v>
      </c>
      <c r="AT60" s="99">
        <f t="shared" si="47"/>
        <v>191.35</v>
      </c>
      <c r="AU60" s="99">
        <f t="shared" si="48"/>
        <v>0</v>
      </c>
      <c r="AV60" s="99">
        <f t="array" ref="AV60">_xlfn.IFS(U60=0,AO60,U60&lt;0,AO60/-U60,U60&gt;0,AO60/U60)</f>
        <v>-209.65399102752136</v>
      </c>
      <c r="AW60" s="235">
        <f t="shared" si="49"/>
        <v>0</v>
      </c>
      <c r="AX60" s="235">
        <f t="shared" si="50"/>
        <v>-1.3253302422878903</v>
      </c>
      <c r="AY60" s="100"/>
      <c r="AZ60" s="95">
        <f t="shared" si="51"/>
        <v>-14885.433362954016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52"/>
        <v>484</v>
      </c>
      <c r="F61" s="94" t="s">
        <v>100</v>
      </c>
      <c r="G61" s="94">
        <v>1</v>
      </c>
      <c r="H61" s="94">
        <v>162</v>
      </c>
      <c r="I61" s="94">
        <v>0</v>
      </c>
      <c r="J61" s="94">
        <v>321</v>
      </c>
      <c r="K61" s="94">
        <v>128.94</v>
      </c>
      <c r="L61" s="93">
        <f t="shared" si="41"/>
        <v>62406.96</v>
      </c>
      <c r="M61" s="90">
        <v>999</v>
      </c>
      <c r="N61" s="90">
        <v>1</v>
      </c>
      <c r="O61" s="90">
        <v>948</v>
      </c>
      <c r="P61" s="90">
        <v>0</v>
      </c>
      <c r="Q61" s="234">
        <f t="shared" si="16"/>
        <v>0.14285714285714285</v>
      </c>
      <c r="R61" s="93">
        <f t="shared" si="17"/>
        <v>0</v>
      </c>
      <c r="S61" s="94">
        <v>0</v>
      </c>
      <c r="T61" s="94">
        <v>0</v>
      </c>
      <c r="U61" s="93">
        <f t="shared" si="18"/>
        <v>0</v>
      </c>
      <c r="V61" s="94">
        <v>0</v>
      </c>
      <c r="W61" s="94">
        <v>0</v>
      </c>
      <c r="X61" s="93">
        <f t="shared" si="19"/>
        <v>0</v>
      </c>
      <c r="Y61" s="94">
        <v>0</v>
      </c>
      <c r="Z61" s="94">
        <v>0</v>
      </c>
      <c r="AA61" s="93">
        <f t="shared" si="20"/>
        <v>0</v>
      </c>
      <c r="AB61" s="93">
        <f t="shared" si="21"/>
        <v>0</v>
      </c>
      <c r="AC61" s="235">
        <f t="shared" si="22"/>
        <v>0</v>
      </c>
      <c r="AD61" s="93">
        <f t="shared" si="23"/>
        <v>0</v>
      </c>
      <c r="AE61" s="94">
        <v>0</v>
      </c>
      <c r="AF61" s="235">
        <f t="shared" si="24"/>
        <v>0</v>
      </c>
      <c r="AG61" s="94">
        <v>189.9</v>
      </c>
      <c r="AH61" s="94"/>
      <c r="AI61" s="94"/>
      <c r="AJ61" s="94"/>
      <c r="AK61" s="94"/>
      <c r="AL61" s="123">
        <f t="shared" si="25"/>
        <v>114.04794409455612</v>
      </c>
      <c r="AM61" s="94">
        <v>0</v>
      </c>
      <c r="AN61" s="95">
        <f t="shared" si="42"/>
        <v>0</v>
      </c>
      <c r="AO61" s="96">
        <f t="shared" si="43"/>
        <v>-303.94794409455614</v>
      </c>
      <c r="AP61" s="97"/>
      <c r="AQ61" s="98">
        <f t="shared" si="44"/>
        <v>0</v>
      </c>
      <c r="AR61" s="99">
        <f t="shared" si="45"/>
        <v>128.94</v>
      </c>
      <c r="AS61" s="99">
        <f t="shared" si="46"/>
        <v>0</v>
      </c>
      <c r="AT61" s="99">
        <f t="shared" si="47"/>
        <v>189.9</v>
      </c>
      <c r="AU61" s="99">
        <f t="shared" si="48"/>
        <v>0</v>
      </c>
      <c r="AV61" s="99">
        <f t="array" ref="AV61">_xlfn.IFS(U61=0,AO61,U61&lt;0,AO61/-U61,U61&gt;0,AO61/U61)</f>
        <v>-303.94794409455614</v>
      </c>
      <c r="AW61" s="235">
        <f t="shared" si="49"/>
        <v>0</v>
      </c>
      <c r="AX61" s="235">
        <f t="shared" si="50"/>
        <v>-2.3572820233795264</v>
      </c>
      <c r="AY61" s="100"/>
      <c r="AZ61" s="95">
        <f t="shared" si="51"/>
        <v>-147110.80494176518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52"/>
        <v>1</v>
      </c>
      <c r="F62" s="94">
        <v>0</v>
      </c>
      <c r="G62" s="94">
        <v>0</v>
      </c>
      <c r="H62" s="94">
        <v>0</v>
      </c>
      <c r="I62" s="94">
        <v>0</v>
      </c>
      <c r="J62" s="94">
        <v>1</v>
      </c>
      <c r="K62" s="94">
        <v>175.74</v>
      </c>
      <c r="L62" s="93">
        <f t="shared" si="41"/>
        <v>175.74</v>
      </c>
      <c r="M62" s="90">
        <v>0</v>
      </c>
      <c r="N62" s="90">
        <v>0</v>
      </c>
      <c r="O62" s="90">
        <v>0</v>
      </c>
      <c r="P62" s="90">
        <v>0</v>
      </c>
      <c r="Q62" s="234">
        <f t="shared" si="16"/>
        <v>0</v>
      </c>
      <c r="R62" s="93">
        <f t="shared" si="17"/>
        <v>0</v>
      </c>
      <c r="S62" s="94">
        <v>0</v>
      </c>
      <c r="T62" s="94">
        <v>0</v>
      </c>
      <c r="U62" s="93">
        <f t="shared" si="18"/>
        <v>0</v>
      </c>
      <c r="V62" s="94">
        <v>0</v>
      </c>
      <c r="W62" s="94">
        <v>0</v>
      </c>
      <c r="X62" s="93">
        <f t="shared" si="19"/>
        <v>0</v>
      </c>
      <c r="Y62" s="94">
        <v>0</v>
      </c>
      <c r="Z62" s="94">
        <v>0</v>
      </c>
      <c r="AA62" s="93">
        <f t="shared" si="20"/>
        <v>0</v>
      </c>
      <c r="AB62" s="93">
        <f t="shared" si="21"/>
        <v>0</v>
      </c>
      <c r="AC62" s="235">
        <f t="shared" si="22"/>
        <v>0</v>
      </c>
      <c r="AD62" s="93">
        <f t="shared" si="23"/>
        <v>0</v>
      </c>
      <c r="AE62" s="94">
        <v>0</v>
      </c>
      <c r="AF62" s="235">
        <f t="shared" si="24"/>
        <v>0</v>
      </c>
      <c r="AG62" s="94">
        <v>0</v>
      </c>
      <c r="AH62" s="94"/>
      <c r="AI62" s="94"/>
      <c r="AJ62" s="94"/>
      <c r="AK62" s="94"/>
      <c r="AL62" s="123">
        <f t="shared" si="25"/>
        <v>0</v>
      </c>
      <c r="AM62" s="94">
        <v>0</v>
      </c>
      <c r="AN62" s="95">
        <f t="shared" si="42"/>
        <v>0</v>
      </c>
      <c r="AO62" s="96">
        <f t="shared" si="43"/>
        <v>0</v>
      </c>
      <c r="AP62" s="97"/>
      <c r="AQ62" s="98">
        <f t="shared" si="44"/>
        <v>0</v>
      </c>
      <c r="AR62" s="99">
        <f t="shared" si="45"/>
        <v>175.74</v>
      </c>
      <c r="AS62" s="99">
        <f t="shared" si="46"/>
        <v>0</v>
      </c>
      <c r="AT62" s="99">
        <f t="shared" si="47"/>
        <v>0</v>
      </c>
      <c r="AU62" s="99">
        <f t="shared" si="48"/>
        <v>0</v>
      </c>
      <c r="AV62" s="99">
        <f t="array" ref="AV62">_xlfn.IFS(U62=0,AO62,U62&lt;0,AO62/-U62,U62&gt;0,AO62/U62)</f>
        <v>0</v>
      </c>
      <c r="AW62" s="235">
        <f t="shared" si="49"/>
        <v>0</v>
      </c>
      <c r="AX62" s="235">
        <f t="shared" si="50"/>
        <v>0</v>
      </c>
      <c r="AY62" s="100"/>
      <c r="AZ62" s="95">
        <f t="shared" si="51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52"/>
        <v>3</v>
      </c>
      <c r="F63" s="94">
        <v>0</v>
      </c>
      <c r="G63" s="94">
        <v>0</v>
      </c>
      <c r="H63" s="94">
        <v>0</v>
      </c>
      <c r="I63" s="94">
        <v>0</v>
      </c>
      <c r="J63" s="94">
        <v>3</v>
      </c>
      <c r="K63" s="94">
        <v>140.63999999999999</v>
      </c>
      <c r="L63" s="93">
        <f t="shared" si="41"/>
        <v>421.91999999999996</v>
      </c>
      <c r="M63" s="90">
        <v>0</v>
      </c>
      <c r="N63" s="90">
        <v>0</v>
      </c>
      <c r="O63" s="90">
        <v>0</v>
      </c>
      <c r="P63" s="90">
        <v>0</v>
      </c>
      <c r="Q63" s="234">
        <f t="shared" si="16"/>
        <v>0</v>
      </c>
      <c r="R63" s="93">
        <f t="shared" si="17"/>
        <v>0</v>
      </c>
      <c r="S63" s="94">
        <v>0</v>
      </c>
      <c r="T63" s="94">
        <v>0</v>
      </c>
      <c r="U63" s="93">
        <f t="shared" si="18"/>
        <v>0</v>
      </c>
      <c r="V63" s="94">
        <v>0</v>
      </c>
      <c r="W63" s="94">
        <v>0</v>
      </c>
      <c r="X63" s="93">
        <f t="shared" si="19"/>
        <v>0</v>
      </c>
      <c r="Y63" s="94">
        <v>0</v>
      </c>
      <c r="Z63" s="94">
        <v>0</v>
      </c>
      <c r="AA63" s="93">
        <f t="shared" si="20"/>
        <v>0</v>
      </c>
      <c r="AB63" s="93">
        <f t="shared" si="21"/>
        <v>0</v>
      </c>
      <c r="AC63" s="235">
        <f t="shared" si="22"/>
        <v>0</v>
      </c>
      <c r="AD63" s="93">
        <f t="shared" si="23"/>
        <v>0</v>
      </c>
      <c r="AE63" s="94">
        <v>0</v>
      </c>
      <c r="AF63" s="235">
        <f t="shared" si="24"/>
        <v>0</v>
      </c>
      <c r="AG63" s="94">
        <v>0</v>
      </c>
      <c r="AH63" s="94"/>
      <c r="AI63" s="94"/>
      <c r="AJ63" s="94"/>
      <c r="AK63" s="94"/>
      <c r="AL63" s="123">
        <f t="shared" si="25"/>
        <v>0</v>
      </c>
      <c r="AM63" s="94">
        <v>0</v>
      </c>
      <c r="AN63" s="95">
        <f t="shared" si="42"/>
        <v>0</v>
      </c>
      <c r="AO63" s="96">
        <f t="shared" si="43"/>
        <v>0</v>
      </c>
      <c r="AP63" s="97"/>
      <c r="AQ63" s="98">
        <f t="shared" si="44"/>
        <v>0</v>
      </c>
      <c r="AR63" s="99">
        <f t="shared" si="45"/>
        <v>140.63999999999999</v>
      </c>
      <c r="AS63" s="99">
        <f t="shared" si="46"/>
        <v>0</v>
      </c>
      <c r="AT63" s="99">
        <f t="shared" si="47"/>
        <v>0</v>
      </c>
      <c r="AU63" s="99">
        <f t="shared" si="48"/>
        <v>0</v>
      </c>
      <c r="AV63" s="99">
        <f t="array" ref="AV63">_xlfn.IFS(U63=0,AO63,U63&lt;0,AO63/-U63,U63&gt;0,AO63/U63)</f>
        <v>0</v>
      </c>
      <c r="AW63" s="235">
        <f t="shared" si="49"/>
        <v>0</v>
      </c>
      <c r="AX63" s="235">
        <f t="shared" si="50"/>
        <v>0</v>
      </c>
      <c r="AY63" s="100"/>
      <c r="AZ63" s="95">
        <f t="shared" si="51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52"/>
        <v>1</v>
      </c>
      <c r="F64" s="94">
        <v>0</v>
      </c>
      <c r="G64" s="94">
        <v>0</v>
      </c>
      <c r="H64" s="94">
        <v>0</v>
      </c>
      <c r="I64" s="94">
        <v>0</v>
      </c>
      <c r="J64" s="94">
        <v>1</v>
      </c>
      <c r="K64" s="94">
        <v>99.69</v>
      </c>
      <c r="L64" s="93">
        <f t="shared" si="41"/>
        <v>99.69</v>
      </c>
      <c r="M64" s="90">
        <v>0</v>
      </c>
      <c r="N64" s="90">
        <v>0</v>
      </c>
      <c r="O64" s="90">
        <v>0</v>
      </c>
      <c r="P64" s="90">
        <v>0</v>
      </c>
      <c r="Q64" s="234">
        <f t="shared" si="16"/>
        <v>0</v>
      </c>
      <c r="R64" s="93">
        <f t="shared" si="17"/>
        <v>0</v>
      </c>
      <c r="S64" s="94">
        <v>0</v>
      </c>
      <c r="T64" s="94">
        <v>0</v>
      </c>
      <c r="U64" s="93">
        <f t="shared" si="18"/>
        <v>0</v>
      </c>
      <c r="V64" s="94">
        <v>0</v>
      </c>
      <c r="W64" s="94">
        <v>0</v>
      </c>
      <c r="X64" s="93">
        <f t="shared" si="19"/>
        <v>0</v>
      </c>
      <c r="Y64" s="94">
        <v>0</v>
      </c>
      <c r="Z64" s="94">
        <v>0</v>
      </c>
      <c r="AA64" s="93">
        <f t="shared" si="20"/>
        <v>0</v>
      </c>
      <c r="AB64" s="93">
        <f t="shared" si="21"/>
        <v>0</v>
      </c>
      <c r="AC64" s="235">
        <f t="shared" si="22"/>
        <v>0</v>
      </c>
      <c r="AD64" s="93">
        <f t="shared" si="23"/>
        <v>0</v>
      </c>
      <c r="AE64" s="94">
        <v>0</v>
      </c>
      <c r="AF64" s="235">
        <f t="shared" si="24"/>
        <v>0</v>
      </c>
      <c r="AG64" s="94">
        <v>0</v>
      </c>
      <c r="AH64" s="94"/>
      <c r="AI64" s="94"/>
      <c r="AJ64" s="94"/>
      <c r="AK64" s="94"/>
      <c r="AL64" s="123">
        <f t="shared" si="25"/>
        <v>0</v>
      </c>
      <c r="AM64" s="94">
        <v>0</v>
      </c>
      <c r="AN64" s="95">
        <f t="shared" si="42"/>
        <v>0</v>
      </c>
      <c r="AO64" s="96">
        <f t="shared" si="43"/>
        <v>0</v>
      </c>
      <c r="AP64" s="97"/>
      <c r="AQ64" s="98">
        <f t="shared" si="44"/>
        <v>0</v>
      </c>
      <c r="AR64" s="99">
        <f t="shared" si="45"/>
        <v>99.69</v>
      </c>
      <c r="AS64" s="99">
        <f t="shared" si="46"/>
        <v>0</v>
      </c>
      <c r="AT64" s="99">
        <f t="shared" si="47"/>
        <v>0</v>
      </c>
      <c r="AU64" s="99">
        <f t="shared" si="48"/>
        <v>0</v>
      </c>
      <c r="AV64" s="99">
        <f t="array" ref="AV64">_xlfn.IFS(U64=0,AO64,U64&lt;0,AO64/-U64,U64&gt;0,AO64/U64)</f>
        <v>0</v>
      </c>
      <c r="AW64" s="235">
        <f t="shared" si="49"/>
        <v>0</v>
      </c>
      <c r="AX64" s="235">
        <f t="shared" si="50"/>
        <v>0</v>
      </c>
      <c r="AY64" s="100"/>
      <c r="AZ64" s="95">
        <f t="shared" si="51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52"/>
        <v>2</v>
      </c>
      <c r="F65" s="94">
        <v>1</v>
      </c>
      <c r="G65" s="94" t="s">
        <v>100</v>
      </c>
      <c r="H65" s="94" t="s">
        <v>100</v>
      </c>
      <c r="I65" s="94">
        <v>0</v>
      </c>
      <c r="J65" s="94">
        <v>1</v>
      </c>
      <c r="K65" s="94">
        <v>99.69</v>
      </c>
      <c r="L65" s="93">
        <f t="shared" si="41"/>
        <v>199.38</v>
      </c>
      <c r="M65" s="90">
        <v>19</v>
      </c>
      <c r="N65" s="90">
        <v>1</v>
      </c>
      <c r="O65" s="90">
        <v>998</v>
      </c>
      <c r="P65" s="90">
        <v>0</v>
      </c>
      <c r="Q65" s="234">
        <f t="shared" si="16"/>
        <v>0.14285714285714285</v>
      </c>
      <c r="R65" s="93">
        <f t="shared" si="17"/>
        <v>0</v>
      </c>
      <c r="S65" s="94">
        <v>0</v>
      </c>
      <c r="T65" s="94">
        <v>0</v>
      </c>
      <c r="U65" s="93">
        <f t="shared" si="18"/>
        <v>0</v>
      </c>
      <c r="V65" s="94">
        <v>0</v>
      </c>
      <c r="W65" s="94">
        <v>0</v>
      </c>
      <c r="X65" s="93">
        <f t="shared" si="19"/>
        <v>0</v>
      </c>
      <c r="Y65" s="94">
        <v>0</v>
      </c>
      <c r="Z65" s="94">
        <v>0</v>
      </c>
      <c r="AA65" s="93">
        <f t="shared" si="20"/>
        <v>0</v>
      </c>
      <c r="AB65" s="93">
        <f t="shared" si="21"/>
        <v>0</v>
      </c>
      <c r="AC65" s="235">
        <f t="shared" si="22"/>
        <v>0</v>
      </c>
      <c r="AD65" s="93">
        <f t="shared" si="23"/>
        <v>0</v>
      </c>
      <c r="AE65" s="94">
        <v>0</v>
      </c>
      <c r="AF65" s="235">
        <f t="shared" si="24"/>
        <v>0</v>
      </c>
      <c r="AG65" s="94">
        <v>0</v>
      </c>
      <c r="AH65" s="94"/>
      <c r="AI65" s="94"/>
      <c r="AJ65" s="94"/>
      <c r="AK65" s="94"/>
      <c r="AL65" s="123">
        <f t="shared" si="25"/>
        <v>0</v>
      </c>
      <c r="AM65" s="94">
        <v>0</v>
      </c>
      <c r="AN65" s="95">
        <f t="shared" si="42"/>
        <v>0</v>
      </c>
      <c r="AO65" s="96">
        <f t="shared" si="43"/>
        <v>0</v>
      </c>
      <c r="AP65" s="97"/>
      <c r="AQ65" s="98">
        <f t="shared" si="44"/>
        <v>0</v>
      </c>
      <c r="AR65" s="99">
        <f t="shared" si="45"/>
        <v>99.69</v>
      </c>
      <c r="AS65" s="99">
        <f t="shared" si="46"/>
        <v>0</v>
      </c>
      <c r="AT65" s="99">
        <f t="shared" si="47"/>
        <v>0</v>
      </c>
      <c r="AU65" s="99">
        <f t="shared" si="48"/>
        <v>0</v>
      </c>
      <c r="AV65" s="99">
        <f t="array" ref="AV65">_xlfn.IFS(U65=0,AO65,U65&lt;0,AO65/-U65,U65&gt;0,AO65/U65)</f>
        <v>0</v>
      </c>
      <c r="AW65" s="235">
        <f t="shared" si="49"/>
        <v>0</v>
      </c>
      <c r="AX65" s="235">
        <f t="shared" si="50"/>
        <v>0</v>
      </c>
      <c r="AY65" s="100"/>
      <c r="AZ65" s="95">
        <f t="shared" si="51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52"/>
        <v>3</v>
      </c>
      <c r="F66" s="94" t="s">
        <v>100</v>
      </c>
      <c r="G66" s="94" t="s">
        <v>100</v>
      </c>
      <c r="H66" s="94">
        <v>2</v>
      </c>
      <c r="I66" s="94">
        <v>0</v>
      </c>
      <c r="J66" s="94">
        <v>1</v>
      </c>
      <c r="K66" s="94">
        <v>97.35</v>
      </c>
      <c r="L66" s="93">
        <f t="shared" si="41"/>
        <v>292.04999999999995</v>
      </c>
      <c r="M66" s="90">
        <v>999</v>
      </c>
      <c r="N66" s="90">
        <v>0</v>
      </c>
      <c r="O66" s="90">
        <v>0</v>
      </c>
      <c r="P66" s="90">
        <v>0</v>
      </c>
      <c r="Q66" s="234">
        <f t="shared" si="16"/>
        <v>0</v>
      </c>
      <c r="R66" s="93">
        <f t="shared" si="17"/>
        <v>0</v>
      </c>
      <c r="S66" s="94">
        <v>0</v>
      </c>
      <c r="T66" s="94">
        <v>0</v>
      </c>
      <c r="U66" s="93">
        <f t="shared" si="18"/>
        <v>0</v>
      </c>
      <c r="V66" s="94">
        <v>0</v>
      </c>
      <c r="W66" s="94">
        <v>0</v>
      </c>
      <c r="X66" s="93">
        <f t="shared" si="19"/>
        <v>0</v>
      </c>
      <c r="Y66" s="94">
        <v>0</v>
      </c>
      <c r="Z66" s="94">
        <v>0</v>
      </c>
      <c r="AA66" s="93">
        <f t="shared" si="20"/>
        <v>0</v>
      </c>
      <c r="AB66" s="93">
        <f t="shared" si="21"/>
        <v>0</v>
      </c>
      <c r="AC66" s="235">
        <f t="shared" si="22"/>
        <v>0</v>
      </c>
      <c r="AD66" s="93">
        <f t="shared" si="23"/>
        <v>0</v>
      </c>
      <c r="AE66" s="94">
        <v>0</v>
      </c>
      <c r="AF66" s="235">
        <f t="shared" si="24"/>
        <v>0</v>
      </c>
      <c r="AG66" s="94">
        <v>0</v>
      </c>
      <c r="AH66" s="94"/>
      <c r="AI66" s="94"/>
      <c r="AJ66" s="94"/>
      <c r="AK66" s="94"/>
      <c r="AL66" s="123">
        <f t="shared" si="25"/>
        <v>1.4079993098093349</v>
      </c>
      <c r="AM66" s="94">
        <v>0</v>
      </c>
      <c r="AN66" s="95">
        <f t="shared" si="42"/>
        <v>0</v>
      </c>
      <c r="AO66" s="96">
        <f t="shared" si="43"/>
        <v>-1.4079993098093349</v>
      </c>
      <c r="AP66" s="97"/>
      <c r="AQ66" s="98">
        <f t="shared" si="44"/>
        <v>0</v>
      </c>
      <c r="AR66" s="99">
        <f t="shared" si="45"/>
        <v>97.35</v>
      </c>
      <c r="AS66" s="99">
        <f t="shared" si="46"/>
        <v>0</v>
      </c>
      <c r="AT66" s="99">
        <f t="shared" si="47"/>
        <v>0</v>
      </c>
      <c r="AU66" s="99">
        <f t="shared" si="48"/>
        <v>0</v>
      </c>
      <c r="AV66" s="99">
        <f t="array" ref="AV66">_xlfn.IFS(U66=0,AO66,U66&lt;0,AO66/-U66,U66&gt;0,AO66/U66)</f>
        <v>-1.4079993098093349</v>
      </c>
      <c r="AW66" s="235">
        <f t="shared" si="49"/>
        <v>0</v>
      </c>
      <c r="AX66" s="235">
        <f t="shared" si="50"/>
        <v>-1.4463269746372213E-2</v>
      </c>
      <c r="AY66" s="100"/>
      <c r="AZ66" s="95">
        <f t="shared" si="51"/>
        <v>-4.2239979294280046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52"/>
        <v>7</v>
      </c>
      <c r="F67" s="94" t="s">
        <v>100</v>
      </c>
      <c r="G67" s="94">
        <v>1</v>
      </c>
      <c r="H67" s="94">
        <v>5</v>
      </c>
      <c r="I67" s="94">
        <v>0</v>
      </c>
      <c r="J67" s="94">
        <v>1</v>
      </c>
      <c r="K67" s="94">
        <v>161.69999999999999</v>
      </c>
      <c r="L67" s="93">
        <f t="shared" si="41"/>
        <v>1131.8999999999999</v>
      </c>
      <c r="M67" s="90">
        <v>32</v>
      </c>
      <c r="N67" s="90">
        <v>2</v>
      </c>
      <c r="O67" s="90">
        <v>1049</v>
      </c>
      <c r="P67" s="90">
        <v>50</v>
      </c>
      <c r="Q67" s="234">
        <f t="shared" si="16"/>
        <v>0.2857142857142857</v>
      </c>
      <c r="R67" s="93">
        <f t="shared" si="17"/>
        <v>0.2857142857142857</v>
      </c>
      <c r="S67" s="94">
        <v>3</v>
      </c>
      <c r="T67" s="94">
        <v>-1</v>
      </c>
      <c r="U67" s="93">
        <f t="shared" si="18"/>
        <v>2</v>
      </c>
      <c r="V67" s="94">
        <v>2010</v>
      </c>
      <c r="W67" s="94">
        <v>-689</v>
      </c>
      <c r="X67" s="93">
        <f t="shared" si="19"/>
        <v>1321</v>
      </c>
      <c r="Y67" s="94">
        <v>3147</v>
      </c>
      <c r="Z67" s="94">
        <v>-1049</v>
      </c>
      <c r="AA67" s="93">
        <f t="shared" si="20"/>
        <v>2098</v>
      </c>
      <c r="AB67" s="93">
        <f t="shared" si="21"/>
        <v>1049</v>
      </c>
      <c r="AC67" s="235">
        <f t="shared" si="22"/>
        <v>1.5744983264088432E-3</v>
      </c>
      <c r="AD67" s="93">
        <f t="shared" si="23"/>
        <v>323.39999999999998</v>
      </c>
      <c r="AE67" s="94">
        <v>782.47000000000014</v>
      </c>
      <c r="AF67" s="235">
        <f t="shared" si="24"/>
        <v>0.37295996186844621</v>
      </c>
      <c r="AG67" s="94">
        <v>508.85</v>
      </c>
      <c r="AH67" s="94"/>
      <c r="AI67" s="94"/>
      <c r="AJ67" s="94"/>
      <c r="AK67" s="94"/>
      <c r="AL67" s="123">
        <f t="shared" si="25"/>
        <v>3.5199982745233371</v>
      </c>
      <c r="AM67" s="94">
        <v>0</v>
      </c>
      <c r="AN67" s="95">
        <f t="shared" ref="AN67:AN103" si="53">X67*5.71%</f>
        <v>75.429099999999991</v>
      </c>
      <c r="AO67" s="96">
        <f t="shared" ref="AO67:AO98" si="54">AA67-AD67-AE67-AG67-AH67-AI67-AK67-AL67-AN67-AM67</f>
        <v>404.33090172547639</v>
      </c>
      <c r="AP67" s="97"/>
      <c r="AQ67" s="98">
        <f t="shared" ref="AQ67:AQ103" si="55">IF(U67=0,0,AA67/U67)</f>
        <v>1049</v>
      </c>
      <c r="AR67" s="99">
        <f t="shared" ref="AR67:AR103" si="56">K67</f>
        <v>161.69999999999999</v>
      </c>
      <c r="AS67" s="99">
        <f t="shared" ref="AS67:AS103" si="57">IF(U67=0,0,AE67/U67)</f>
        <v>391.23500000000007</v>
      </c>
      <c r="AT67" s="99">
        <f t="shared" ref="AT67:AT103" si="58">IF(S67=0,AG67/1,AG67/S67)</f>
        <v>169.61666666666667</v>
      </c>
      <c r="AU67" s="99">
        <f t="shared" ref="AU67:AU103" si="59">IF(S67=0,0,(AH67+AI67+AJ67)/S67)</f>
        <v>0</v>
      </c>
      <c r="AV67" s="99">
        <f t="array" ref="AV67">_xlfn.IFS(U67=0,AO67,U67&lt;0,AO67/-U67,U67&gt;0,AO67/U67)</f>
        <v>202.1654508627382</v>
      </c>
      <c r="AW67" s="235">
        <f t="shared" si="49"/>
        <v>0.19272206945923565</v>
      </c>
      <c r="AX67" s="235">
        <f t="shared" si="50"/>
        <v>1.2502501599427225</v>
      </c>
      <c r="AY67" s="100"/>
      <c r="AZ67" s="95">
        <f t="shared" ref="AZ67:AZ103" si="60">AV67*E67</f>
        <v>1415.1581560391674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52"/>
        <v>1</v>
      </c>
      <c r="F68" s="94">
        <v>0</v>
      </c>
      <c r="G68" s="94">
        <v>0</v>
      </c>
      <c r="H68" s="94">
        <v>0</v>
      </c>
      <c r="I68" s="94">
        <v>0</v>
      </c>
      <c r="J68" s="94">
        <v>1</v>
      </c>
      <c r="K68" s="94">
        <v>161.69999999999999</v>
      </c>
      <c r="L68" s="93">
        <f t="shared" si="41"/>
        <v>161.69999999999999</v>
      </c>
      <c r="M68" s="90">
        <v>0</v>
      </c>
      <c r="N68" s="90">
        <v>0</v>
      </c>
      <c r="O68" s="90">
        <v>0</v>
      </c>
      <c r="P68" s="90">
        <v>0</v>
      </c>
      <c r="Q68" s="234">
        <f t="shared" ref="Q68:Q103" si="61">N68/7</f>
        <v>0</v>
      </c>
      <c r="R68" s="93">
        <f t="shared" ref="R68:R103" si="62">U68/7</f>
        <v>0</v>
      </c>
      <c r="S68" s="94">
        <v>0</v>
      </c>
      <c r="T68" s="94">
        <v>0</v>
      </c>
      <c r="U68" s="93">
        <f t="shared" ref="U68:U103" si="63">S68+T68</f>
        <v>0</v>
      </c>
      <c r="V68" s="94">
        <v>0</v>
      </c>
      <c r="W68" s="94">
        <v>0</v>
      </c>
      <c r="X68" s="93">
        <f t="shared" ref="X68:X103" si="64">V68+W68</f>
        <v>0</v>
      </c>
      <c r="Y68" s="94">
        <v>0</v>
      </c>
      <c r="Z68" s="94">
        <v>0</v>
      </c>
      <c r="AA68" s="93">
        <f t="shared" ref="AA68:AA103" si="65">Y68+Z68</f>
        <v>0</v>
      </c>
      <c r="AB68" s="93">
        <f t="shared" ref="AB68:AB103" si="66">N68*O68*P68/100</f>
        <v>0</v>
      </c>
      <c r="AC68" s="235">
        <f t="shared" ref="AC68:AC103" si="67">AA68/$AA$126</f>
        <v>0</v>
      </c>
      <c r="AD68" s="93">
        <f t="shared" ref="AD68:AD103" si="68">U68*K68</f>
        <v>0</v>
      </c>
      <c r="AE68" s="94">
        <v>0</v>
      </c>
      <c r="AF68" s="235">
        <f t="shared" ref="AF68:AF103" si="69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103" si="70">IFERROR($AL$126*H68/$H$126,0)</f>
        <v>0</v>
      </c>
      <c r="AM68" s="94">
        <v>0</v>
      </c>
      <c r="AN68" s="95">
        <f t="shared" si="53"/>
        <v>0</v>
      </c>
      <c r="AO68" s="96">
        <f t="shared" si="54"/>
        <v>0</v>
      </c>
      <c r="AP68" s="97"/>
      <c r="AQ68" s="98">
        <f t="shared" si="55"/>
        <v>0</v>
      </c>
      <c r="AR68" s="99">
        <f t="shared" si="56"/>
        <v>161.69999999999999</v>
      </c>
      <c r="AS68" s="99">
        <f t="shared" si="57"/>
        <v>0</v>
      </c>
      <c r="AT68" s="99">
        <f t="shared" si="58"/>
        <v>0</v>
      </c>
      <c r="AU68" s="99">
        <f t="shared" si="59"/>
        <v>0</v>
      </c>
      <c r="AV68" s="99">
        <f t="array" ref="AV68">_xlfn.IFS(U68=0,AO68,U68&lt;0,AO68/-U68,U68&gt;0,AO68/U68)</f>
        <v>0</v>
      </c>
      <c r="AW68" s="235">
        <f t="shared" si="49"/>
        <v>0</v>
      </c>
      <c r="AX68" s="235">
        <f t="shared" si="50"/>
        <v>0</v>
      </c>
      <c r="AY68" s="100"/>
      <c r="AZ68" s="95">
        <f t="shared" si="60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52"/>
        <v>13</v>
      </c>
      <c r="F69" s="94" t="s">
        <v>100</v>
      </c>
      <c r="G69" s="94">
        <v>1</v>
      </c>
      <c r="H69" s="94">
        <v>11</v>
      </c>
      <c r="I69" s="94">
        <v>0</v>
      </c>
      <c r="J69" s="94">
        <v>1</v>
      </c>
      <c r="K69" s="94">
        <v>140.63999999999999</v>
      </c>
      <c r="L69" s="93">
        <f t="shared" si="41"/>
        <v>1828.3199999999997</v>
      </c>
      <c r="M69" s="90">
        <v>356</v>
      </c>
      <c r="N69" s="90">
        <v>1</v>
      </c>
      <c r="O69" s="90">
        <v>998</v>
      </c>
      <c r="P69" s="90">
        <v>0</v>
      </c>
      <c r="Q69" s="234">
        <f t="shared" si="61"/>
        <v>0.14285714285714285</v>
      </c>
      <c r="R69" s="93">
        <f t="shared" si="62"/>
        <v>0</v>
      </c>
      <c r="S69" s="94">
        <v>0</v>
      </c>
      <c r="T69" s="94">
        <v>0</v>
      </c>
      <c r="U69" s="93">
        <f t="shared" si="63"/>
        <v>0</v>
      </c>
      <c r="V69" s="94">
        <v>0</v>
      </c>
      <c r="W69" s="94">
        <v>0</v>
      </c>
      <c r="X69" s="93">
        <f t="shared" si="64"/>
        <v>0</v>
      </c>
      <c r="Y69" s="94">
        <v>0</v>
      </c>
      <c r="Z69" s="94">
        <v>0</v>
      </c>
      <c r="AA69" s="93">
        <f t="shared" si="65"/>
        <v>0</v>
      </c>
      <c r="AB69" s="93">
        <f t="shared" si="66"/>
        <v>0</v>
      </c>
      <c r="AC69" s="235">
        <f t="shared" si="67"/>
        <v>0</v>
      </c>
      <c r="AD69" s="93">
        <f t="shared" si="68"/>
        <v>0</v>
      </c>
      <c r="AE69" s="94">
        <v>0</v>
      </c>
      <c r="AF69" s="235">
        <f t="shared" si="69"/>
        <v>0</v>
      </c>
      <c r="AG69" s="94">
        <v>106.55</v>
      </c>
      <c r="AH69" s="94"/>
      <c r="AI69" s="94"/>
      <c r="AJ69" s="94"/>
      <c r="AK69" s="94"/>
      <c r="AL69" s="123">
        <f t="shared" si="70"/>
        <v>7.7439962039513421</v>
      </c>
      <c r="AM69" s="94">
        <v>0</v>
      </c>
      <c r="AN69" s="95">
        <f t="shared" si="53"/>
        <v>0</v>
      </c>
      <c r="AO69" s="96">
        <f t="shared" si="54"/>
        <v>-114.29399620395134</v>
      </c>
      <c r="AP69" s="97"/>
      <c r="AQ69" s="98">
        <f t="shared" si="55"/>
        <v>0</v>
      </c>
      <c r="AR69" s="99">
        <f t="shared" si="56"/>
        <v>140.63999999999999</v>
      </c>
      <c r="AS69" s="99">
        <f t="shared" si="57"/>
        <v>0</v>
      </c>
      <c r="AT69" s="99">
        <f t="shared" si="58"/>
        <v>106.55</v>
      </c>
      <c r="AU69" s="99">
        <f t="shared" si="59"/>
        <v>0</v>
      </c>
      <c r="AV69" s="99">
        <f t="array" ref="AV69">_xlfn.IFS(U69=0,AO69,U69&lt;0,AO69/-U69,U69&gt;0,AO69/U69)</f>
        <v>-114.29399620395134</v>
      </c>
      <c r="AW69" s="235">
        <f t="shared" si="49"/>
        <v>0</v>
      </c>
      <c r="AX69" s="235">
        <f t="shared" si="50"/>
        <v>-0.81267062147291913</v>
      </c>
      <c r="AY69" s="100"/>
      <c r="AZ69" s="95">
        <f t="shared" si="60"/>
        <v>-1485.8219506513674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52"/>
        <v>9</v>
      </c>
      <c r="F70" s="94">
        <v>1</v>
      </c>
      <c r="G70" s="94">
        <v>1</v>
      </c>
      <c r="H70" s="94">
        <v>6</v>
      </c>
      <c r="I70" s="94">
        <v>0</v>
      </c>
      <c r="J70" s="94">
        <v>1</v>
      </c>
      <c r="K70" s="94">
        <v>117.24</v>
      </c>
      <c r="L70" s="93">
        <f t="shared" si="41"/>
        <v>1055.1599999999999</v>
      </c>
      <c r="M70" s="90">
        <v>85</v>
      </c>
      <c r="N70" s="90">
        <v>2</v>
      </c>
      <c r="O70" s="90">
        <v>1048</v>
      </c>
      <c r="P70" s="90">
        <v>0</v>
      </c>
      <c r="Q70" s="234">
        <f t="shared" si="61"/>
        <v>0.2857142857142857</v>
      </c>
      <c r="R70" s="93">
        <f t="shared" si="62"/>
        <v>0</v>
      </c>
      <c r="S70" s="94">
        <v>0</v>
      </c>
      <c r="T70" s="94">
        <v>0</v>
      </c>
      <c r="U70" s="93">
        <f t="shared" si="63"/>
        <v>0</v>
      </c>
      <c r="V70" s="94">
        <v>0</v>
      </c>
      <c r="W70" s="94">
        <v>0</v>
      </c>
      <c r="X70" s="93">
        <f t="shared" si="64"/>
        <v>0</v>
      </c>
      <c r="Y70" s="94">
        <v>0</v>
      </c>
      <c r="Z70" s="94">
        <v>0</v>
      </c>
      <c r="AA70" s="93">
        <f t="shared" si="65"/>
        <v>0</v>
      </c>
      <c r="AB70" s="93">
        <f t="shared" si="66"/>
        <v>0</v>
      </c>
      <c r="AC70" s="235">
        <f t="shared" si="67"/>
        <v>0</v>
      </c>
      <c r="AD70" s="93">
        <f t="shared" si="68"/>
        <v>0</v>
      </c>
      <c r="AE70" s="94">
        <v>0</v>
      </c>
      <c r="AF70" s="235">
        <f t="shared" si="69"/>
        <v>0</v>
      </c>
      <c r="AG70" s="94">
        <v>96.4</v>
      </c>
      <c r="AH70" s="94"/>
      <c r="AI70" s="94"/>
      <c r="AJ70" s="94"/>
      <c r="AK70" s="94"/>
      <c r="AL70" s="123">
        <f t="shared" si="70"/>
        <v>4.2239979294280046</v>
      </c>
      <c r="AM70" s="94">
        <v>0</v>
      </c>
      <c r="AN70" s="95">
        <f t="shared" si="53"/>
        <v>0</v>
      </c>
      <c r="AO70" s="96">
        <f t="shared" si="54"/>
        <v>-100.62399792942801</v>
      </c>
      <c r="AP70" s="97"/>
      <c r="AQ70" s="98">
        <f t="shared" si="55"/>
        <v>0</v>
      </c>
      <c r="AR70" s="99">
        <f t="shared" si="56"/>
        <v>117.24</v>
      </c>
      <c r="AS70" s="99">
        <f t="shared" si="57"/>
        <v>0</v>
      </c>
      <c r="AT70" s="99">
        <f t="shared" si="58"/>
        <v>96.4</v>
      </c>
      <c r="AU70" s="99">
        <f t="shared" si="59"/>
        <v>0</v>
      </c>
      <c r="AV70" s="99">
        <f t="array" ref="AV70">_xlfn.IFS(U70=0,AO70,U70&lt;0,AO70/-U70,U70&gt;0,AO70/U70)</f>
        <v>-100.62399792942801</v>
      </c>
      <c r="AW70" s="235">
        <f t="shared" si="49"/>
        <v>0</v>
      </c>
      <c r="AX70" s="235">
        <f t="shared" si="50"/>
        <v>-0.85827360908758121</v>
      </c>
      <c r="AY70" s="100"/>
      <c r="AZ70" s="95">
        <f t="shared" si="60"/>
        <v>-905.61598136485213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52"/>
        <v>20</v>
      </c>
      <c r="F71" s="94">
        <v>3</v>
      </c>
      <c r="G71" s="94">
        <v>1</v>
      </c>
      <c r="H71" s="94">
        <v>15</v>
      </c>
      <c r="I71" s="94">
        <v>0</v>
      </c>
      <c r="J71" s="94">
        <v>1</v>
      </c>
      <c r="K71" s="94">
        <v>123.09</v>
      </c>
      <c r="L71" s="93">
        <f t="shared" si="41"/>
        <v>2461.8000000000002</v>
      </c>
      <c r="M71" s="90">
        <v>92</v>
      </c>
      <c r="N71" s="90">
        <v>7</v>
      </c>
      <c r="O71" s="90">
        <v>807</v>
      </c>
      <c r="P71" s="90">
        <v>0</v>
      </c>
      <c r="Q71" s="234">
        <f t="shared" si="61"/>
        <v>1</v>
      </c>
      <c r="R71" s="93">
        <f t="shared" si="62"/>
        <v>0</v>
      </c>
      <c r="S71" s="94">
        <v>1</v>
      </c>
      <c r="T71" s="94">
        <v>-1</v>
      </c>
      <c r="U71" s="93">
        <f t="shared" si="63"/>
        <v>0</v>
      </c>
      <c r="V71" s="94">
        <v>538</v>
      </c>
      <c r="W71" s="94">
        <v>-538</v>
      </c>
      <c r="X71" s="93">
        <f t="shared" si="64"/>
        <v>0</v>
      </c>
      <c r="Y71" s="94">
        <v>807</v>
      </c>
      <c r="Z71" s="94">
        <v>-807</v>
      </c>
      <c r="AA71" s="93">
        <f t="shared" si="65"/>
        <v>0</v>
      </c>
      <c r="AB71" s="93">
        <f t="shared" si="66"/>
        <v>0</v>
      </c>
      <c r="AC71" s="235">
        <f t="shared" si="67"/>
        <v>0</v>
      </c>
      <c r="AD71" s="93">
        <f t="shared" si="68"/>
        <v>0</v>
      </c>
      <c r="AE71" s="94">
        <v>0</v>
      </c>
      <c r="AF71" s="235">
        <f t="shared" si="69"/>
        <v>0</v>
      </c>
      <c r="AG71" s="94">
        <v>643.65</v>
      </c>
      <c r="AH71" s="94"/>
      <c r="AI71" s="94"/>
      <c r="AJ71" s="94"/>
      <c r="AK71" s="94"/>
      <c r="AL71" s="123">
        <f t="shared" si="70"/>
        <v>10.559994823570012</v>
      </c>
      <c r="AM71" s="94">
        <v>0</v>
      </c>
      <c r="AN71" s="95">
        <f t="shared" si="53"/>
        <v>0</v>
      </c>
      <c r="AO71" s="96">
        <f t="shared" si="54"/>
        <v>-654.20999482357001</v>
      </c>
      <c r="AP71" s="97"/>
      <c r="AQ71" s="98">
        <f t="shared" si="55"/>
        <v>0</v>
      </c>
      <c r="AR71" s="99">
        <f t="shared" si="56"/>
        <v>123.09</v>
      </c>
      <c r="AS71" s="99">
        <f t="shared" si="57"/>
        <v>0</v>
      </c>
      <c r="AT71" s="99">
        <f t="shared" si="58"/>
        <v>643.65</v>
      </c>
      <c r="AU71" s="99">
        <f t="shared" si="59"/>
        <v>0</v>
      </c>
      <c r="AV71" s="99">
        <f t="array" ref="AV71">_xlfn.IFS(U71=0,AO71,U71&lt;0,AO71/-U71,U71&gt;0,AO71/U71)</f>
        <v>-654.20999482357001</v>
      </c>
      <c r="AW71" s="235">
        <f t="shared" si="49"/>
        <v>0</v>
      </c>
      <c r="AX71" s="235">
        <f t="shared" si="50"/>
        <v>-5.314891500719555</v>
      </c>
      <c r="AY71" s="100"/>
      <c r="AZ71" s="95">
        <f t="shared" si="60"/>
        <v>-13084.1998964714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52"/>
        <v>13</v>
      </c>
      <c r="F72" s="94">
        <v>7</v>
      </c>
      <c r="G72" s="94">
        <v>1</v>
      </c>
      <c r="H72" s="94">
        <v>4</v>
      </c>
      <c r="I72" s="94">
        <v>0</v>
      </c>
      <c r="J72" s="94">
        <v>1</v>
      </c>
      <c r="K72" s="94">
        <v>123.09</v>
      </c>
      <c r="L72" s="93">
        <f t="shared" si="41"/>
        <v>1600.17</v>
      </c>
      <c r="M72" s="90">
        <v>38</v>
      </c>
      <c r="N72" s="90">
        <v>7</v>
      </c>
      <c r="O72" s="90">
        <v>837</v>
      </c>
      <c r="P72" s="90">
        <v>0</v>
      </c>
      <c r="Q72" s="234">
        <f t="shared" si="61"/>
        <v>1</v>
      </c>
      <c r="R72" s="93">
        <f t="shared" si="62"/>
        <v>0.14285714285714285</v>
      </c>
      <c r="S72" s="94">
        <v>1</v>
      </c>
      <c r="T72" s="94">
        <v>0</v>
      </c>
      <c r="U72" s="93">
        <f t="shared" si="63"/>
        <v>1</v>
      </c>
      <c r="V72" s="94">
        <v>557</v>
      </c>
      <c r="W72" s="94">
        <v>0</v>
      </c>
      <c r="X72" s="93">
        <f t="shared" si="64"/>
        <v>557</v>
      </c>
      <c r="Y72" s="94">
        <v>837</v>
      </c>
      <c r="Z72" s="94">
        <v>0</v>
      </c>
      <c r="AA72" s="93">
        <f t="shared" si="65"/>
        <v>837</v>
      </c>
      <c r="AB72" s="93">
        <f t="shared" si="66"/>
        <v>0</v>
      </c>
      <c r="AC72" s="235">
        <f t="shared" si="67"/>
        <v>6.2814828370076343E-4</v>
      </c>
      <c r="AD72" s="93">
        <f t="shared" si="68"/>
        <v>123.09</v>
      </c>
      <c r="AE72" s="94">
        <v>313.14</v>
      </c>
      <c r="AF72" s="235">
        <f t="shared" si="69"/>
        <v>0.37412186379928314</v>
      </c>
      <c r="AG72" s="94">
        <v>354.45</v>
      </c>
      <c r="AH72" s="94"/>
      <c r="AI72" s="94"/>
      <c r="AJ72" s="94"/>
      <c r="AK72" s="94"/>
      <c r="AL72" s="123">
        <f t="shared" si="70"/>
        <v>2.8159986196186697</v>
      </c>
      <c r="AM72" s="94">
        <v>0</v>
      </c>
      <c r="AN72" s="95">
        <f t="shared" si="53"/>
        <v>31.8047</v>
      </c>
      <c r="AO72" s="96">
        <f t="shared" si="54"/>
        <v>11.699301380381325</v>
      </c>
      <c r="AP72" s="97"/>
      <c r="AQ72" s="98">
        <f t="shared" si="55"/>
        <v>837</v>
      </c>
      <c r="AR72" s="99">
        <f t="shared" si="56"/>
        <v>123.09</v>
      </c>
      <c r="AS72" s="99">
        <f t="shared" si="57"/>
        <v>313.14</v>
      </c>
      <c r="AT72" s="99">
        <f t="shared" si="58"/>
        <v>354.45</v>
      </c>
      <c r="AU72" s="99">
        <f t="shared" si="59"/>
        <v>0</v>
      </c>
      <c r="AV72" s="99">
        <f t="array" ref="AV72">_xlfn.IFS(U72=0,AO72,U72&lt;0,AO72/-U72,U72&gt;0,AO72/U72)</f>
        <v>11.699301380381325</v>
      </c>
      <c r="AW72" s="235">
        <f t="shared" si="49"/>
        <v>1.3977659952665859E-2</v>
      </c>
      <c r="AX72" s="235">
        <f t="shared" si="50"/>
        <v>9.5046725001066895E-2</v>
      </c>
      <c r="AY72" s="100"/>
      <c r="AZ72" s="95">
        <f t="shared" si="60"/>
        <v>152.09091794495723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52"/>
        <v>16</v>
      </c>
      <c r="F73" s="94">
        <v>3</v>
      </c>
      <c r="G73" s="94">
        <v>1</v>
      </c>
      <c r="H73" s="94">
        <v>11</v>
      </c>
      <c r="I73" s="94">
        <v>0</v>
      </c>
      <c r="J73" s="94">
        <v>1</v>
      </c>
      <c r="K73" s="94">
        <v>123.09</v>
      </c>
      <c r="L73" s="93">
        <f t="shared" si="41"/>
        <v>1969.44</v>
      </c>
      <c r="M73" s="90">
        <v>54</v>
      </c>
      <c r="N73" s="90">
        <v>4</v>
      </c>
      <c r="O73" s="90">
        <v>807</v>
      </c>
      <c r="P73" s="90">
        <v>0</v>
      </c>
      <c r="Q73" s="234">
        <f t="shared" si="61"/>
        <v>0.5714285714285714</v>
      </c>
      <c r="R73" s="93">
        <f t="shared" si="62"/>
        <v>0</v>
      </c>
      <c r="S73" s="94">
        <v>0</v>
      </c>
      <c r="T73" s="94">
        <v>0</v>
      </c>
      <c r="U73" s="93">
        <f t="shared" si="63"/>
        <v>0</v>
      </c>
      <c r="V73" s="94">
        <v>0</v>
      </c>
      <c r="W73" s="94">
        <v>0</v>
      </c>
      <c r="X73" s="93">
        <f t="shared" si="64"/>
        <v>0</v>
      </c>
      <c r="Y73" s="94">
        <v>0</v>
      </c>
      <c r="Z73" s="94">
        <v>0</v>
      </c>
      <c r="AA73" s="93">
        <f t="shared" si="65"/>
        <v>0</v>
      </c>
      <c r="AB73" s="93">
        <f t="shared" si="66"/>
        <v>0</v>
      </c>
      <c r="AC73" s="235">
        <f t="shared" si="67"/>
        <v>0</v>
      </c>
      <c r="AD73" s="93">
        <f t="shared" si="68"/>
        <v>0</v>
      </c>
      <c r="AE73" s="94">
        <v>0</v>
      </c>
      <c r="AF73" s="235">
        <f t="shared" si="69"/>
        <v>0</v>
      </c>
      <c r="AG73" s="94">
        <v>308.05</v>
      </c>
      <c r="AH73" s="94"/>
      <c r="AI73" s="94"/>
      <c r="AJ73" s="94"/>
      <c r="AK73" s="94"/>
      <c r="AL73" s="123">
        <f t="shared" si="70"/>
        <v>7.7439962039513421</v>
      </c>
      <c r="AM73" s="94">
        <v>0</v>
      </c>
      <c r="AN73" s="95">
        <f t="shared" si="53"/>
        <v>0</v>
      </c>
      <c r="AO73" s="96">
        <f t="shared" si="54"/>
        <v>-315.79399620395134</v>
      </c>
      <c r="AP73" s="97"/>
      <c r="AQ73" s="98">
        <f t="shared" si="55"/>
        <v>0</v>
      </c>
      <c r="AR73" s="99">
        <f t="shared" si="56"/>
        <v>123.09</v>
      </c>
      <c r="AS73" s="99">
        <f t="shared" si="57"/>
        <v>0</v>
      </c>
      <c r="AT73" s="99">
        <f t="shared" si="58"/>
        <v>308.05</v>
      </c>
      <c r="AU73" s="99">
        <f t="shared" si="59"/>
        <v>0</v>
      </c>
      <c r="AV73" s="99">
        <f t="array" ref="AV73">_xlfn.IFS(U73=0,AO73,U73&lt;0,AO73/-U73,U73&gt;0,AO73/U73)</f>
        <v>-315.79399620395134</v>
      </c>
      <c r="AW73" s="235">
        <f t="shared" si="49"/>
        <v>0</v>
      </c>
      <c r="AX73" s="235">
        <f t="shared" si="50"/>
        <v>-2.5655536290840142</v>
      </c>
      <c r="AY73" s="100"/>
      <c r="AZ73" s="95">
        <f t="shared" si="60"/>
        <v>-5052.7039392632214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52"/>
        <v>3</v>
      </c>
      <c r="F74" s="94">
        <v>2</v>
      </c>
      <c r="G74" s="94" t="s">
        <v>100</v>
      </c>
      <c r="H74" s="94" t="s">
        <v>100</v>
      </c>
      <c r="I74" s="94">
        <v>0</v>
      </c>
      <c r="J74" s="94">
        <v>1</v>
      </c>
      <c r="K74" s="94">
        <v>134.79</v>
      </c>
      <c r="L74" s="93">
        <f t="shared" si="41"/>
        <v>404.37</v>
      </c>
      <c r="M74" s="90">
        <v>13</v>
      </c>
      <c r="N74" s="90">
        <v>1</v>
      </c>
      <c r="O74" s="90">
        <v>781</v>
      </c>
      <c r="P74" s="90">
        <v>0</v>
      </c>
      <c r="Q74" s="234">
        <f t="shared" si="61"/>
        <v>0.14285714285714285</v>
      </c>
      <c r="R74" s="93">
        <f t="shared" si="62"/>
        <v>0</v>
      </c>
      <c r="S74" s="94">
        <v>0</v>
      </c>
      <c r="T74" s="94">
        <v>0</v>
      </c>
      <c r="U74" s="93">
        <f t="shared" si="63"/>
        <v>0</v>
      </c>
      <c r="V74" s="94">
        <v>0</v>
      </c>
      <c r="W74" s="94">
        <v>0</v>
      </c>
      <c r="X74" s="93">
        <f t="shared" si="64"/>
        <v>0</v>
      </c>
      <c r="Y74" s="94">
        <v>0</v>
      </c>
      <c r="Z74" s="94">
        <v>0</v>
      </c>
      <c r="AA74" s="93">
        <f t="shared" si="65"/>
        <v>0</v>
      </c>
      <c r="AB74" s="93">
        <f t="shared" si="66"/>
        <v>0</v>
      </c>
      <c r="AC74" s="235">
        <f t="shared" si="67"/>
        <v>0</v>
      </c>
      <c r="AD74" s="93">
        <f t="shared" si="68"/>
        <v>0</v>
      </c>
      <c r="AE74" s="94">
        <v>0</v>
      </c>
      <c r="AF74" s="235">
        <f t="shared" si="69"/>
        <v>0</v>
      </c>
      <c r="AG74" s="94">
        <v>0</v>
      </c>
      <c r="AH74" s="94"/>
      <c r="AI74" s="94"/>
      <c r="AJ74" s="94"/>
      <c r="AK74" s="94"/>
      <c r="AL74" s="123">
        <f t="shared" si="70"/>
        <v>0</v>
      </c>
      <c r="AM74" s="94">
        <v>0</v>
      </c>
      <c r="AN74" s="95">
        <f t="shared" si="53"/>
        <v>0</v>
      </c>
      <c r="AO74" s="96">
        <f t="shared" si="54"/>
        <v>0</v>
      </c>
      <c r="AP74" s="97"/>
      <c r="AQ74" s="98">
        <f t="shared" si="55"/>
        <v>0</v>
      </c>
      <c r="AR74" s="99">
        <f t="shared" si="56"/>
        <v>134.79</v>
      </c>
      <c r="AS74" s="99">
        <f t="shared" si="57"/>
        <v>0</v>
      </c>
      <c r="AT74" s="99">
        <f t="shared" si="58"/>
        <v>0</v>
      </c>
      <c r="AU74" s="99">
        <f t="shared" si="59"/>
        <v>0</v>
      </c>
      <c r="AV74" s="99">
        <f t="array" ref="AV74">_xlfn.IFS(U74=0,AO74,U74&lt;0,AO74/-U74,U74&gt;0,AO74/U74)</f>
        <v>0</v>
      </c>
      <c r="AW74" s="235">
        <f t="shared" si="49"/>
        <v>0</v>
      </c>
      <c r="AX74" s="235">
        <f t="shared" si="50"/>
        <v>0</v>
      </c>
      <c r="AY74" s="100"/>
      <c r="AZ74" s="95">
        <f t="shared" si="60"/>
        <v>0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52"/>
        <v>32</v>
      </c>
      <c r="F75" s="94" t="s">
        <v>100</v>
      </c>
      <c r="G75" s="94">
        <v>1</v>
      </c>
      <c r="H75" s="94" t="s">
        <v>100</v>
      </c>
      <c r="I75" s="94">
        <v>0</v>
      </c>
      <c r="J75" s="94">
        <v>31</v>
      </c>
      <c r="K75" s="94">
        <v>134.79</v>
      </c>
      <c r="L75" s="93">
        <f t="shared" si="41"/>
        <v>4313.28</v>
      </c>
      <c r="M75" s="90">
        <v>999</v>
      </c>
      <c r="N75" s="90">
        <v>1</v>
      </c>
      <c r="O75" s="90">
        <v>763</v>
      </c>
      <c r="P75" s="90">
        <v>100</v>
      </c>
      <c r="Q75" s="234">
        <f t="shared" si="61"/>
        <v>0.14285714285714285</v>
      </c>
      <c r="R75" s="93">
        <f t="shared" si="62"/>
        <v>0.2857142857142857</v>
      </c>
      <c r="S75" s="94">
        <v>2</v>
      </c>
      <c r="T75" s="94">
        <v>0</v>
      </c>
      <c r="U75" s="93">
        <f t="shared" si="63"/>
        <v>2</v>
      </c>
      <c r="V75" s="94">
        <v>926</v>
      </c>
      <c r="W75" s="94">
        <v>0</v>
      </c>
      <c r="X75" s="93">
        <f t="shared" si="64"/>
        <v>926</v>
      </c>
      <c r="Y75" s="94">
        <v>1480.22</v>
      </c>
      <c r="Z75" s="94">
        <v>0</v>
      </c>
      <c r="AA75" s="93">
        <f t="shared" si="65"/>
        <v>1480.22</v>
      </c>
      <c r="AB75" s="93">
        <f t="shared" si="66"/>
        <v>763</v>
      </c>
      <c r="AC75" s="235">
        <f t="shared" si="67"/>
        <v>1.1108693578250229E-3</v>
      </c>
      <c r="AD75" s="93">
        <f t="shared" si="68"/>
        <v>269.58</v>
      </c>
      <c r="AE75" s="94">
        <v>551.86</v>
      </c>
      <c r="AF75" s="235">
        <f t="shared" si="69"/>
        <v>0.3728229587493751</v>
      </c>
      <c r="AG75" s="94">
        <v>207.06</v>
      </c>
      <c r="AH75" s="94"/>
      <c r="AI75" s="94"/>
      <c r="AJ75" s="94"/>
      <c r="AK75" s="94"/>
      <c r="AL75" s="123">
        <f t="shared" si="70"/>
        <v>0</v>
      </c>
      <c r="AM75" s="94">
        <v>0</v>
      </c>
      <c r="AN75" s="95">
        <f t="shared" si="53"/>
        <v>52.874600000000001</v>
      </c>
      <c r="AO75" s="96">
        <f t="shared" si="54"/>
        <v>398.8454000000001</v>
      </c>
      <c r="AP75" s="97"/>
      <c r="AQ75" s="98">
        <f t="shared" si="55"/>
        <v>740.11</v>
      </c>
      <c r="AR75" s="99">
        <f t="shared" si="56"/>
        <v>134.79</v>
      </c>
      <c r="AS75" s="99">
        <f t="shared" si="57"/>
        <v>275.93</v>
      </c>
      <c r="AT75" s="99">
        <f t="shared" si="58"/>
        <v>103.53</v>
      </c>
      <c r="AU75" s="99">
        <f t="shared" si="59"/>
        <v>0</v>
      </c>
      <c r="AV75" s="99">
        <f t="array" ref="AV75">_xlfn.IFS(U75=0,AO75,U75&lt;0,AO75/-U75,U75&gt;0,AO75/U75)</f>
        <v>199.42270000000005</v>
      </c>
      <c r="AW75" s="235">
        <f t="shared" si="49"/>
        <v>0.26945008174460561</v>
      </c>
      <c r="AX75" s="235">
        <f t="shared" si="50"/>
        <v>1.4795066399584544</v>
      </c>
      <c r="AY75" s="100"/>
      <c r="AZ75" s="95">
        <f t="shared" si="60"/>
        <v>6381.5264000000016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52"/>
        <v>51</v>
      </c>
      <c r="F76" s="94">
        <v>2</v>
      </c>
      <c r="G76" s="94" t="s">
        <v>100</v>
      </c>
      <c r="H76" s="94">
        <v>48</v>
      </c>
      <c r="I76" s="94">
        <v>0</v>
      </c>
      <c r="J76" s="94">
        <v>1</v>
      </c>
      <c r="K76" s="94">
        <v>123.09</v>
      </c>
      <c r="L76" s="93">
        <f t="shared" si="41"/>
        <v>6277.59</v>
      </c>
      <c r="M76" s="90">
        <v>498</v>
      </c>
      <c r="N76" s="90">
        <v>3</v>
      </c>
      <c r="O76" s="90">
        <v>1050</v>
      </c>
      <c r="P76" s="90">
        <v>0</v>
      </c>
      <c r="Q76" s="234">
        <f t="shared" si="61"/>
        <v>0.42857142857142855</v>
      </c>
      <c r="R76" s="93">
        <f t="shared" si="62"/>
        <v>0</v>
      </c>
      <c r="S76" s="94">
        <v>0</v>
      </c>
      <c r="T76" s="94">
        <v>0</v>
      </c>
      <c r="U76" s="93">
        <f t="shared" si="63"/>
        <v>0</v>
      </c>
      <c r="V76" s="94">
        <v>0</v>
      </c>
      <c r="W76" s="94">
        <v>0</v>
      </c>
      <c r="X76" s="93">
        <f t="shared" si="64"/>
        <v>0</v>
      </c>
      <c r="Y76" s="94">
        <v>0</v>
      </c>
      <c r="Z76" s="94">
        <v>0</v>
      </c>
      <c r="AA76" s="93">
        <f t="shared" si="65"/>
        <v>0</v>
      </c>
      <c r="AB76" s="93">
        <f t="shared" si="66"/>
        <v>0</v>
      </c>
      <c r="AC76" s="235">
        <f t="shared" si="67"/>
        <v>0</v>
      </c>
      <c r="AD76" s="93">
        <f t="shared" si="68"/>
        <v>0</v>
      </c>
      <c r="AE76" s="94">
        <v>0</v>
      </c>
      <c r="AF76" s="235">
        <f t="shared" si="69"/>
        <v>0</v>
      </c>
      <c r="AG76" s="94">
        <v>108</v>
      </c>
      <c r="AH76" s="94"/>
      <c r="AI76" s="94"/>
      <c r="AJ76" s="94"/>
      <c r="AK76" s="94"/>
      <c r="AL76" s="123">
        <f t="shared" si="70"/>
        <v>33.791983435424036</v>
      </c>
      <c r="AM76" s="94">
        <v>0</v>
      </c>
      <c r="AN76" s="95">
        <f t="shared" si="53"/>
        <v>0</v>
      </c>
      <c r="AO76" s="96">
        <f t="shared" si="54"/>
        <v>-141.79198343542404</v>
      </c>
      <c r="AP76" s="97"/>
      <c r="AQ76" s="98">
        <f t="shared" si="55"/>
        <v>0</v>
      </c>
      <c r="AR76" s="99">
        <f t="shared" si="56"/>
        <v>123.09</v>
      </c>
      <c r="AS76" s="99">
        <f t="shared" si="57"/>
        <v>0</v>
      </c>
      <c r="AT76" s="99">
        <f t="shared" si="58"/>
        <v>108</v>
      </c>
      <c r="AU76" s="99">
        <f t="shared" si="59"/>
        <v>0</v>
      </c>
      <c r="AV76" s="99">
        <f t="array" ref="AV76">_xlfn.IFS(U76=0,AO76,U76&lt;0,AO76/-U76,U76&gt;0,AO76/U76)</f>
        <v>-141.79198343542404</v>
      </c>
      <c r="AW76" s="235">
        <f t="shared" si="49"/>
        <v>0</v>
      </c>
      <c r="AX76" s="235">
        <f t="shared" si="50"/>
        <v>-1.1519374720564144</v>
      </c>
      <c r="AY76" s="100"/>
      <c r="AZ76" s="95">
        <f t="shared" si="60"/>
        <v>-7231.3911552066265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52"/>
        <v>43</v>
      </c>
      <c r="F77" s="94" t="s">
        <v>100</v>
      </c>
      <c r="G77" s="94" t="s">
        <v>100</v>
      </c>
      <c r="H77" s="94">
        <v>39</v>
      </c>
      <c r="I77" s="94">
        <v>0</v>
      </c>
      <c r="J77" s="94">
        <v>4</v>
      </c>
      <c r="K77" s="94">
        <v>123.09</v>
      </c>
      <c r="L77" s="93">
        <f t="shared" si="41"/>
        <v>5292.87</v>
      </c>
      <c r="M77" s="90">
        <v>999</v>
      </c>
      <c r="N77" s="90">
        <v>0</v>
      </c>
      <c r="O77" s="90">
        <v>0</v>
      </c>
      <c r="P77" s="90">
        <v>0</v>
      </c>
      <c r="Q77" s="234">
        <f t="shared" si="61"/>
        <v>0</v>
      </c>
      <c r="R77" s="93">
        <f t="shared" si="62"/>
        <v>0</v>
      </c>
      <c r="S77" s="94">
        <v>0</v>
      </c>
      <c r="T77" s="94">
        <v>0</v>
      </c>
      <c r="U77" s="93">
        <f t="shared" si="63"/>
        <v>0</v>
      </c>
      <c r="V77" s="94">
        <v>0</v>
      </c>
      <c r="W77" s="94">
        <v>0</v>
      </c>
      <c r="X77" s="93">
        <f t="shared" si="64"/>
        <v>0</v>
      </c>
      <c r="Y77" s="94">
        <v>0</v>
      </c>
      <c r="Z77" s="94">
        <v>0</v>
      </c>
      <c r="AA77" s="93">
        <f t="shared" si="65"/>
        <v>0</v>
      </c>
      <c r="AB77" s="93">
        <f t="shared" si="66"/>
        <v>0</v>
      </c>
      <c r="AC77" s="235">
        <f t="shared" si="67"/>
        <v>0</v>
      </c>
      <c r="AD77" s="93">
        <f t="shared" si="68"/>
        <v>0</v>
      </c>
      <c r="AE77" s="94">
        <v>0</v>
      </c>
      <c r="AF77" s="235">
        <f t="shared" si="69"/>
        <v>0</v>
      </c>
      <c r="AG77" s="94">
        <v>0</v>
      </c>
      <c r="AH77" s="94"/>
      <c r="AI77" s="94"/>
      <c r="AJ77" s="94"/>
      <c r="AK77" s="94"/>
      <c r="AL77" s="123">
        <f t="shared" si="70"/>
        <v>27.45598654128203</v>
      </c>
      <c r="AM77" s="94">
        <v>0</v>
      </c>
      <c r="AN77" s="95">
        <f t="shared" si="53"/>
        <v>0</v>
      </c>
      <c r="AO77" s="96">
        <f t="shared" si="54"/>
        <v>-27.45598654128203</v>
      </c>
      <c r="AP77" s="97"/>
      <c r="AQ77" s="98">
        <f t="shared" si="55"/>
        <v>0</v>
      </c>
      <c r="AR77" s="99">
        <f t="shared" si="56"/>
        <v>123.09</v>
      </c>
      <c r="AS77" s="99">
        <f t="shared" si="57"/>
        <v>0</v>
      </c>
      <c r="AT77" s="99">
        <f t="shared" si="58"/>
        <v>0</v>
      </c>
      <c r="AU77" s="99">
        <f t="shared" si="59"/>
        <v>0</v>
      </c>
      <c r="AV77" s="99">
        <f t="array" ref="AV77">_xlfn.IFS(U77=0,AO77,U77&lt;0,AO77/-U77,U77&gt;0,AO77/U77)</f>
        <v>-27.45598654128203</v>
      </c>
      <c r="AW77" s="235">
        <f t="shared" si="49"/>
        <v>0</v>
      </c>
      <c r="AX77" s="235">
        <f t="shared" si="50"/>
        <v>-0.22305619092763043</v>
      </c>
      <c r="AY77" s="100"/>
      <c r="AZ77" s="95">
        <f t="shared" si="60"/>
        <v>-1180.6074212751273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52"/>
        <v>28</v>
      </c>
      <c r="F78" s="94">
        <v>3</v>
      </c>
      <c r="G78" s="94" t="s">
        <v>100</v>
      </c>
      <c r="H78" s="94">
        <v>24</v>
      </c>
      <c r="I78" s="94">
        <v>0</v>
      </c>
      <c r="J78" s="94">
        <v>1</v>
      </c>
      <c r="K78" s="94">
        <v>123.09</v>
      </c>
      <c r="L78" s="93">
        <f t="shared" si="41"/>
        <v>3446.52</v>
      </c>
      <c r="M78" s="90">
        <v>139</v>
      </c>
      <c r="N78" s="90">
        <v>5</v>
      </c>
      <c r="O78" s="90">
        <v>1150</v>
      </c>
      <c r="P78" s="90">
        <v>100</v>
      </c>
      <c r="Q78" s="234">
        <f t="shared" si="61"/>
        <v>0.7142857142857143</v>
      </c>
      <c r="R78" s="93">
        <f t="shared" si="62"/>
        <v>0.2857142857142857</v>
      </c>
      <c r="S78" s="94">
        <v>2</v>
      </c>
      <c r="T78" s="94">
        <v>0</v>
      </c>
      <c r="U78" s="93">
        <f t="shared" si="63"/>
        <v>2</v>
      </c>
      <c r="V78" s="94">
        <v>1467</v>
      </c>
      <c r="W78" s="94">
        <v>0</v>
      </c>
      <c r="X78" s="93">
        <f t="shared" si="64"/>
        <v>1467</v>
      </c>
      <c r="Y78" s="94">
        <v>2300</v>
      </c>
      <c r="Z78" s="94">
        <v>0</v>
      </c>
      <c r="AA78" s="93">
        <f t="shared" si="65"/>
        <v>2300</v>
      </c>
      <c r="AB78" s="93">
        <f t="shared" si="66"/>
        <v>5750</v>
      </c>
      <c r="AC78" s="235">
        <f t="shared" si="67"/>
        <v>1.7260944474453475E-3</v>
      </c>
      <c r="AD78" s="93">
        <f t="shared" si="68"/>
        <v>246.18</v>
      </c>
      <c r="AE78" s="94">
        <v>863.97</v>
      </c>
      <c r="AF78" s="235">
        <f t="shared" si="69"/>
        <v>0.37563913043478264</v>
      </c>
      <c r="AG78" s="94">
        <v>332</v>
      </c>
      <c r="AH78" s="94"/>
      <c r="AI78" s="94"/>
      <c r="AJ78" s="94"/>
      <c r="AK78" s="94"/>
      <c r="AL78" s="123">
        <f t="shared" si="70"/>
        <v>16.895991717712018</v>
      </c>
      <c r="AM78" s="94">
        <v>0</v>
      </c>
      <c r="AN78" s="95">
        <f t="shared" si="53"/>
        <v>83.765699999999995</v>
      </c>
      <c r="AO78" s="96">
        <f t="shared" si="54"/>
        <v>757.18830828228806</v>
      </c>
      <c r="AP78" s="97"/>
      <c r="AQ78" s="98">
        <f t="shared" si="55"/>
        <v>1150</v>
      </c>
      <c r="AR78" s="99">
        <f t="shared" si="56"/>
        <v>123.09</v>
      </c>
      <c r="AS78" s="99">
        <f t="shared" si="57"/>
        <v>431.98500000000001</v>
      </c>
      <c r="AT78" s="99">
        <f t="shared" si="58"/>
        <v>166</v>
      </c>
      <c r="AU78" s="99">
        <f t="shared" si="59"/>
        <v>0</v>
      </c>
      <c r="AV78" s="99">
        <f t="array" ref="AV78">_xlfn.IFS(U78=0,AO78,U78&lt;0,AO78/-U78,U78&gt;0,AO78/U78)</f>
        <v>378.59415414114403</v>
      </c>
      <c r="AW78" s="235">
        <f t="shared" si="49"/>
        <v>0.32921230794882089</v>
      </c>
      <c r="AX78" s="235">
        <f t="shared" si="50"/>
        <v>3.0757507038845073</v>
      </c>
      <c r="AY78" s="100"/>
      <c r="AZ78" s="95">
        <f t="shared" si="60"/>
        <v>10600.636315952033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52"/>
        <v>51</v>
      </c>
      <c r="F79" s="94" t="s">
        <v>100</v>
      </c>
      <c r="G79" s="94" t="s">
        <v>100</v>
      </c>
      <c r="H79" s="94">
        <v>50</v>
      </c>
      <c r="I79" s="94">
        <v>0</v>
      </c>
      <c r="J79" s="94">
        <v>1</v>
      </c>
      <c r="K79" s="94">
        <v>164.04</v>
      </c>
      <c r="L79" s="93">
        <f t="shared" si="41"/>
        <v>8366.0399999999991</v>
      </c>
      <c r="M79" s="90">
        <v>999</v>
      </c>
      <c r="N79" s="90">
        <v>0</v>
      </c>
      <c r="O79" s="90">
        <v>0</v>
      </c>
      <c r="P79" s="90">
        <v>0</v>
      </c>
      <c r="Q79" s="234">
        <f t="shared" si="61"/>
        <v>0</v>
      </c>
      <c r="R79" s="93">
        <f t="shared" si="62"/>
        <v>0</v>
      </c>
      <c r="S79" s="94">
        <v>0</v>
      </c>
      <c r="T79" s="94">
        <v>0</v>
      </c>
      <c r="U79" s="93">
        <f t="shared" si="63"/>
        <v>0</v>
      </c>
      <c r="V79" s="94">
        <v>0</v>
      </c>
      <c r="W79" s="94">
        <v>0</v>
      </c>
      <c r="X79" s="93">
        <f t="shared" si="64"/>
        <v>0</v>
      </c>
      <c r="Y79" s="94">
        <v>0</v>
      </c>
      <c r="Z79" s="94">
        <v>0</v>
      </c>
      <c r="AA79" s="93">
        <f t="shared" si="65"/>
        <v>0</v>
      </c>
      <c r="AB79" s="93">
        <f t="shared" si="66"/>
        <v>0</v>
      </c>
      <c r="AC79" s="235">
        <f t="shared" si="67"/>
        <v>0</v>
      </c>
      <c r="AD79" s="93">
        <f t="shared" si="68"/>
        <v>0</v>
      </c>
      <c r="AE79" s="94">
        <v>0</v>
      </c>
      <c r="AF79" s="235">
        <f t="shared" si="69"/>
        <v>0</v>
      </c>
      <c r="AG79" s="94">
        <v>216</v>
      </c>
      <c r="AH79" s="94"/>
      <c r="AI79" s="94"/>
      <c r="AJ79" s="94"/>
      <c r="AK79" s="94"/>
      <c r="AL79" s="123">
        <f t="shared" si="70"/>
        <v>35.19998274523337</v>
      </c>
      <c r="AM79" s="94">
        <v>0</v>
      </c>
      <c r="AN79" s="95">
        <f t="shared" si="53"/>
        <v>0</v>
      </c>
      <c r="AO79" s="96">
        <f t="shared" si="54"/>
        <v>-251.19998274523337</v>
      </c>
      <c r="AP79" s="97"/>
      <c r="AQ79" s="98">
        <f t="shared" si="55"/>
        <v>0</v>
      </c>
      <c r="AR79" s="99">
        <f t="shared" si="56"/>
        <v>164.04</v>
      </c>
      <c r="AS79" s="99">
        <f t="shared" si="57"/>
        <v>0</v>
      </c>
      <c r="AT79" s="99">
        <f t="shared" si="58"/>
        <v>216</v>
      </c>
      <c r="AU79" s="99">
        <f t="shared" si="59"/>
        <v>0</v>
      </c>
      <c r="AV79" s="99">
        <f t="array" ref="AV79">_xlfn.IFS(U79=0,AO79,U79&lt;0,AO79/-U79,U79&gt;0,AO79/U79)</f>
        <v>-251.19998274523337</v>
      </c>
      <c r="AW79" s="235">
        <f t="shared" si="49"/>
        <v>0</v>
      </c>
      <c r="AX79" s="235">
        <f t="shared" si="50"/>
        <v>-1.5313337158329272</v>
      </c>
      <c r="AY79" s="100"/>
      <c r="AZ79" s="95">
        <f t="shared" si="60"/>
        <v>-12811.199120006902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52"/>
        <v>50</v>
      </c>
      <c r="F80" s="94">
        <v>6</v>
      </c>
      <c r="G80" s="94">
        <v>2</v>
      </c>
      <c r="H80" s="94">
        <v>41</v>
      </c>
      <c r="I80" s="94">
        <v>0</v>
      </c>
      <c r="J80" s="94">
        <v>1</v>
      </c>
      <c r="K80" s="94">
        <v>164.04</v>
      </c>
      <c r="L80" s="93">
        <f t="shared" si="41"/>
        <v>8202</v>
      </c>
      <c r="M80" s="90">
        <v>183</v>
      </c>
      <c r="N80" s="90">
        <v>8</v>
      </c>
      <c r="O80" s="90">
        <v>1260</v>
      </c>
      <c r="P80" s="90">
        <v>0</v>
      </c>
      <c r="Q80" s="234">
        <f t="shared" si="61"/>
        <v>1.1428571428571428</v>
      </c>
      <c r="R80" s="93">
        <f t="shared" si="62"/>
        <v>0</v>
      </c>
      <c r="S80" s="94">
        <v>0</v>
      </c>
      <c r="T80" s="94">
        <v>0</v>
      </c>
      <c r="U80" s="93">
        <f t="shared" si="63"/>
        <v>0</v>
      </c>
      <c r="V80" s="94">
        <v>0</v>
      </c>
      <c r="W80" s="94">
        <v>0</v>
      </c>
      <c r="X80" s="93">
        <f t="shared" si="64"/>
        <v>0</v>
      </c>
      <c r="Y80" s="94">
        <v>0</v>
      </c>
      <c r="Z80" s="94">
        <v>0</v>
      </c>
      <c r="AA80" s="93">
        <f t="shared" si="65"/>
        <v>0</v>
      </c>
      <c r="AB80" s="93">
        <f t="shared" si="66"/>
        <v>0</v>
      </c>
      <c r="AC80" s="235">
        <f t="shared" si="67"/>
        <v>0</v>
      </c>
      <c r="AD80" s="93">
        <f t="shared" si="68"/>
        <v>0</v>
      </c>
      <c r="AE80" s="94">
        <v>0</v>
      </c>
      <c r="AF80" s="235">
        <f t="shared" si="69"/>
        <v>0</v>
      </c>
      <c r="AG80" s="94">
        <v>216</v>
      </c>
      <c r="AH80" s="94">
        <v>2000</v>
      </c>
      <c r="AI80" s="94">
        <v>1501</v>
      </c>
      <c r="AJ80" s="94"/>
      <c r="AK80" s="94"/>
      <c r="AL80" s="123">
        <f t="shared" si="70"/>
        <v>28.863985851091364</v>
      </c>
      <c r="AM80" s="94">
        <v>0</v>
      </c>
      <c r="AN80" s="95">
        <f t="shared" si="53"/>
        <v>0</v>
      </c>
      <c r="AO80" s="96">
        <f t="shared" si="54"/>
        <v>-3745.8639858510915</v>
      </c>
      <c r="AP80" s="97"/>
      <c r="AQ80" s="98">
        <f t="shared" si="55"/>
        <v>0</v>
      </c>
      <c r="AR80" s="99">
        <f t="shared" si="56"/>
        <v>164.04</v>
      </c>
      <c r="AS80" s="99">
        <f t="shared" si="57"/>
        <v>0</v>
      </c>
      <c r="AT80" s="99">
        <f t="shared" si="58"/>
        <v>216</v>
      </c>
      <c r="AU80" s="99">
        <f t="shared" si="59"/>
        <v>0</v>
      </c>
      <c r="AV80" s="99">
        <f t="array" ref="AV80">_xlfn.IFS(U80=0,AO80,U80&lt;0,AO80/-U80,U80&gt;0,AO80/U80)</f>
        <v>-3745.8639858510915</v>
      </c>
      <c r="AW80" s="235">
        <f t="shared" si="49"/>
        <v>0</v>
      </c>
      <c r="AX80" s="235">
        <f t="shared" si="50"/>
        <v>-22.835064532132964</v>
      </c>
      <c r="AY80" s="100"/>
      <c r="AZ80" s="95">
        <f t="shared" si="60"/>
        <v>-187293.19929255458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52"/>
        <v>49</v>
      </c>
      <c r="F81" s="94">
        <v>7</v>
      </c>
      <c r="G81" s="94">
        <v>2</v>
      </c>
      <c r="H81" s="94">
        <v>39</v>
      </c>
      <c r="I81" s="94">
        <v>0</v>
      </c>
      <c r="J81" s="94">
        <v>1</v>
      </c>
      <c r="K81" s="94">
        <v>128.94</v>
      </c>
      <c r="L81" s="93">
        <f t="shared" si="41"/>
        <v>6318.0599999999995</v>
      </c>
      <c r="M81" s="90">
        <v>144</v>
      </c>
      <c r="N81" s="90">
        <v>8</v>
      </c>
      <c r="O81" s="90">
        <v>1271</v>
      </c>
      <c r="P81" s="90">
        <v>100</v>
      </c>
      <c r="Q81" s="234">
        <f t="shared" si="61"/>
        <v>1.1428571428571428</v>
      </c>
      <c r="R81" s="93">
        <f t="shared" si="62"/>
        <v>0.14285714285714285</v>
      </c>
      <c r="S81" s="94">
        <v>1</v>
      </c>
      <c r="T81" s="94">
        <v>0</v>
      </c>
      <c r="U81" s="93">
        <f t="shared" si="63"/>
        <v>1</v>
      </c>
      <c r="V81" s="94">
        <v>774</v>
      </c>
      <c r="W81" s="94">
        <v>0</v>
      </c>
      <c r="X81" s="93">
        <f t="shared" si="64"/>
        <v>774</v>
      </c>
      <c r="Y81" s="94">
        <v>1271</v>
      </c>
      <c r="Z81" s="94">
        <v>0</v>
      </c>
      <c r="AA81" s="93">
        <f t="shared" si="65"/>
        <v>1271</v>
      </c>
      <c r="AB81" s="93">
        <f t="shared" si="66"/>
        <v>10168</v>
      </c>
      <c r="AC81" s="235">
        <f t="shared" si="67"/>
        <v>9.5385480117523343E-4</v>
      </c>
      <c r="AD81" s="93">
        <f t="shared" si="68"/>
        <v>128.94</v>
      </c>
      <c r="AE81" s="94">
        <v>473.17999999999995</v>
      </c>
      <c r="AF81" s="235">
        <f t="shared" si="69"/>
        <v>0.37228953579858376</v>
      </c>
      <c r="AG81" s="94">
        <v>166</v>
      </c>
      <c r="AH81" s="94">
        <v>2000</v>
      </c>
      <c r="AI81" s="94">
        <v>2000</v>
      </c>
      <c r="AJ81" s="94"/>
      <c r="AK81" s="94"/>
      <c r="AL81" s="123">
        <f t="shared" si="70"/>
        <v>27.45598654128203</v>
      </c>
      <c r="AM81" s="94">
        <v>0</v>
      </c>
      <c r="AN81" s="95">
        <f t="shared" si="53"/>
        <v>44.195399999999999</v>
      </c>
      <c r="AO81" s="96">
        <f t="shared" si="54"/>
        <v>-3568.771386541282</v>
      </c>
      <c r="AP81" s="97"/>
      <c r="AQ81" s="98">
        <f t="shared" si="55"/>
        <v>1271</v>
      </c>
      <c r="AR81" s="99">
        <f t="shared" si="56"/>
        <v>128.94</v>
      </c>
      <c r="AS81" s="99">
        <f t="shared" si="57"/>
        <v>473.17999999999995</v>
      </c>
      <c r="AT81" s="99">
        <f t="shared" si="58"/>
        <v>166</v>
      </c>
      <c r="AU81" s="99">
        <f t="shared" si="59"/>
        <v>4000</v>
      </c>
      <c r="AV81" s="99">
        <f t="array" ref="AV81">_xlfn.IFS(U81=0,AO81,U81&lt;0,AO81/-U81,U81&gt;0,AO81/U81)</f>
        <v>-3568.771386541282</v>
      </c>
      <c r="AW81" s="235">
        <f t="shared" si="49"/>
        <v>-2.8078453080576571</v>
      </c>
      <c r="AX81" s="235">
        <f t="shared" si="50"/>
        <v>-27.677767849707475</v>
      </c>
      <c r="AY81" s="100"/>
      <c r="AZ81" s="95">
        <f t="shared" si="60"/>
        <v>-174869.79794052281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52"/>
        <v>50</v>
      </c>
      <c r="F82" s="94">
        <v>2</v>
      </c>
      <c r="G82" s="94" t="s">
        <v>100</v>
      </c>
      <c r="H82" s="94">
        <v>47</v>
      </c>
      <c r="I82" s="94">
        <v>0</v>
      </c>
      <c r="J82" s="94">
        <v>1</v>
      </c>
      <c r="K82" s="94">
        <v>128.94</v>
      </c>
      <c r="L82" s="93">
        <f t="shared" si="41"/>
        <v>6447</v>
      </c>
      <c r="M82" s="90">
        <v>732</v>
      </c>
      <c r="N82" s="90">
        <v>2</v>
      </c>
      <c r="O82" s="90">
        <v>1174</v>
      </c>
      <c r="P82" s="90">
        <v>0</v>
      </c>
      <c r="Q82" s="234">
        <f t="shared" si="61"/>
        <v>0.2857142857142857</v>
      </c>
      <c r="R82" s="93">
        <f t="shared" si="62"/>
        <v>0</v>
      </c>
      <c r="S82" s="94">
        <v>0</v>
      </c>
      <c r="T82" s="94">
        <v>0</v>
      </c>
      <c r="U82" s="93">
        <f t="shared" si="63"/>
        <v>0</v>
      </c>
      <c r="V82" s="94">
        <v>0</v>
      </c>
      <c r="W82" s="94">
        <v>0</v>
      </c>
      <c r="X82" s="93">
        <f t="shared" si="64"/>
        <v>0</v>
      </c>
      <c r="Y82" s="94">
        <v>0</v>
      </c>
      <c r="Z82" s="94">
        <v>0</v>
      </c>
      <c r="AA82" s="93">
        <f t="shared" si="65"/>
        <v>0</v>
      </c>
      <c r="AB82" s="93">
        <f t="shared" si="66"/>
        <v>0</v>
      </c>
      <c r="AC82" s="235">
        <f t="shared" si="67"/>
        <v>0</v>
      </c>
      <c r="AD82" s="93">
        <f t="shared" si="68"/>
        <v>0</v>
      </c>
      <c r="AE82" s="94">
        <v>0</v>
      </c>
      <c r="AF82" s="235">
        <f t="shared" si="69"/>
        <v>0</v>
      </c>
      <c r="AG82" s="94">
        <v>0</v>
      </c>
      <c r="AH82" s="94"/>
      <c r="AI82" s="94"/>
      <c r="AJ82" s="94"/>
      <c r="AK82" s="94"/>
      <c r="AL82" s="123">
        <f t="shared" si="70"/>
        <v>33.087983780519366</v>
      </c>
      <c r="AM82" s="94">
        <v>0</v>
      </c>
      <c r="AN82" s="95">
        <f t="shared" si="53"/>
        <v>0</v>
      </c>
      <c r="AO82" s="96">
        <f t="shared" si="54"/>
        <v>-33.087983780519366</v>
      </c>
      <c r="AP82" s="97"/>
      <c r="AQ82" s="98">
        <f t="shared" si="55"/>
        <v>0</v>
      </c>
      <c r="AR82" s="99">
        <f t="shared" si="56"/>
        <v>128.94</v>
      </c>
      <c r="AS82" s="99">
        <f t="shared" si="57"/>
        <v>0</v>
      </c>
      <c r="AT82" s="99">
        <f t="shared" si="58"/>
        <v>0</v>
      </c>
      <c r="AU82" s="99">
        <f t="shared" si="59"/>
        <v>0</v>
      </c>
      <c r="AV82" s="99">
        <f t="array" ref="AV82">_xlfn.IFS(U82=0,AO82,U82&lt;0,AO82/-U82,U82&gt;0,AO82/U82)</f>
        <v>-33.087983780519366</v>
      </c>
      <c r="AW82" s="235">
        <f t="shared" si="49"/>
        <v>0</v>
      </c>
      <c r="AX82" s="235">
        <f t="shared" si="50"/>
        <v>-0.2566153542773334</v>
      </c>
      <c r="AY82" s="100"/>
      <c r="AZ82" s="95">
        <f t="shared" si="60"/>
        <v>-1654.3991890259683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52"/>
        <v>50</v>
      </c>
      <c r="F83" s="94" t="s">
        <v>100</v>
      </c>
      <c r="G83" s="94" t="s">
        <v>100</v>
      </c>
      <c r="H83" s="94">
        <v>49</v>
      </c>
      <c r="I83" s="94">
        <v>0</v>
      </c>
      <c r="J83" s="94">
        <v>1</v>
      </c>
      <c r="K83" s="94">
        <v>123.09</v>
      </c>
      <c r="L83" s="93">
        <f t="shared" si="41"/>
        <v>6154.5</v>
      </c>
      <c r="M83" s="90">
        <v>999</v>
      </c>
      <c r="N83" s="90">
        <v>0</v>
      </c>
      <c r="O83" s="90">
        <v>0</v>
      </c>
      <c r="P83" s="90">
        <v>0</v>
      </c>
      <c r="Q83" s="234">
        <f t="shared" si="61"/>
        <v>0</v>
      </c>
      <c r="R83" s="93">
        <f t="shared" si="62"/>
        <v>0</v>
      </c>
      <c r="S83" s="94">
        <v>0</v>
      </c>
      <c r="T83" s="94">
        <v>0</v>
      </c>
      <c r="U83" s="93">
        <f t="shared" si="63"/>
        <v>0</v>
      </c>
      <c r="V83" s="94">
        <v>0</v>
      </c>
      <c r="W83" s="94">
        <v>0</v>
      </c>
      <c r="X83" s="93">
        <f t="shared" si="64"/>
        <v>0</v>
      </c>
      <c r="Y83" s="94">
        <v>0</v>
      </c>
      <c r="Z83" s="94">
        <v>0</v>
      </c>
      <c r="AA83" s="93">
        <f t="shared" si="65"/>
        <v>0</v>
      </c>
      <c r="AB83" s="93">
        <f t="shared" si="66"/>
        <v>0</v>
      </c>
      <c r="AC83" s="235">
        <f t="shared" si="67"/>
        <v>0</v>
      </c>
      <c r="AD83" s="93">
        <f t="shared" si="68"/>
        <v>0</v>
      </c>
      <c r="AE83" s="94">
        <v>0</v>
      </c>
      <c r="AF83" s="235">
        <f t="shared" si="69"/>
        <v>0</v>
      </c>
      <c r="AG83" s="94">
        <v>0</v>
      </c>
      <c r="AH83" s="94"/>
      <c r="AI83" s="94"/>
      <c r="AJ83" s="94"/>
      <c r="AK83" s="94"/>
      <c r="AL83" s="123">
        <f t="shared" si="70"/>
        <v>34.495983090328707</v>
      </c>
      <c r="AM83" s="94">
        <v>0</v>
      </c>
      <c r="AN83" s="95">
        <f t="shared" si="53"/>
        <v>0</v>
      </c>
      <c r="AO83" s="96">
        <f t="shared" si="54"/>
        <v>-34.495983090328707</v>
      </c>
      <c r="AP83" s="97"/>
      <c r="AQ83" s="98">
        <f t="shared" si="55"/>
        <v>0</v>
      </c>
      <c r="AR83" s="99">
        <f t="shared" si="56"/>
        <v>123.09</v>
      </c>
      <c r="AS83" s="99">
        <f t="shared" si="57"/>
        <v>0</v>
      </c>
      <c r="AT83" s="99">
        <f t="shared" si="58"/>
        <v>0</v>
      </c>
      <c r="AU83" s="99">
        <f t="shared" si="59"/>
        <v>0</v>
      </c>
      <c r="AV83" s="99">
        <f t="array" ref="AV83">_xlfn.IFS(U83=0,AO83,U83&lt;0,AO83/-U83,U83&gt;0,AO83/U83)</f>
        <v>-34.495983090328707</v>
      </c>
      <c r="AW83" s="235">
        <f t="shared" si="49"/>
        <v>0</v>
      </c>
      <c r="AX83" s="235">
        <f t="shared" si="50"/>
        <v>-0.2802500860372793</v>
      </c>
      <c r="AY83" s="100"/>
      <c r="AZ83" s="95">
        <f t="shared" si="60"/>
        <v>-1724.7991545164355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52"/>
        <v>49</v>
      </c>
      <c r="F84" s="94">
        <v>1</v>
      </c>
      <c r="G84" s="94" t="s">
        <v>100</v>
      </c>
      <c r="H84" s="94">
        <v>47</v>
      </c>
      <c r="I84" s="94">
        <v>0</v>
      </c>
      <c r="J84" s="94">
        <v>1</v>
      </c>
      <c r="K84" s="94">
        <v>146.49</v>
      </c>
      <c r="L84" s="93">
        <f t="shared" si="41"/>
        <v>7178.01</v>
      </c>
      <c r="M84" s="90">
        <v>999</v>
      </c>
      <c r="N84" s="90">
        <v>1</v>
      </c>
      <c r="O84" s="90">
        <v>1438</v>
      </c>
      <c r="P84" s="90">
        <v>0</v>
      </c>
      <c r="Q84" s="234">
        <f t="shared" si="61"/>
        <v>0.14285714285714285</v>
      </c>
      <c r="R84" s="93">
        <f t="shared" si="62"/>
        <v>0</v>
      </c>
      <c r="S84" s="94">
        <v>0</v>
      </c>
      <c r="T84" s="94">
        <v>0</v>
      </c>
      <c r="U84" s="93">
        <f t="shared" si="63"/>
        <v>0</v>
      </c>
      <c r="V84" s="94">
        <v>0</v>
      </c>
      <c r="W84" s="94">
        <v>0</v>
      </c>
      <c r="X84" s="93">
        <f t="shared" si="64"/>
        <v>0</v>
      </c>
      <c r="Y84" s="94">
        <v>0</v>
      </c>
      <c r="Z84" s="94">
        <v>0</v>
      </c>
      <c r="AA84" s="93">
        <f t="shared" si="65"/>
        <v>0</v>
      </c>
      <c r="AB84" s="93">
        <f t="shared" si="66"/>
        <v>0</v>
      </c>
      <c r="AC84" s="235">
        <f t="shared" si="67"/>
        <v>0</v>
      </c>
      <c r="AD84" s="93">
        <f t="shared" si="68"/>
        <v>0</v>
      </c>
      <c r="AE84" s="94">
        <v>0</v>
      </c>
      <c r="AF84" s="235">
        <f t="shared" si="69"/>
        <v>0</v>
      </c>
      <c r="AG84" s="94">
        <v>0</v>
      </c>
      <c r="AH84" s="94"/>
      <c r="AI84" s="94"/>
      <c r="AJ84" s="94"/>
      <c r="AK84" s="94"/>
      <c r="AL84" s="123">
        <f t="shared" si="70"/>
        <v>33.087983780519366</v>
      </c>
      <c r="AM84" s="94">
        <v>0</v>
      </c>
      <c r="AN84" s="95">
        <f t="shared" si="53"/>
        <v>0</v>
      </c>
      <c r="AO84" s="96">
        <f t="shared" si="54"/>
        <v>-33.087983780519366</v>
      </c>
      <c r="AP84" s="97"/>
      <c r="AQ84" s="98">
        <f t="shared" si="55"/>
        <v>0</v>
      </c>
      <c r="AR84" s="99">
        <f t="shared" si="56"/>
        <v>146.49</v>
      </c>
      <c r="AS84" s="99">
        <f t="shared" si="57"/>
        <v>0</v>
      </c>
      <c r="AT84" s="99">
        <f t="shared" si="58"/>
        <v>0</v>
      </c>
      <c r="AU84" s="99">
        <f t="shared" si="59"/>
        <v>0</v>
      </c>
      <c r="AV84" s="99">
        <f t="array" ref="AV84">_xlfn.IFS(U84=0,AO84,U84&lt;0,AO84/-U84,U84&gt;0,AO84/U84)</f>
        <v>-33.087983780519366</v>
      </c>
      <c r="AW84" s="235">
        <f t="shared" si="49"/>
        <v>0</v>
      </c>
      <c r="AX84" s="235">
        <f t="shared" si="50"/>
        <v>-0.22587196245832045</v>
      </c>
      <c r="AY84" s="100"/>
      <c r="AZ84" s="95">
        <f t="shared" si="60"/>
        <v>-1621.3112052454489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52"/>
        <v>43</v>
      </c>
      <c r="F85" s="94">
        <v>7</v>
      </c>
      <c r="G85" s="94">
        <v>1</v>
      </c>
      <c r="H85" s="94">
        <v>34</v>
      </c>
      <c r="I85" s="94">
        <v>0</v>
      </c>
      <c r="J85" s="94">
        <v>1</v>
      </c>
      <c r="K85" s="94">
        <v>103.2</v>
      </c>
      <c r="L85" s="93">
        <f t="shared" si="41"/>
        <v>4437.6000000000004</v>
      </c>
      <c r="M85" s="90">
        <v>96</v>
      </c>
      <c r="N85" s="90">
        <v>8</v>
      </c>
      <c r="O85" s="90">
        <v>1008</v>
      </c>
      <c r="P85" s="90">
        <v>25</v>
      </c>
      <c r="Q85" s="234">
        <f t="shared" si="61"/>
        <v>1.1428571428571428</v>
      </c>
      <c r="R85" s="93">
        <f t="shared" si="62"/>
        <v>0.14285714285714285</v>
      </c>
      <c r="S85" s="94">
        <v>2</v>
      </c>
      <c r="T85" s="94">
        <v>-1</v>
      </c>
      <c r="U85" s="93">
        <f t="shared" si="63"/>
        <v>1</v>
      </c>
      <c r="V85" s="94">
        <v>1216</v>
      </c>
      <c r="W85" s="94">
        <v>-779</v>
      </c>
      <c r="X85" s="93">
        <f t="shared" si="64"/>
        <v>437</v>
      </c>
      <c r="Y85" s="94">
        <v>2016</v>
      </c>
      <c r="Z85" s="94">
        <v>-1008</v>
      </c>
      <c r="AA85" s="93">
        <f t="shared" si="65"/>
        <v>1008</v>
      </c>
      <c r="AB85" s="93">
        <f t="shared" si="66"/>
        <v>2016</v>
      </c>
      <c r="AC85" s="235">
        <f t="shared" si="67"/>
        <v>7.5647965348909151E-4</v>
      </c>
      <c r="AD85" s="93">
        <f t="shared" si="68"/>
        <v>103.2</v>
      </c>
      <c r="AE85" s="94">
        <v>369.51999999999987</v>
      </c>
      <c r="AF85" s="235">
        <f t="shared" si="69"/>
        <v>0.36658730158730146</v>
      </c>
      <c r="AG85" s="94">
        <v>890.1</v>
      </c>
      <c r="AH85" s="94"/>
      <c r="AI85" s="94"/>
      <c r="AJ85" s="94"/>
      <c r="AK85" s="94"/>
      <c r="AL85" s="123">
        <f t="shared" si="70"/>
        <v>23.935988266758695</v>
      </c>
      <c r="AM85" s="94">
        <v>0</v>
      </c>
      <c r="AN85" s="95">
        <f t="shared" si="53"/>
        <v>24.9527</v>
      </c>
      <c r="AO85" s="96">
        <f t="shared" si="54"/>
        <v>-403.7086882667586</v>
      </c>
      <c r="AP85" s="97"/>
      <c r="AQ85" s="98">
        <f t="shared" si="55"/>
        <v>1008</v>
      </c>
      <c r="AR85" s="99">
        <f t="shared" si="56"/>
        <v>103.2</v>
      </c>
      <c r="AS85" s="99">
        <f t="shared" si="57"/>
        <v>369.51999999999987</v>
      </c>
      <c r="AT85" s="99">
        <f t="shared" si="58"/>
        <v>445.05</v>
      </c>
      <c r="AU85" s="99">
        <f t="shared" si="59"/>
        <v>0</v>
      </c>
      <c r="AV85" s="99">
        <f t="array" ref="AV85">_xlfn.IFS(U85=0,AO85,U85&lt;0,AO85/-U85,U85&gt;0,AO85/U85)</f>
        <v>-403.7086882667586</v>
      </c>
      <c r="AW85" s="235">
        <f t="shared" si="49"/>
        <v>-0.40050465105829225</v>
      </c>
      <c r="AX85" s="235">
        <f t="shared" si="50"/>
        <v>-3.9119058940577385</v>
      </c>
      <c r="AY85" s="100"/>
      <c r="AZ85" s="95">
        <f t="shared" si="60"/>
        <v>-17359.473595470619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52"/>
        <v>49</v>
      </c>
      <c r="F86" s="94" t="s">
        <v>100</v>
      </c>
      <c r="G86" s="94" t="s">
        <v>100</v>
      </c>
      <c r="H86" s="94">
        <v>48</v>
      </c>
      <c r="I86" s="94">
        <v>0</v>
      </c>
      <c r="J86" s="94">
        <v>1</v>
      </c>
      <c r="K86" s="94">
        <v>150</v>
      </c>
      <c r="L86" s="93">
        <f t="shared" si="41"/>
        <v>7350</v>
      </c>
      <c r="M86" s="90">
        <v>999</v>
      </c>
      <c r="N86" s="90">
        <v>0</v>
      </c>
      <c r="O86" s="90">
        <v>0</v>
      </c>
      <c r="P86" s="90">
        <v>0</v>
      </c>
      <c r="Q86" s="234">
        <f t="shared" si="61"/>
        <v>0</v>
      </c>
      <c r="R86" s="93">
        <f t="shared" si="62"/>
        <v>0</v>
      </c>
      <c r="S86" s="94">
        <v>0</v>
      </c>
      <c r="T86" s="94">
        <v>0</v>
      </c>
      <c r="U86" s="93">
        <f t="shared" si="63"/>
        <v>0</v>
      </c>
      <c r="V86" s="94">
        <v>0</v>
      </c>
      <c r="W86" s="94">
        <v>0</v>
      </c>
      <c r="X86" s="93">
        <f t="shared" si="64"/>
        <v>0</v>
      </c>
      <c r="Y86" s="94">
        <v>0</v>
      </c>
      <c r="Z86" s="94">
        <v>0</v>
      </c>
      <c r="AA86" s="93">
        <f t="shared" si="65"/>
        <v>0</v>
      </c>
      <c r="AB86" s="93">
        <f t="shared" si="66"/>
        <v>0</v>
      </c>
      <c r="AC86" s="235">
        <f t="shared" si="67"/>
        <v>0</v>
      </c>
      <c r="AD86" s="93">
        <f t="shared" si="68"/>
        <v>0</v>
      </c>
      <c r="AE86" s="94">
        <v>0</v>
      </c>
      <c r="AF86" s="235">
        <f t="shared" si="69"/>
        <v>0</v>
      </c>
      <c r="AG86" s="94">
        <v>0</v>
      </c>
      <c r="AH86" s="94"/>
      <c r="AI86" s="94"/>
      <c r="AJ86" s="94"/>
      <c r="AK86" s="94"/>
      <c r="AL86" s="123">
        <f t="shared" si="70"/>
        <v>33.791983435424036</v>
      </c>
      <c r="AM86" s="94">
        <v>0</v>
      </c>
      <c r="AN86" s="95">
        <f t="shared" si="53"/>
        <v>0</v>
      </c>
      <c r="AO86" s="96">
        <f t="shared" si="54"/>
        <v>-33.791983435424036</v>
      </c>
      <c r="AP86" s="97"/>
      <c r="AQ86" s="98">
        <f t="shared" si="55"/>
        <v>0</v>
      </c>
      <c r="AR86" s="99">
        <f t="shared" si="56"/>
        <v>150</v>
      </c>
      <c r="AS86" s="99">
        <f t="shared" si="57"/>
        <v>0</v>
      </c>
      <c r="AT86" s="99">
        <f t="shared" si="58"/>
        <v>0</v>
      </c>
      <c r="AU86" s="99">
        <f t="shared" si="59"/>
        <v>0</v>
      </c>
      <c r="AV86" s="99">
        <f t="array" ref="AV86">_xlfn.IFS(U86=0,AO86,U86&lt;0,AO86/-U86,U86&gt;0,AO86/U86)</f>
        <v>-33.791983435424036</v>
      </c>
      <c r="AW86" s="235">
        <f t="shared" si="49"/>
        <v>0</v>
      </c>
      <c r="AX86" s="235">
        <f t="shared" si="50"/>
        <v>-0.22527988956949357</v>
      </c>
      <c r="AY86" s="100"/>
      <c r="AZ86" s="95">
        <f t="shared" si="60"/>
        <v>-1655.8071883357777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52"/>
        <v>48</v>
      </c>
      <c r="F87" s="94">
        <v>1</v>
      </c>
      <c r="G87" s="94" t="s">
        <v>100</v>
      </c>
      <c r="H87" s="94">
        <v>46</v>
      </c>
      <c r="I87" s="94">
        <v>0</v>
      </c>
      <c r="J87" s="94">
        <v>1</v>
      </c>
      <c r="K87" s="94">
        <v>150</v>
      </c>
      <c r="L87" s="93">
        <f t="shared" si="41"/>
        <v>7200</v>
      </c>
      <c r="M87" s="90">
        <v>690</v>
      </c>
      <c r="N87" s="90">
        <v>1</v>
      </c>
      <c r="O87" s="90">
        <v>1482</v>
      </c>
      <c r="P87" s="90">
        <v>0</v>
      </c>
      <c r="Q87" s="234">
        <f t="shared" si="61"/>
        <v>0.14285714285714285</v>
      </c>
      <c r="R87" s="93">
        <f t="shared" si="62"/>
        <v>0</v>
      </c>
      <c r="S87" s="94">
        <v>0</v>
      </c>
      <c r="T87" s="94">
        <v>0</v>
      </c>
      <c r="U87" s="93">
        <f t="shared" si="63"/>
        <v>0</v>
      </c>
      <c r="V87" s="94">
        <v>0</v>
      </c>
      <c r="W87" s="94">
        <v>0</v>
      </c>
      <c r="X87" s="93">
        <f t="shared" si="64"/>
        <v>0</v>
      </c>
      <c r="Y87" s="94">
        <v>0</v>
      </c>
      <c r="Z87" s="94">
        <v>0</v>
      </c>
      <c r="AA87" s="93">
        <f t="shared" si="65"/>
        <v>0</v>
      </c>
      <c r="AB87" s="93">
        <f t="shared" si="66"/>
        <v>0</v>
      </c>
      <c r="AC87" s="235">
        <f t="shared" si="67"/>
        <v>0</v>
      </c>
      <c r="AD87" s="93">
        <f t="shared" si="68"/>
        <v>0</v>
      </c>
      <c r="AE87" s="94">
        <v>0</v>
      </c>
      <c r="AF87" s="235">
        <f t="shared" si="69"/>
        <v>0</v>
      </c>
      <c r="AG87" s="94">
        <v>0</v>
      </c>
      <c r="AH87" s="94">
        <v>1000</v>
      </c>
      <c r="AI87" s="94">
        <v>1000</v>
      </c>
      <c r="AJ87" s="94"/>
      <c r="AK87" s="94"/>
      <c r="AL87" s="123">
        <f t="shared" si="70"/>
        <v>32.383984125614703</v>
      </c>
      <c r="AM87" s="94">
        <v>0</v>
      </c>
      <c r="AN87" s="95">
        <f t="shared" si="53"/>
        <v>0</v>
      </c>
      <c r="AO87" s="96">
        <f t="shared" si="54"/>
        <v>-2032.3839841256147</v>
      </c>
      <c r="AP87" s="97"/>
      <c r="AQ87" s="98">
        <f t="shared" si="55"/>
        <v>0</v>
      </c>
      <c r="AR87" s="99">
        <f t="shared" si="56"/>
        <v>150</v>
      </c>
      <c r="AS87" s="99">
        <f t="shared" si="57"/>
        <v>0</v>
      </c>
      <c r="AT87" s="99">
        <f t="shared" si="58"/>
        <v>0</v>
      </c>
      <c r="AU87" s="99">
        <f t="shared" si="59"/>
        <v>0</v>
      </c>
      <c r="AV87" s="99">
        <f t="array" ref="AV87">_xlfn.IFS(U87=0,AO87,U87&lt;0,AO87/-U87,U87&gt;0,AO87/U87)</f>
        <v>-2032.3839841256147</v>
      </c>
      <c r="AW87" s="235">
        <f t="shared" si="49"/>
        <v>0</v>
      </c>
      <c r="AX87" s="235">
        <f t="shared" si="50"/>
        <v>-13.549226560837431</v>
      </c>
      <c r="AY87" s="100"/>
      <c r="AZ87" s="95">
        <f t="shared" si="60"/>
        <v>-97554.431238029501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52"/>
        <v>25</v>
      </c>
      <c r="F88" s="94">
        <v>11</v>
      </c>
      <c r="G88" s="94">
        <v>4</v>
      </c>
      <c r="H88" s="94">
        <v>9</v>
      </c>
      <c r="I88" s="94">
        <v>0</v>
      </c>
      <c r="J88" s="94">
        <v>1</v>
      </c>
      <c r="K88" s="94">
        <v>150</v>
      </c>
      <c r="L88" s="93">
        <f t="shared" si="41"/>
        <v>3750</v>
      </c>
      <c r="M88" s="90">
        <v>29</v>
      </c>
      <c r="N88" s="90">
        <v>17</v>
      </c>
      <c r="O88" s="90">
        <v>1257</v>
      </c>
      <c r="P88" s="90">
        <v>33</v>
      </c>
      <c r="Q88" s="234">
        <f t="shared" si="61"/>
        <v>2.4285714285714284</v>
      </c>
      <c r="R88" s="93">
        <f t="shared" si="62"/>
        <v>0.42857142857142855</v>
      </c>
      <c r="S88" s="94">
        <v>4</v>
      </c>
      <c r="T88" s="94">
        <v>-1</v>
      </c>
      <c r="U88" s="93">
        <f t="shared" si="63"/>
        <v>3</v>
      </c>
      <c r="V88" s="94">
        <v>3136</v>
      </c>
      <c r="W88" s="94">
        <v>-741</v>
      </c>
      <c r="X88" s="93">
        <f t="shared" si="64"/>
        <v>2395</v>
      </c>
      <c r="Y88" s="94">
        <v>4952.58</v>
      </c>
      <c r="Z88" s="94">
        <v>-1219.29</v>
      </c>
      <c r="AA88" s="93">
        <f t="shared" si="65"/>
        <v>3733.29</v>
      </c>
      <c r="AB88" s="93">
        <f t="shared" si="66"/>
        <v>7051.77</v>
      </c>
      <c r="AC88" s="235">
        <f t="shared" si="67"/>
        <v>2.801743973784018E-3</v>
      </c>
      <c r="AD88" s="93">
        <f t="shared" si="68"/>
        <v>450</v>
      </c>
      <c r="AE88" s="94">
        <v>1383.4099999999999</v>
      </c>
      <c r="AF88" s="235">
        <f t="shared" si="69"/>
        <v>0.3705605511492544</v>
      </c>
      <c r="AG88" s="94">
        <v>1254.6999999999998</v>
      </c>
      <c r="AH88" s="94">
        <v>1877</v>
      </c>
      <c r="AI88" s="94">
        <v>237</v>
      </c>
      <c r="AJ88" s="94"/>
      <c r="AK88" s="94"/>
      <c r="AL88" s="123">
        <f t="shared" si="70"/>
        <v>6.3359968941420073</v>
      </c>
      <c r="AM88" s="94">
        <v>0</v>
      </c>
      <c r="AN88" s="95">
        <f t="shared" si="53"/>
        <v>136.75450000000001</v>
      </c>
      <c r="AO88" s="96">
        <f t="shared" si="54"/>
        <v>-1611.9104968941417</v>
      </c>
      <c r="AP88" s="97"/>
      <c r="AQ88" s="98">
        <f t="shared" si="55"/>
        <v>1244.43</v>
      </c>
      <c r="AR88" s="99">
        <f t="shared" si="56"/>
        <v>150</v>
      </c>
      <c r="AS88" s="99">
        <f t="shared" si="57"/>
        <v>461.1366666666666</v>
      </c>
      <c r="AT88" s="99">
        <f t="shared" si="58"/>
        <v>313.67499999999995</v>
      </c>
      <c r="AU88" s="99">
        <f t="shared" si="59"/>
        <v>528.5</v>
      </c>
      <c r="AV88" s="99">
        <f t="array" ref="AV88">_xlfn.IFS(U88=0,AO88,U88&lt;0,AO88/-U88,U88&gt;0,AO88/U88)</f>
        <v>-537.30349896471387</v>
      </c>
      <c r="AW88" s="235">
        <f t="shared" si="49"/>
        <v>-0.4317667518178715</v>
      </c>
      <c r="AX88" s="235">
        <f t="shared" si="50"/>
        <v>-3.5820233264314258</v>
      </c>
      <c r="AY88" s="100"/>
      <c r="AZ88" s="95">
        <f t="shared" si="60"/>
        <v>-13432.587474117847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52"/>
        <v>46</v>
      </c>
      <c r="F89" s="94">
        <v>1</v>
      </c>
      <c r="G89" s="94">
        <v>1</v>
      </c>
      <c r="H89" s="94">
        <v>43</v>
      </c>
      <c r="I89" s="94">
        <v>0</v>
      </c>
      <c r="J89" s="94">
        <v>1</v>
      </c>
      <c r="K89" s="94">
        <v>169.89</v>
      </c>
      <c r="L89" s="93">
        <f t="shared" si="41"/>
        <v>7814.94</v>
      </c>
      <c r="M89" s="90">
        <v>456</v>
      </c>
      <c r="N89" s="90">
        <v>3</v>
      </c>
      <c r="O89" s="90">
        <v>1504</v>
      </c>
      <c r="P89" s="90">
        <v>50</v>
      </c>
      <c r="Q89" s="234">
        <f t="shared" si="61"/>
        <v>0.42857142857142855</v>
      </c>
      <c r="R89" s="93">
        <f t="shared" si="62"/>
        <v>0.14285714285714285</v>
      </c>
      <c r="S89" s="94">
        <v>1</v>
      </c>
      <c r="T89" s="94">
        <v>0</v>
      </c>
      <c r="U89" s="93">
        <f t="shared" si="63"/>
        <v>1</v>
      </c>
      <c r="V89" s="94">
        <v>1153.49</v>
      </c>
      <c r="W89" s="94">
        <v>0</v>
      </c>
      <c r="X89" s="93">
        <f t="shared" si="64"/>
        <v>1153.49</v>
      </c>
      <c r="Y89" s="94">
        <v>1503.72</v>
      </c>
      <c r="Z89" s="94">
        <v>0</v>
      </c>
      <c r="AA89" s="93">
        <f t="shared" si="65"/>
        <v>1503.72</v>
      </c>
      <c r="AB89" s="93">
        <f t="shared" si="66"/>
        <v>2256</v>
      </c>
      <c r="AC89" s="235">
        <f t="shared" si="67"/>
        <v>1.128505540222834E-3</v>
      </c>
      <c r="AD89" s="93">
        <f t="shared" si="68"/>
        <v>169.89</v>
      </c>
      <c r="AE89" s="94">
        <v>556.39</v>
      </c>
      <c r="AF89" s="235">
        <f t="shared" si="69"/>
        <v>0.37000904423695902</v>
      </c>
      <c r="AG89" s="94">
        <v>154.4</v>
      </c>
      <c r="AH89" s="94"/>
      <c r="AI89" s="94"/>
      <c r="AJ89" s="94"/>
      <c r="AK89" s="94"/>
      <c r="AL89" s="123">
        <f t="shared" si="70"/>
        <v>30.271985160900702</v>
      </c>
      <c r="AM89" s="94">
        <v>0</v>
      </c>
      <c r="AN89" s="95">
        <f t="shared" si="53"/>
        <v>65.864278999999996</v>
      </c>
      <c r="AO89" s="96">
        <f t="shared" si="54"/>
        <v>526.90373583909923</v>
      </c>
      <c r="AP89" s="97"/>
      <c r="AQ89" s="98">
        <f t="shared" si="55"/>
        <v>1503.72</v>
      </c>
      <c r="AR89" s="99">
        <f t="shared" si="56"/>
        <v>169.89</v>
      </c>
      <c r="AS89" s="99">
        <f t="shared" si="57"/>
        <v>556.39</v>
      </c>
      <c r="AT89" s="99">
        <f t="shared" si="58"/>
        <v>154.4</v>
      </c>
      <c r="AU89" s="99">
        <f t="shared" si="59"/>
        <v>0</v>
      </c>
      <c r="AV89" s="99">
        <f t="array" ref="AV89">_xlfn.IFS(U89=0,AO89,U89&lt;0,AO89/-U89,U89&gt;0,AO89/U89)</f>
        <v>526.90373583909923</v>
      </c>
      <c r="AW89" s="235">
        <f t="shared" si="49"/>
        <v>0.35040016481731917</v>
      </c>
      <c r="AX89" s="235">
        <f t="shared" si="50"/>
        <v>3.1014405547065707</v>
      </c>
      <c r="AY89" s="100"/>
      <c r="AZ89" s="95">
        <f t="shared" si="60"/>
        <v>24237.571848598564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52"/>
        <v>51</v>
      </c>
      <c r="F90" s="94" t="s">
        <v>100</v>
      </c>
      <c r="G90" s="94" t="s">
        <v>100</v>
      </c>
      <c r="H90" s="94">
        <v>50</v>
      </c>
      <c r="I90" s="94">
        <v>0</v>
      </c>
      <c r="J90" s="94">
        <v>1</v>
      </c>
      <c r="K90" s="94">
        <v>107.88</v>
      </c>
      <c r="L90" s="93">
        <f t="shared" si="41"/>
        <v>5501.88</v>
      </c>
      <c r="M90" s="90">
        <v>999</v>
      </c>
      <c r="N90" s="90">
        <v>0</v>
      </c>
      <c r="O90" s="90">
        <v>0</v>
      </c>
      <c r="P90" s="90">
        <v>0</v>
      </c>
      <c r="Q90" s="234">
        <f t="shared" si="61"/>
        <v>0</v>
      </c>
      <c r="R90" s="93">
        <f t="shared" si="62"/>
        <v>0</v>
      </c>
      <c r="S90" s="94">
        <v>0</v>
      </c>
      <c r="T90" s="94">
        <v>0</v>
      </c>
      <c r="U90" s="93">
        <f t="shared" si="63"/>
        <v>0</v>
      </c>
      <c r="V90" s="94">
        <v>0</v>
      </c>
      <c r="W90" s="94">
        <v>0</v>
      </c>
      <c r="X90" s="93">
        <f t="shared" si="64"/>
        <v>0</v>
      </c>
      <c r="Y90" s="94">
        <v>0</v>
      </c>
      <c r="Z90" s="94">
        <v>0</v>
      </c>
      <c r="AA90" s="93">
        <f t="shared" si="65"/>
        <v>0</v>
      </c>
      <c r="AB90" s="93">
        <f t="shared" si="66"/>
        <v>0</v>
      </c>
      <c r="AC90" s="235">
        <f t="shared" si="67"/>
        <v>0</v>
      </c>
      <c r="AD90" s="93">
        <f t="shared" si="68"/>
        <v>0</v>
      </c>
      <c r="AE90" s="94">
        <v>0</v>
      </c>
      <c r="AF90" s="235">
        <f t="shared" si="69"/>
        <v>0</v>
      </c>
      <c r="AG90" s="94">
        <v>0</v>
      </c>
      <c r="AH90" s="94"/>
      <c r="AI90" s="94"/>
      <c r="AJ90" s="94"/>
      <c r="AK90" s="94"/>
      <c r="AL90" s="123">
        <f t="shared" si="70"/>
        <v>35.19998274523337</v>
      </c>
      <c r="AM90" s="94">
        <v>0</v>
      </c>
      <c r="AN90" s="95">
        <f t="shared" si="53"/>
        <v>0</v>
      </c>
      <c r="AO90" s="96">
        <f t="shared" si="54"/>
        <v>-35.19998274523337</v>
      </c>
      <c r="AP90" s="97"/>
      <c r="AQ90" s="98">
        <f t="shared" si="55"/>
        <v>0</v>
      </c>
      <c r="AR90" s="99">
        <f t="shared" si="56"/>
        <v>107.88</v>
      </c>
      <c r="AS90" s="99">
        <f t="shared" si="57"/>
        <v>0</v>
      </c>
      <c r="AT90" s="99">
        <f t="shared" si="58"/>
        <v>0</v>
      </c>
      <c r="AU90" s="99">
        <f t="shared" si="59"/>
        <v>0</v>
      </c>
      <c r="AV90" s="99">
        <f t="array" ref="AV90">_xlfn.IFS(U90=0,AO90,U90&lt;0,AO90/-U90,U90&gt;0,AO90/U90)</f>
        <v>-35.19998274523337</v>
      </c>
      <c r="AW90" s="235">
        <f t="shared" si="49"/>
        <v>0</v>
      </c>
      <c r="AX90" s="235">
        <f t="shared" si="50"/>
        <v>-0.32628830872481807</v>
      </c>
      <c r="AY90" s="100"/>
      <c r="AZ90" s="95">
        <f t="shared" si="60"/>
        <v>-1795.1991200069019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52"/>
        <v>43</v>
      </c>
      <c r="F91" s="94">
        <v>4</v>
      </c>
      <c r="G91" s="94">
        <v>1</v>
      </c>
      <c r="H91" s="94">
        <v>32</v>
      </c>
      <c r="I91" s="94">
        <v>0</v>
      </c>
      <c r="J91" s="94">
        <v>6</v>
      </c>
      <c r="K91" s="94">
        <v>93.84</v>
      </c>
      <c r="L91" s="93">
        <f t="shared" si="41"/>
        <v>4035.1200000000003</v>
      </c>
      <c r="M91" s="90">
        <v>182</v>
      </c>
      <c r="N91" s="90">
        <v>6</v>
      </c>
      <c r="O91" s="90">
        <v>1075</v>
      </c>
      <c r="P91" s="90">
        <v>0</v>
      </c>
      <c r="Q91" s="234">
        <f t="shared" si="61"/>
        <v>0.8571428571428571</v>
      </c>
      <c r="R91" s="93">
        <f t="shared" si="62"/>
        <v>0</v>
      </c>
      <c r="S91" s="94">
        <v>0</v>
      </c>
      <c r="T91" s="94">
        <v>0</v>
      </c>
      <c r="U91" s="93">
        <f t="shared" si="63"/>
        <v>0</v>
      </c>
      <c r="V91" s="94">
        <v>0</v>
      </c>
      <c r="W91" s="94">
        <v>0</v>
      </c>
      <c r="X91" s="93">
        <f t="shared" si="64"/>
        <v>0</v>
      </c>
      <c r="Y91" s="94">
        <v>0</v>
      </c>
      <c r="Z91" s="94">
        <v>0</v>
      </c>
      <c r="AA91" s="93">
        <f t="shared" si="65"/>
        <v>0</v>
      </c>
      <c r="AB91" s="93">
        <f t="shared" si="66"/>
        <v>0</v>
      </c>
      <c r="AC91" s="235">
        <f t="shared" si="67"/>
        <v>0</v>
      </c>
      <c r="AD91" s="93">
        <f t="shared" si="68"/>
        <v>0</v>
      </c>
      <c r="AE91" s="94">
        <v>0</v>
      </c>
      <c r="AF91" s="235">
        <f t="shared" si="69"/>
        <v>0</v>
      </c>
      <c r="AG91" s="94">
        <v>319.64999999999998</v>
      </c>
      <c r="AH91" s="94"/>
      <c r="AI91" s="94"/>
      <c r="AJ91" s="94"/>
      <c r="AK91" s="94"/>
      <c r="AL91" s="123">
        <f t="shared" si="70"/>
        <v>22.527988956949358</v>
      </c>
      <c r="AM91" s="94">
        <v>0</v>
      </c>
      <c r="AN91" s="95">
        <f t="shared" si="53"/>
        <v>0</v>
      </c>
      <c r="AO91" s="96">
        <f t="shared" si="54"/>
        <v>-342.17798895694932</v>
      </c>
      <c r="AP91" s="97"/>
      <c r="AQ91" s="98">
        <f t="shared" si="55"/>
        <v>0</v>
      </c>
      <c r="AR91" s="99">
        <f t="shared" si="56"/>
        <v>93.84</v>
      </c>
      <c r="AS91" s="99">
        <f t="shared" si="57"/>
        <v>0</v>
      </c>
      <c r="AT91" s="99">
        <f t="shared" si="58"/>
        <v>319.64999999999998</v>
      </c>
      <c r="AU91" s="99">
        <f t="shared" si="59"/>
        <v>0</v>
      </c>
      <c r="AV91" s="99">
        <f t="array" ref="AV91">_xlfn.IFS(U91=0,AO91,U91&lt;0,AO91/-U91,U91&gt;0,AO91/U91)</f>
        <v>-342.17798895694932</v>
      </c>
      <c r="AW91" s="235">
        <f t="shared" si="49"/>
        <v>0</v>
      </c>
      <c r="AX91" s="235">
        <f t="shared" si="50"/>
        <v>-3.6463980067876101</v>
      </c>
      <c r="AY91" s="100"/>
      <c r="AZ91" s="95">
        <f t="shared" si="60"/>
        <v>-14713.65352514882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52"/>
        <v>50</v>
      </c>
      <c r="F92" s="94">
        <v>1</v>
      </c>
      <c r="G92" s="94" t="s">
        <v>100</v>
      </c>
      <c r="H92" s="94">
        <v>48</v>
      </c>
      <c r="I92" s="94">
        <v>0</v>
      </c>
      <c r="J92" s="94">
        <v>1</v>
      </c>
      <c r="K92" s="94">
        <v>139.47</v>
      </c>
      <c r="L92" s="93">
        <f t="shared" si="41"/>
        <v>6973.5</v>
      </c>
      <c r="M92" s="90">
        <v>999</v>
      </c>
      <c r="N92" s="90">
        <v>1</v>
      </c>
      <c r="O92" s="90">
        <v>1350</v>
      </c>
      <c r="P92" s="90">
        <v>0</v>
      </c>
      <c r="Q92" s="234">
        <f t="shared" si="61"/>
        <v>0.14285714285714285</v>
      </c>
      <c r="R92" s="93">
        <f t="shared" si="62"/>
        <v>0</v>
      </c>
      <c r="S92" s="94">
        <v>0</v>
      </c>
      <c r="T92" s="94">
        <v>0</v>
      </c>
      <c r="U92" s="93">
        <f t="shared" si="63"/>
        <v>0</v>
      </c>
      <c r="V92" s="94">
        <v>0</v>
      </c>
      <c r="W92" s="94">
        <v>0</v>
      </c>
      <c r="X92" s="93">
        <f t="shared" si="64"/>
        <v>0</v>
      </c>
      <c r="Y92" s="94">
        <v>0</v>
      </c>
      <c r="Z92" s="94">
        <v>0</v>
      </c>
      <c r="AA92" s="93">
        <f t="shared" si="65"/>
        <v>0</v>
      </c>
      <c r="AB92" s="93">
        <f t="shared" si="66"/>
        <v>0</v>
      </c>
      <c r="AC92" s="235">
        <f t="shared" si="67"/>
        <v>0</v>
      </c>
      <c r="AD92" s="93">
        <f t="shared" si="68"/>
        <v>0</v>
      </c>
      <c r="AE92" s="94">
        <v>0</v>
      </c>
      <c r="AF92" s="235">
        <f t="shared" si="69"/>
        <v>0</v>
      </c>
      <c r="AG92" s="94">
        <v>0</v>
      </c>
      <c r="AH92" s="94"/>
      <c r="AI92" s="94"/>
      <c r="AJ92" s="94"/>
      <c r="AK92" s="94"/>
      <c r="AL92" s="123">
        <f t="shared" si="70"/>
        <v>33.791983435424036</v>
      </c>
      <c r="AM92" s="94">
        <v>0</v>
      </c>
      <c r="AN92" s="95">
        <f t="shared" si="53"/>
        <v>0</v>
      </c>
      <c r="AO92" s="96">
        <f t="shared" si="54"/>
        <v>-33.791983435424036</v>
      </c>
      <c r="AP92" s="97"/>
      <c r="AQ92" s="98">
        <f t="shared" si="55"/>
        <v>0</v>
      </c>
      <c r="AR92" s="99">
        <f t="shared" si="56"/>
        <v>139.47</v>
      </c>
      <c r="AS92" s="99">
        <f t="shared" si="57"/>
        <v>0</v>
      </c>
      <c r="AT92" s="99">
        <f t="shared" si="58"/>
        <v>0</v>
      </c>
      <c r="AU92" s="99">
        <f t="shared" si="59"/>
        <v>0</v>
      </c>
      <c r="AV92" s="99">
        <f t="array" ref="AV92">_xlfn.IFS(U92=0,AO92,U92&lt;0,AO92/-U92,U92&gt;0,AO92/U92)</f>
        <v>-33.791983435424036</v>
      </c>
      <c r="AW92" s="235">
        <f t="shared" si="49"/>
        <v>0</v>
      </c>
      <c r="AX92" s="235">
        <f t="shared" si="50"/>
        <v>-0.24228854546084488</v>
      </c>
      <c r="AY92" s="100"/>
      <c r="AZ92" s="95">
        <f t="shared" si="60"/>
        <v>-1689.5991717712018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52"/>
        <v>48</v>
      </c>
      <c r="F93" s="94" t="s">
        <v>100</v>
      </c>
      <c r="G93" s="94" t="s">
        <v>100</v>
      </c>
      <c r="H93" s="94">
        <v>47</v>
      </c>
      <c r="I93" s="94">
        <v>0</v>
      </c>
      <c r="J93" s="94">
        <v>1</v>
      </c>
      <c r="K93" s="94">
        <v>139.47</v>
      </c>
      <c r="L93" s="93">
        <f t="shared" si="41"/>
        <v>6694.5599999999995</v>
      </c>
      <c r="M93" s="90">
        <v>999</v>
      </c>
      <c r="N93" s="90">
        <v>0</v>
      </c>
      <c r="O93" s="90">
        <v>0</v>
      </c>
      <c r="P93" s="90">
        <v>0</v>
      </c>
      <c r="Q93" s="234">
        <f t="shared" si="61"/>
        <v>0</v>
      </c>
      <c r="R93" s="93">
        <f t="shared" si="62"/>
        <v>0</v>
      </c>
      <c r="S93" s="94">
        <v>0</v>
      </c>
      <c r="T93" s="94">
        <v>0</v>
      </c>
      <c r="U93" s="93">
        <f t="shared" si="63"/>
        <v>0</v>
      </c>
      <c r="V93" s="94">
        <v>0</v>
      </c>
      <c r="W93" s="94">
        <v>0</v>
      </c>
      <c r="X93" s="93">
        <f t="shared" si="64"/>
        <v>0</v>
      </c>
      <c r="Y93" s="94">
        <v>0</v>
      </c>
      <c r="Z93" s="94">
        <v>0</v>
      </c>
      <c r="AA93" s="93">
        <f t="shared" si="65"/>
        <v>0</v>
      </c>
      <c r="AB93" s="93">
        <f t="shared" si="66"/>
        <v>0</v>
      </c>
      <c r="AC93" s="235">
        <f t="shared" si="67"/>
        <v>0</v>
      </c>
      <c r="AD93" s="93">
        <f t="shared" si="68"/>
        <v>0</v>
      </c>
      <c r="AE93" s="94">
        <v>0</v>
      </c>
      <c r="AF93" s="235">
        <f t="shared" si="69"/>
        <v>0</v>
      </c>
      <c r="AG93" s="94">
        <v>0</v>
      </c>
      <c r="AH93" s="94"/>
      <c r="AI93" s="94"/>
      <c r="AJ93" s="94"/>
      <c r="AK93" s="94"/>
      <c r="AL93" s="123">
        <f t="shared" si="70"/>
        <v>33.087983780519366</v>
      </c>
      <c r="AM93" s="94">
        <v>0</v>
      </c>
      <c r="AN93" s="95">
        <f t="shared" si="53"/>
        <v>0</v>
      </c>
      <c r="AO93" s="96">
        <f t="shared" si="54"/>
        <v>-33.087983780519366</v>
      </c>
      <c r="AP93" s="97"/>
      <c r="AQ93" s="98">
        <f t="shared" si="55"/>
        <v>0</v>
      </c>
      <c r="AR93" s="99">
        <f t="shared" si="56"/>
        <v>139.47</v>
      </c>
      <c r="AS93" s="99">
        <f t="shared" si="57"/>
        <v>0</v>
      </c>
      <c r="AT93" s="99">
        <f t="shared" si="58"/>
        <v>0</v>
      </c>
      <c r="AU93" s="99">
        <f t="shared" si="59"/>
        <v>0</v>
      </c>
      <c r="AV93" s="99">
        <f t="array" ref="AV93">_xlfn.IFS(U93=0,AO93,U93&lt;0,AO93/-U93,U93&gt;0,AO93/U93)</f>
        <v>-33.087983780519366</v>
      </c>
      <c r="AW93" s="235">
        <f t="shared" si="49"/>
        <v>0</v>
      </c>
      <c r="AX93" s="235">
        <f t="shared" si="50"/>
        <v>-0.23724086743041059</v>
      </c>
      <c r="AY93" s="100"/>
      <c r="AZ93" s="95">
        <f t="shared" si="60"/>
        <v>-1588.2232214649296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52"/>
        <v>2</v>
      </c>
      <c r="F94" s="94" t="s">
        <v>100</v>
      </c>
      <c r="G94" s="94">
        <v>1</v>
      </c>
      <c r="H94" s="94">
        <v>1</v>
      </c>
      <c r="I94" s="94">
        <v>0</v>
      </c>
      <c r="J94" s="94">
        <v>0</v>
      </c>
      <c r="K94" s="94">
        <v>400.08</v>
      </c>
      <c r="L94" s="93">
        <f t="shared" si="41"/>
        <v>800.16</v>
      </c>
      <c r="M94" s="90">
        <v>56</v>
      </c>
      <c r="N94" s="90">
        <v>1</v>
      </c>
      <c r="O94" s="90">
        <v>1297</v>
      </c>
      <c r="P94" s="90">
        <v>0</v>
      </c>
      <c r="Q94" s="234">
        <f t="shared" si="61"/>
        <v>0.14285714285714285</v>
      </c>
      <c r="R94" s="93">
        <f t="shared" si="62"/>
        <v>0</v>
      </c>
      <c r="S94" s="94">
        <v>0</v>
      </c>
      <c r="T94" s="94">
        <v>0</v>
      </c>
      <c r="U94" s="93">
        <f t="shared" si="63"/>
        <v>0</v>
      </c>
      <c r="V94" s="94">
        <v>0</v>
      </c>
      <c r="W94" s="94">
        <v>0</v>
      </c>
      <c r="X94" s="93">
        <f t="shared" si="64"/>
        <v>0</v>
      </c>
      <c r="Y94" s="94">
        <v>0</v>
      </c>
      <c r="Z94" s="94">
        <v>0</v>
      </c>
      <c r="AA94" s="93">
        <f t="shared" si="65"/>
        <v>0</v>
      </c>
      <c r="AB94" s="93">
        <f t="shared" si="66"/>
        <v>0</v>
      </c>
      <c r="AC94" s="235">
        <f t="shared" si="67"/>
        <v>0</v>
      </c>
      <c r="AD94" s="93">
        <f t="shared" si="68"/>
        <v>0</v>
      </c>
      <c r="AE94" s="94">
        <v>0</v>
      </c>
      <c r="AF94" s="235">
        <f t="shared" si="69"/>
        <v>0</v>
      </c>
      <c r="AG94" s="94">
        <v>113.8</v>
      </c>
      <c r="AH94" s="94"/>
      <c r="AI94" s="94"/>
      <c r="AJ94" s="94"/>
      <c r="AK94" s="94"/>
      <c r="AL94" s="123">
        <f t="shared" si="70"/>
        <v>0.70399965490466743</v>
      </c>
      <c r="AM94" s="94">
        <v>0</v>
      </c>
      <c r="AN94" s="95">
        <f t="shared" si="53"/>
        <v>0</v>
      </c>
      <c r="AO94" s="96">
        <f t="shared" si="54"/>
        <v>-114.50399965490466</v>
      </c>
      <c r="AP94" s="97"/>
      <c r="AQ94" s="98">
        <f t="shared" si="55"/>
        <v>0</v>
      </c>
      <c r="AR94" s="99">
        <f t="shared" si="56"/>
        <v>400.08</v>
      </c>
      <c r="AS94" s="99">
        <f t="shared" si="57"/>
        <v>0</v>
      </c>
      <c r="AT94" s="99">
        <f t="shared" si="58"/>
        <v>113.8</v>
      </c>
      <c r="AU94" s="99">
        <f t="shared" si="59"/>
        <v>0</v>
      </c>
      <c r="AV94" s="99">
        <f t="array" ref="AV94">_xlfn.IFS(U94=0,AO94,U94&lt;0,AO94/-U94,U94&gt;0,AO94/U94)</f>
        <v>-114.50399965490466</v>
      </c>
      <c r="AW94" s="235">
        <f t="shared" si="49"/>
        <v>0</v>
      </c>
      <c r="AX94" s="235">
        <f t="shared" si="50"/>
        <v>-0.28620275858554456</v>
      </c>
      <c r="AY94" s="100"/>
      <c r="AZ94" s="95">
        <f t="shared" si="60"/>
        <v>-229.00799930980932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52"/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400.08</v>
      </c>
      <c r="L95" s="93">
        <f t="shared" si="41"/>
        <v>0</v>
      </c>
      <c r="M95" s="90">
        <v>22</v>
      </c>
      <c r="N95" s="90">
        <v>0</v>
      </c>
      <c r="O95" s="90">
        <v>0</v>
      </c>
      <c r="P95" s="90">
        <v>0</v>
      </c>
      <c r="Q95" s="234">
        <f t="shared" si="61"/>
        <v>0</v>
      </c>
      <c r="R95" s="93">
        <f t="shared" si="62"/>
        <v>0.14285714285714285</v>
      </c>
      <c r="S95" s="94">
        <v>1</v>
      </c>
      <c r="T95" s="94">
        <v>0</v>
      </c>
      <c r="U95" s="93">
        <f t="shared" si="63"/>
        <v>1</v>
      </c>
      <c r="V95" s="94">
        <v>1025</v>
      </c>
      <c r="W95" s="94">
        <v>0</v>
      </c>
      <c r="X95" s="93">
        <f t="shared" si="64"/>
        <v>1025</v>
      </c>
      <c r="Y95" s="94">
        <v>1647</v>
      </c>
      <c r="Z95" s="94">
        <v>0</v>
      </c>
      <c r="AA95" s="93">
        <f t="shared" si="65"/>
        <v>1647</v>
      </c>
      <c r="AB95" s="93">
        <f t="shared" si="66"/>
        <v>0</v>
      </c>
      <c r="AC95" s="235">
        <f t="shared" si="67"/>
        <v>1.236033719540212E-3</v>
      </c>
      <c r="AD95" s="93">
        <f t="shared" si="68"/>
        <v>400.08</v>
      </c>
      <c r="AE95" s="94">
        <v>607.45000000000005</v>
      </c>
      <c r="AF95" s="235">
        <f t="shared" si="69"/>
        <v>0.36882210078931393</v>
      </c>
      <c r="AG95" s="94">
        <v>34.799999999999997</v>
      </c>
      <c r="AH95" s="94"/>
      <c r="AI95" s="94"/>
      <c r="AJ95" s="94"/>
      <c r="AK95" s="94"/>
      <c r="AL95" s="123">
        <f t="shared" si="70"/>
        <v>0</v>
      </c>
      <c r="AM95" s="94">
        <v>0</v>
      </c>
      <c r="AN95" s="95">
        <f t="shared" si="53"/>
        <v>58.527499999999996</v>
      </c>
      <c r="AO95" s="96">
        <f t="shared" si="54"/>
        <v>546.14250000000004</v>
      </c>
      <c r="AP95" s="97"/>
      <c r="AQ95" s="98">
        <f t="shared" si="55"/>
        <v>1647</v>
      </c>
      <c r="AR95" s="99">
        <f t="shared" si="56"/>
        <v>400.08</v>
      </c>
      <c r="AS95" s="99">
        <f t="shared" si="57"/>
        <v>607.45000000000005</v>
      </c>
      <c r="AT95" s="99">
        <f t="shared" si="58"/>
        <v>34.799999999999997</v>
      </c>
      <c r="AU95" s="99">
        <f t="shared" si="59"/>
        <v>0</v>
      </c>
      <c r="AV95" s="99">
        <f t="array" ref="AV95">_xlfn.IFS(U95=0,AO95,U95&lt;0,AO95/-U95,U95&gt;0,AO95/U95)</f>
        <v>546.14250000000004</v>
      </c>
      <c r="AW95" s="235">
        <f t="shared" si="49"/>
        <v>0.33159836065573772</v>
      </c>
      <c r="AX95" s="235">
        <f t="shared" si="50"/>
        <v>1.3650832333533296</v>
      </c>
      <c r="AY95" s="100"/>
      <c r="AZ95" s="95">
        <f t="shared" si="60"/>
        <v>0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52"/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300.08</v>
      </c>
      <c r="L96" s="93">
        <f t="shared" si="41"/>
        <v>0</v>
      </c>
      <c r="M96" s="90">
        <v>999</v>
      </c>
      <c r="N96" s="90">
        <v>0</v>
      </c>
      <c r="O96" s="90">
        <v>0</v>
      </c>
      <c r="P96" s="90">
        <v>0</v>
      </c>
      <c r="Q96" s="234">
        <f t="shared" si="61"/>
        <v>0</v>
      </c>
      <c r="R96" s="93">
        <f t="shared" si="62"/>
        <v>0</v>
      </c>
      <c r="S96" s="94">
        <v>0</v>
      </c>
      <c r="T96" s="94">
        <v>0</v>
      </c>
      <c r="U96" s="93">
        <f t="shared" si="63"/>
        <v>0</v>
      </c>
      <c r="V96" s="94">
        <v>0</v>
      </c>
      <c r="W96" s="94">
        <v>0</v>
      </c>
      <c r="X96" s="93">
        <f t="shared" si="64"/>
        <v>0</v>
      </c>
      <c r="Y96" s="94">
        <v>0</v>
      </c>
      <c r="Z96" s="94">
        <v>0</v>
      </c>
      <c r="AA96" s="93">
        <f t="shared" si="65"/>
        <v>0</v>
      </c>
      <c r="AB96" s="93">
        <f t="shared" si="66"/>
        <v>0</v>
      </c>
      <c r="AC96" s="235">
        <f t="shared" si="67"/>
        <v>0</v>
      </c>
      <c r="AD96" s="93">
        <f t="shared" si="68"/>
        <v>0</v>
      </c>
      <c r="AE96" s="94">
        <v>0</v>
      </c>
      <c r="AF96" s="235">
        <f t="shared" si="69"/>
        <v>0</v>
      </c>
      <c r="AG96" s="94">
        <v>0</v>
      </c>
      <c r="AH96" s="94"/>
      <c r="AI96" s="94"/>
      <c r="AJ96" s="94"/>
      <c r="AK96" s="94"/>
      <c r="AL96" s="123">
        <f t="shared" si="70"/>
        <v>0</v>
      </c>
      <c r="AM96" s="94">
        <v>0</v>
      </c>
      <c r="AN96" s="95">
        <f t="shared" si="53"/>
        <v>0</v>
      </c>
      <c r="AO96" s="96">
        <f t="shared" si="54"/>
        <v>0</v>
      </c>
      <c r="AP96" s="97"/>
      <c r="AQ96" s="98">
        <f t="shared" si="55"/>
        <v>0</v>
      </c>
      <c r="AR96" s="99">
        <f t="shared" si="56"/>
        <v>300.08</v>
      </c>
      <c r="AS96" s="99">
        <f t="shared" si="57"/>
        <v>0</v>
      </c>
      <c r="AT96" s="99">
        <f t="shared" si="58"/>
        <v>0</v>
      </c>
      <c r="AU96" s="99">
        <f t="shared" si="59"/>
        <v>0</v>
      </c>
      <c r="AV96" s="99">
        <f t="array" ref="AV96">_xlfn.IFS(U96=0,AO96,U96&lt;0,AO96/-U96,U96&gt;0,AO96/U96)</f>
        <v>0</v>
      </c>
      <c r="AW96" s="235">
        <f t="shared" si="49"/>
        <v>0</v>
      </c>
      <c r="AX96" s="235">
        <f t="shared" si="50"/>
        <v>0</v>
      </c>
      <c r="AY96" s="100"/>
      <c r="AZ96" s="95">
        <f t="shared" si="60"/>
        <v>0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52"/>
        <v>4</v>
      </c>
      <c r="F97" s="94" t="s">
        <v>100</v>
      </c>
      <c r="G97" s="94" t="s">
        <v>100</v>
      </c>
      <c r="H97" s="94">
        <v>4</v>
      </c>
      <c r="I97" s="94">
        <v>0</v>
      </c>
      <c r="J97" s="94">
        <v>0</v>
      </c>
      <c r="K97" s="94">
        <v>400.08</v>
      </c>
      <c r="L97" s="93">
        <f t="shared" si="41"/>
        <v>1600.32</v>
      </c>
      <c r="M97" s="90">
        <v>999</v>
      </c>
      <c r="N97" s="90">
        <v>0</v>
      </c>
      <c r="O97" s="90">
        <v>0</v>
      </c>
      <c r="P97" s="90">
        <v>0</v>
      </c>
      <c r="Q97" s="234">
        <f t="shared" si="61"/>
        <v>0</v>
      </c>
      <c r="R97" s="93">
        <f t="shared" si="62"/>
        <v>0</v>
      </c>
      <c r="S97" s="94">
        <v>0</v>
      </c>
      <c r="T97" s="94">
        <v>0</v>
      </c>
      <c r="U97" s="93">
        <f t="shared" si="63"/>
        <v>0</v>
      </c>
      <c r="V97" s="94">
        <v>0</v>
      </c>
      <c r="W97" s="94">
        <v>0</v>
      </c>
      <c r="X97" s="93">
        <f t="shared" si="64"/>
        <v>0</v>
      </c>
      <c r="Y97" s="94">
        <v>0</v>
      </c>
      <c r="Z97" s="94">
        <v>0</v>
      </c>
      <c r="AA97" s="93">
        <f t="shared" si="65"/>
        <v>0</v>
      </c>
      <c r="AB97" s="93">
        <f t="shared" si="66"/>
        <v>0</v>
      </c>
      <c r="AC97" s="235">
        <f t="shared" si="67"/>
        <v>0</v>
      </c>
      <c r="AD97" s="93">
        <f t="shared" si="68"/>
        <v>0</v>
      </c>
      <c r="AE97" s="94">
        <v>0</v>
      </c>
      <c r="AF97" s="235">
        <f t="shared" si="69"/>
        <v>0</v>
      </c>
      <c r="AG97" s="94">
        <v>0</v>
      </c>
      <c r="AH97" s="94"/>
      <c r="AI97" s="94"/>
      <c r="AJ97" s="94"/>
      <c r="AK97" s="94"/>
      <c r="AL97" s="123">
        <f t="shared" si="70"/>
        <v>2.8159986196186697</v>
      </c>
      <c r="AM97" s="94">
        <v>0</v>
      </c>
      <c r="AN97" s="95">
        <f t="shared" si="53"/>
        <v>0</v>
      </c>
      <c r="AO97" s="96">
        <f t="shared" si="54"/>
        <v>-2.8159986196186697</v>
      </c>
      <c r="AP97" s="97"/>
      <c r="AQ97" s="98">
        <f t="shared" si="55"/>
        <v>0</v>
      </c>
      <c r="AR97" s="99">
        <f t="shared" si="56"/>
        <v>400.08</v>
      </c>
      <c r="AS97" s="99">
        <f t="shared" si="57"/>
        <v>0</v>
      </c>
      <c r="AT97" s="99">
        <f t="shared" si="58"/>
        <v>0</v>
      </c>
      <c r="AU97" s="99">
        <f t="shared" si="59"/>
        <v>0</v>
      </c>
      <c r="AV97" s="99">
        <f t="array" ref="AV97">_xlfn.IFS(U97=0,AO97,U97&lt;0,AO97/-U97,U97&gt;0,AO97/U97)</f>
        <v>-2.8159986196186697</v>
      </c>
      <c r="AW97" s="235">
        <f t="shared" si="49"/>
        <v>0</v>
      </c>
      <c r="AX97" s="235">
        <f t="shared" si="50"/>
        <v>-7.0385888312804188E-3</v>
      </c>
      <c r="AY97" s="100"/>
      <c r="AZ97" s="95">
        <f t="shared" si="60"/>
        <v>-11.263994478474679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52"/>
        <v>16</v>
      </c>
      <c r="F98" s="94" t="s">
        <v>100</v>
      </c>
      <c r="G98" s="94" t="s">
        <v>100</v>
      </c>
      <c r="H98" s="94">
        <v>16</v>
      </c>
      <c r="I98" s="94">
        <v>0</v>
      </c>
      <c r="J98" s="94">
        <v>0</v>
      </c>
      <c r="K98" s="94">
        <v>300.08</v>
      </c>
      <c r="L98" s="93">
        <f t="shared" si="41"/>
        <v>4801.28</v>
      </c>
      <c r="M98" s="90">
        <v>999</v>
      </c>
      <c r="N98" s="90">
        <v>0</v>
      </c>
      <c r="O98" s="90">
        <v>0</v>
      </c>
      <c r="P98" s="90">
        <v>0</v>
      </c>
      <c r="Q98" s="234">
        <f t="shared" si="61"/>
        <v>0</v>
      </c>
      <c r="R98" s="93">
        <f t="shared" si="62"/>
        <v>0</v>
      </c>
      <c r="S98" s="94">
        <v>0</v>
      </c>
      <c r="T98" s="94">
        <v>0</v>
      </c>
      <c r="U98" s="93">
        <f t="shared" si="63"/>
        <v>0</v>
      </c>
      <c r="V98" s="94">
        <v>0</v>
      </c>
      <c r="W98" s="94">
        <v>0</v>
      </c>
      <c r="X98" s="93">
        <f t="shared" si="64"/>
        <v>0</v>
      </c>
      <c r="Y98" s="94">
        <v>0</v>
      </c>
      <c r="Z98" s="94">
        <v>0</v>
      </c>
      <c r="AA98" s="93">
        <f t="shared" si="65"/>
        <v>0</v>
      </c>
      <c r="AB98" s="93">
        <f t="shared" si="66"/>
        <v>0</v>
      </c>
      <c r="AC98" s="235">
        <f t="shared" si="67"/>
        <v>0</v>
      </c>
      <c r="AD98" s="93">
        <f t="shared" si="68"/>
        <v>0</v>
      </c>
      <c r="AE98" s="94">
        <v>0</v>
      </c>
      <c r="AF98" s="235">
        <f t="shared" si="69"/>
        <v>0</v>
      </c>
      <c r="AG98" s="94">
        <v>0</v>
      </c>
      <c r="AH98" s="94"/>
      <c r="AI98" s="94"/>
      <c r="AJ98" s="94"/>
      <c r="AK98" s="94"/>
      <c r="AL98" s="123">
        <f t="shared" si="70"/>
        <v>11.263994478474679</v>
      </c>
      <c r="AM98" s="94">
        <v>0</v>
      </c>
      <c r="AN98" s="95">
        <f t="shared" si="53"/>
        <v>0</v>
      </c>
      <c r="AO98" s="96">
        <f t="shared" si="54"/>
        <v>-11.263994478474679</v>
      </c>
      <c r="AP98" s="97"/>
      <c r="AQ98" s="98">
        <f t="shared" si="55"/>
        <v>0</v>
      </c>
      <c r="AR98" s="99">
        <f t="shared" si="56"/>
        <v>300.08</v>
      </c>
      <c r="AS98" s="99">
        <f t="shared" si="57"/>
        <v>0</v>
      </c>
      <c r="AT98" s="99">
        <f t="shared" si="58"/>
        <v>0</v>
      </c>
      <c r="AU98" s="99">
        <f t="shared" si="59"/>
        <v>0</v>
      </c>
      <c r="AV98" s="99">
        <f t="array" ref="AV98">_xlfn.IFS(U98=0,AO98,U98&lt;0,AO98/-U98,U98&gt;0,AO98/U98)</f>
        <v>-11.263994478474679</v>
      </c>
      <c r="AW98" s="235">
        <f t="shared" si="49"/>
        <v>0</v>
      </c>
      <c r="AX98" s="235">
        <f t="shared" si="50"/>
        <v>-3.7536638491317914E-2</v>
      </c>
      <c r="AY98" s="100"/>
      <c r="AZ98" s="95">
        <f t="shared" si="60"/>
        <v>-180.22391165559486</v>
      </c>
    </row>
    <row r="99" spans="1:52" outlineLevel="1">
      <c r="A99" s="90" t="s">
        <v>121</v>
      </c>
      <c r="B99" s="91">
        <v>803751377</v>
      </c>
      <c r="C99" s="91" t="s">
        <v>256</v>
      </c>
      <c r="D99" s="92" t="s">
        <v>84</v>
      </c>
      <c r="E99" s="233">
        <f t="shared" si="52"/>
        <v>0</v>
      </c>
      <c r="F99" s="94">
        <v>0</v>
      </c>
      <c r="G99" s="94">
        <v>0</v>
      </c>
      <c r="H99" s="94">
        <v>0</v>
      </c>
      <c r="I99" s="94">
        <v>0</v>
      </c>
      <c r="J99" s="94">
        <v>0</v>
      </c>
      <c r="K99" s="94">
        <v>142.97999999999999</v>
      </c>
      <c r="L99" s="93">
        <f t="shared" si="41"/>
        <v>0</v>
      </c>
      <c r="M99" s="90" t="s">
        <v>100</v>
      </c>
      <c r="N99" s="90">
        <v>1</v>
      </c>
      <c r="O99" s="90">
        <v>1700</v>
      </c>
      <c r="P99" s="90">
        <v>0</v>
      </c>
      <c r="Q99" s="234">
        <f t="shared" si="61"/>
        <v>0.14285714285714285</v>
      </c>
      <c r="R99" s="93">
        <f t="shared" si="62"/>
        <v>0</v>
      </c>
      <c r="S99" s="94">
        <v>0</v>
      </c>
      <c r="T99" s="94">
        <v>0</v>
      </c>
      <c r="U99" s="93">
        <f t="shared" si="63"/>
        <v>0</v>
      </c>
      <c r="V99" s="94">
        <v>0</v>
      </c>
      <c r="W99" s="94">
        <v>0</v>
      </c>
      <c r="X99" s="93">
        <f t="shared" si="64"/>
        <v>0</v>
      </c>
      <c r="Y99" s="94">
        <v>0</v>
      </c>
      <c r="Z99" s="94">
        <v>0</v>
      </c>
      <c r="AA99" s="93">
        <f t="shared" si="65"/>
        <v>0</v>
      </c>
      <c r="AB99" s="93">
        <f t="shared" si="66"/>
        <v>0</v>
      </c>
      <c r="AC99" s="235">
        <f t="shared" si="67"/>
        <v>0</v>
      </c>
      <c r="AD99" s="93">
        <f t="shared" si="68"/>
        <v>0</v>
      </c>
      <c r="AE99" s="94">
        <v>0</v>
      </c>
      <c r="AF99" s="235">
        <f t="shared" si="69"/>
        <v>0</v>
      </c>
      <c r="AG99" s="94">
        <v>0</v>
      </c>
      <c r="AH99" s="94"/>
      <c r="AI99" s="94"/>
      <c r="AJ99" s="94"/>
      <c r="AK99" s="94"/>
      <c r="AL99" s="123">
        <f t="shared" si="70"/>
        <v>0</v>
      </c>
      <c r="AM99" s="94">
        <v>0</v>
      </c>
      <c r="AN99" s="95">
        <f t="shared" si="53"/>
        <v>0</v>
      </c>
      <c r="AO99" s="96">
        <f t="shared" ref="AO99:AO103" si="71">AA99-AD99-AE99-AG99-AH99-AI99-AK99-AL99-AN99-AM99</f>
        <v>0</v>
      </c>
      <c r="AP99" s="97"/>
      <c r="AQ99" s="98">
        <f t="shared" si="55"/>
        <v>0</v>
      </c>
      <c r="AR99" s="99">
        <f t="shared" si="56"/>
        <v>142.97999999999999</v>
      </c>
      <c r="AS99" s="99">
        <f t="shared" si="57"/>
        <v>0</v>
      </c>
      <c r="AT99" s="99">
        <f t="shared" si="58"/>
        <v>0</v>
      </c>
      <c r="AU99" s="99">
        <f t="shared" si="59"/>
        <v>0</v>
      </c>
      <c r="AV99" s="99">
        <f t="array" ref="AV99">_xlfn.IFS(U99=0,AO99,U99&lt;0,AO99/-U99,U99&gt;0,AO99/U99)</f>
        <v>0</v>
      </c>
      <c r="AW99" s="235">
        <f t="shared" ref="AW99:AW103" si="72">IF(AQ99=0,0,AV99/AQ99)</f>
        <v>0</v>
      </c>
      <c r="AX99" s="235">
        <f t="shared" ref="AX99:AX103" si="73">IF(AR99=0,0,AV99/AR99)</f>
        <v>0</v>
      </c>
      <c r="AY99" s="100"/>
      <c r="AZ99" s="95">
        <f t="shared" si="60"/>
        <v>0</v>
      </c>
    </row>
    <row r="100" spans="1:52" outlineLevel="1">
      <c r="A100" s="90" t="s">
        <v>121</v>
      </c>
      <c r="B100" s="91">
        <v>833918832</v>
      </c>
      <c r="C100" s="91" t="s">
        <v>257</v>
      </c>
      <c r="D100" s="92" t="s">
        <v>84</v>
      </c>
      <c r="E100" s="233">
        <f t="shared" si="52"/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142.97999999999999</v>
      </c>
      <c r="L100" s="93">
        <f t="shared" ref="L100:L103" si="74">E100*K100</f>
        <v>0</v>
      </c>
      <c r="M100" s="90">
        <v>0</v>
      </c>
      <c r="N100" s="90">
        <v>0</v>
      </c>
      <c r="O100" s="90">
        <v>0</v>
      </c>
      <c r="P100" s="90">
        <v>0</v>
      </c>
      <c r="Q100" s="234">
        <f t="shared" si="61"/>
        <v>0</v>
      </c>
      <c r="R100" s="93">
        <f t="shared" si="62"/>
        <v>0</v>
      </c>
      <c r="S100" s="94">
        <v>0</v>
      </c>
      <c r="T100" s="94">
        <v>0</v>
      </c>
      <c r="U100" s="93">
        <f t="shared" si="63"/>
        <v>0</v>
      </c>
      <c r="V100" s="94">
        <v>0</v>
      </c>
      <c r="W100" s="94">
        <v>0</v>
      </c>
      <c r="X100" s="93">
        <f t="shared" si="64"/>
        <v>0</v>
      </c>
      <c r="Y100" s="94">
        <v>0</v>
      </c>
      <c r="Z100" s="94">
        <v>0</v>
      </c>
      <c r="AA100" s="93">
        <f t="shared" si="65"/>
        <v>0</v>
      </c>
      <c r="AB100" s="93">
        <f t="shared" si="66"/>
        <v>0</v>
      </c>
      <c r="AC100" s="235">
        <f t="shared" si="67"/>
        <v>0</v>
      </c>
      <c r="AD100" s="93">
        <f t="shared" si="68"/>
        <v>0</v>
      </c>
      <c r="AE100" s="94">
        <v>0</v>
      </c>
      <c r="AF100" s="235">
        <f t="shared" si="69"/>
        <v>0</v>
      </c>
      <c r="AG100" s="94">
        <v>0</v>
      </c>
      <c r="AH100" s="94"/>
      <c r="AI100" s="94"/>
      <c r="AJ100" s="94"/>
      <c r="AK100" s="94"/>
      <c r="AL100" s="123">
        <f t="shared" si="70"/>
        <v>0</v>
      </c>
      <c r="AM100" s="94">
        <v>0</v>
      </c>
      <c r="AN100" s="95">
        <f t="shared" si="53"/>
        <v>0</v>
      </c>
      <c r="AO100" s="96">
        <f t="shared" si="71"/>
        <v>0</v>
      </c>
      <c r="AP100" s="97"/>
      <c r="AQ100" s="98">
        <f t="shared" si="55"/>
        <v>0</v>
      </c>
      <c r="AR100" s="99">
        <f t="shared" si="56"/>
        <v>142.97999999999999</v>
      </c>
      <c r="AS100" s="99">
        <f t="shared" si="57"/>
        <v>0</v>
      </c>
      <c r="AT100" s="99">
        <f t="shared" si="58"/>
        <v>0</v>
      </c>
      <c r="AU100" s="99">
        <f t="shared" si="59"/>
        <v>0</v>
      </c>
      <c r="AV100" s="99">
        <f t="array" ref="AV100">_xlfn.IFS(U100=0,AO100,U100&lt;0,AO100/-U100,U100&gt;0,AO100/U100)</f>
        <v>0</v>
      </c>
      <c r="AW100" s="235">
        <f t="shared" si="72"/>
        <v>0</v>
      </c>
      <c r="AX100" s="235">
        <f t="shared" si="73"/>
        <v>0</v>
      </c>
      <c r="AY100" s="100"/>
      <c r="AZ100" s="95">
        <f t="shared" si="60"/>
        <v>0</v>
      </c>
    </row>
    <row r="101" spans="1:52" outlineLevel="1">
      <c r="A101" s="90" t="s">
        <v>121</v>
      </c>
      <c r="B101" s="91">
        <v>803705967</v>
      </c>
      <c r="C101" s="91" t="s">
        <v>258</v>
      </c>
      <c r="D101" s="92" t="s">
        <v>84</v>
      </c>
      <c r="E101" s="233">
        <f t="shared" si="52"/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3">
        <v>123.09</v>
      </c>
      <c r="L101" s="93">
        <f t="shared" si="74"/>
        <v>0</v>
      </c>
      <c r="M101" s="90" t="s">
        <v>100</v>
      </c>
      <c r="N101" s="90">
        <v>1</v>
      </c>
      <c r="O101" s="90">
        <v>900</v>
      </c>
      <c r="P101" s="90">
        <v>0</v>
      </c>
      <c r="Q101" s="234">
        <f t="shared" si="61"/>
        <v>0.14285714285714285</v>
      </c>
      <c r="R101" s="93">
        <f t="shared" si="62"/>
        <v>0</v>
      </c>
      <c r="S101" s="94">
        <v>0</v>
      </c>
      <c r="T101" s="94">
        <v>0</v>
      </c>
      <c r="U101" s="93">
        <f t="shared" si="63"/>
        <v>0</v>
      </c>
      <c r="V101" s="94">
        <v>0</v>
      </c>
      <c r="W101" s="94">
        <v>0</v>
      </c>
      <c r="X101" s="93">
        <f t="shared" si="64"/>
        <v>0</v>
      </c>
      <c r="Y101" s="94">
        <v>0</v>
      </c>
      <c r="Z101" s="94">
        <v>0</v>
      </c>
      <c r="AA101" s="93">
        <f t="shared" si="65"/>
        <v>0</v>
      </c>
      <c r="AB101" s="93">
        <f t="shared" si="66"/>
        <v>0</v>
      </c>
      <c r="AC101" s="235">
        <f t="shared" si="67"/>
        <v>0</v>
      </c>
      <c r="AD101" s="93">
        <f t="shared" si="68"/>
        <v>0</v>
      </c>
      <c r="AE101" s="94">
        <v>0</v>
      </c>
      <c r="AF101" s="235">
        <f t="shared" si="69"/>
        <v>0</v>
      </c>
      <c r="AG101" s="94">
        <v>0</v>
      </c>
      <c r="AH101" s="94"/>
      <c r="AI101" s="94"/>
      <c r="AJ101" s="94"/>
      <c r="AK101" s="94"/>
      <c r="AL101" s="123">
        <f t="shared" si="70"/>
        <v>0</v>
      </c>
      <c r="AM101" s="94">
        <v>0</v>
      </c>
      <c r="AN101" s="95">
        <f t="shared" si="53"/>
        <v>0</v>
      </c>
      <c r="AO101" s="96">
        <f t="shared" si="71"/>
        <v>0</v>
      </c>
      <c r="AP101" s="97"/>
      <c r="AQ101" s="98">
        <f t="shared" si="55"/>
        <v>0</v>
      </c>
      <c r="AR101" s="99">
        <f t="shared" si="56"/>
        <v>123.09</v>
      </c>
      <c r="AS101" s="99">
        <f t="shared" si="57"/>
        <v>0</v>
      </c>
      <c r="AT101" s="99">
        <f t="shared" si="58"/>
        <v>0</v>
      </c>
      <c r="AU101" s="99">
        <f t="shared" si="59"/>
        <v>0</v>
      </c>
      <c r="AV101" s="99">
        <f t="array" ref="AV101">_xlfn.IFS(U101=0,AO101,U101&lt;0,AO101/-U101,U101&gt;0,AO101/U101)</f>
        <v>0</v>
      </c>
      <c r="AW101" s="235">
        <f t="shared" si="72"/>
        <v>0</v>
      </c>
      <c r="AX101" s="235">
        <f t="shared" si="73"/>
        <v>0</v>
      </c>
      <c r="AY101" s="100"/>
      <c r="AZ101" s="95">
        <f t="shared" si="60"/>
        <v>0</v>
      </c>
    </row>
    <row r="102" spans="1:52" outlineLevel="1">
      <c r="A102" s="90" t="s">
        <v>121</v>
      </c>
      <c r="B102" s="91">
        <v>833916134</v>
      </c>
      <c r="C102" s="91" t="s">
        <v>259</v>
      </c>
      <c r="D102" s="92" t="s">
        <v>84</v>
      </c>
      <c r="E102" s="233">
        <f t="shared" si="52"/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3">
        <v>123.09</v>
      </c>
      <c r="L102" s="93">
        <f t="shared" si="74"/>
        <v>0</v>
      </c>
      <c r="M102" s="90">
        <v>0</v>
      </c>
      <c r="N102" s="90">
        <v>0</v>
      </c>
      <c r="O102" s="90">
        <v>0</v>
      </c>
      <c r="P102" s="90">
        <v>0</v>
      </c>
      <c r="Q102" s="234">
        <f t="shared" si="61"/>
        <v>0</v>
      </c>
      <c r="R102" s="93">
        <f t="shared" si="62"/>
        <v>0</v>
      </c>
      <c r="S102" s="94">
        <v>0</v>
      </c>
      <c r="T102" s="94">
        <v>0</v>
      </c>
      <c r="U102" s="93">
        <f t="shared" si="63"/>
        <v>0</v>
      </c>
      <c r="V102" s="94">
        <v>0</v>
      </c>
      <c r="W102" s="94">
        <v>0</v>
      </c>
      <c r="X102" s="93">
        <f t="shared" si="64"/>
        <v>0</v>
      </c>
      <c r="Y102" s="94">
        <v>0</v>
      </c>
      <c r="Z102" s="94">
        <v>0</v>
      </c>
      <c r="AA102" s="93">
        <f t="shared" si="65"/>
        <v>0</v>
      </c>
      <c r="AB102" s="93">
        <f t="shared" si="66"/>
        <v>0</v>
      </c>
      <c r="AC102" s="235">
        <f t="shared" si="67"/>
        <v>0</v>
      </c>
      <c r="AD102" s="93">
        <f t="shared" si="68"/>
        <v>0</v>
      </c>
      <c r="AE102" s="94">
        <v>0</v>
      </c>
      <c r="AF102" s="235">
        <f t="shared" si="69"/>
        <v>0</v>
      </c>
      <c r="AG102" s="94">
        <v>0</v>
      </c>
      <c r="AH102" s="94"/>
      <c r="AI102" s="94"/>
      <c r="AJ102" s="94"/>
      <c r="AK102" s="94"/>
      <c r="AL102" s="123">
        <f t="shared" si="70"/>
        <v>0</v>
      </c>
      <c r="AM102" s="94">
        <v>0</v>
      </c>
      <c r="AN102" s="95">
        <f t="shared" si="53"/>
        <v>0</v>
      </c>
      <c r="AO102" s="96">
        <f t="shared" si="71"/>
        <v>0</v>
      </c>
      <c r="AP102" s="97"/>
      <c r="AQ102" s="98">
        <f t="shared" si="55"/>
        <v>0</v>
      </c>
      <c r="AR102" s="99">
        <f t="shared" si="56"/>
        <v>123.09</v>
      </c>
      <c r="AS102" s="99">
        <f t="shared" si="57"/>
        <v>0</v>
      </c>
      <c r="AT102" s="99">
        <f t="shared" si="58"/>
        <v>0</v>
      </c>
      <c r="AU102" s="99">
        <f t="shared" si="59"/>
        <v>0</v>
      </c>
      <c r="AV102" s="99">
        <f t="array" ref="AV102">_xlfn.IFS(U102=0,AO102,U102&lt;0,AO102/-U102,U102&gt;0,AO102/U102)</f>
        <v>0</v>
      </c>
      <c r="AW102" s="235">
        <f t="shared" si="72"/>
        <v>0</v>
      </c>
      <c r="AX102" s="235">
        <f t="shared" si="73"/>
        <v>0</v>
      </c>
      <c r="AY102" s="100"/>
      <c r="AZ102" s="95">
        <f t="shared" si="60"/>
        <v>0</v>
      </c>
    </row>
    <row r="103" spans="1:52" outlineLevel="1">
      <c r="A103" s="90" t="s">
        <v>121</v>
      </c>
      <c r="B103" s="91">
        <v>803776499</v>
      </c>
      <c r="C103" s="91" t="s">
        <v>260</v>
      </c>
      <c r="D103" s="92" t="s">
        <v>84</v>
      </c>
      <c r="E103" s="233">
        <f t="shared" si="52"/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107.88</v>
      </c>
      <c r="L103" s="93">
        <f t="shared" si="74"/>
        <v>0</v>
      </c>
      <c r="M103" s="90" t="s">
        <v>100</v>
      </c>
      <c r="N103" s="90">
        <v>0</v>
      </c>
      <c r="O103" s="90">
        <v>0</v>
      </c>
      <c r="P103" s="90">
        <v>0</v>
      </c>
      <c r="Q103" s="234">
        <f t="shared" si="61"/>
        <v>0</v>
      </c>
      <c r="R103" s="93">
        <f t="shared" si="62"/>
        <v>0</v>
      </c>
      <c r="S103" s="94">
        <v>0</v>
      </c>
      <c r="T103" s="94">
        <v>0</v>
      </c>
      <c r="U103" s="93">
        <f t="shared" si="63"/>
        <v>0</v>
      </c>
      <c r="V103" s="94">
        <v>0</v>
      </c>
      <c r="W103" s="94">
        <v>0</v>
      </c>
      <c r="X103" s="93">
        <f t="shared" si="64"/>
        <v>0</v>
      </c>
      <c r="Y103" s="94">
        <v>0</v>
      </c>
      <c r="Z103" s="94">
        <v>0</v>
      </c>
      <c r="AA103" s="93">
        <f t="shared" si="65"/>
        <v>0</v>
      </c>
      <c r="AB103" s="93">
        <f t="shared" si="66"/>
        <v>0</v>
      </c>
      <c r="AC103" s="235">
        <f t="shared" si="67"/>
        <v>0</v>
      </c>
      <c r="AD103" s="93">
        <f t="shared" si="68"/>
        <v>0</v>
      </c>
      <c r="AE103" s="94">
        <v>0</v>
      </c>
      <c r="AF103" s="235">
        <f t="shared" si="69"/>
        <v>0</v>
      </c>
      <c r="AG103" s="94">
        <v>0</v>
      </c>
      <c r="AH103" s="94"/>
      <c r="AI103" s="94"/>
      <c r="AJ103" s="94"/>
      <c r="AK103" s="94"/>
      <c r="AL103" s="123">
        <f t="shared" si="70"/>
        <v>0</v>
      </c>
      <c r="AM103" s="94">
        <v>0</v>
      </c>
      <c r="AN103" s="95">
        <f t="shared" si="53"/>
        <v>0</v>
      </c>
      <c r="AO103" s="96">
        <f t="shared" si="71"/>
        <v>0</v>
      </c>
      <c r="AP103" s="97"/>
      <c r="AQ103" s="98">
        <f t="shared" si="55"/>
        <v>0</v>
      </c>
      <c r="AR103" s="99">
        <f t="shared" si="56"/>
        <v>107.88</v>
      </c>
      <c r="AS103" s="99">
        <f t="shared" si="57"/>
        <v>0</v>
      </c>
      <c r="AT103" s="99">
        <f t="shared" si="58"/>
        <v>0</v>
      </c>
      <c r="AU103" s="99">
        <f t="shared" si="59"/>
        <v>0</v>
      </c>
      <c r="AV103" s="99">
        <f t="array" ref="AV103">_xlfn.IFS(U103=0,AO103,U103&lt;0,AO103/-U103,U103&gt;0,AO103/U103)</f>
        <v>0</v>
      </c>
      <c r="AW103" s="235">
        <f t="shared" si="72"/>
        <v>0</v>
      </c>
      <c r="AX103" s="235">
        <f t="shared" si="73"/>
        <v>0</v>
      </c>
      <c r="AY103" s="100"/>
      <c r="AZ103" s="95">
        <f t="shared" si="60"/>
        <v>0</v>
      </c>
    </row>
    <row r="104" spans="1:52" s="114" customFormat="1" outlineLevel="1">
      <c r="A104" s="102"/>
      <c r="B104" s="103"/>
      <c r="C104" s="104" t="s">
        <v>218</v>
      </c>
      <c r="D104" s="105"/>
      <c r="E104" s="236"/>
      <c r="F104" s="106"/>
      <c r="G104" s="106"/>
      <c r="H104" s="107"/>
      <c r="I104" s="107"/>
      <c r="J104" s="107"/>
      <c r="K104" s="106"/>
      <c r="L104" s="106"/>
      <c r="M104" s="104"/>
      <c r="N104" s="104"/>
      <c r="O104" s="104"/>
      <c r="P104" s="104"/>
      <c r="Q104" s="237"/>
      <c r="R104" s="106"/>
      <c r="S104" s="107"/>
      <c r="T104" s="107"/>
      <c r="U104" s="106"/>
      <c r="V104" s="107"/>
      <c r="W104" s="107"/>
      <c r="X104" s="106"/>
      <c r="Y104" s="107"/>
      <c r="Z104" s="107"/>
      <c r="AA104" s="106"/>
      <c r="AB104" s="106"/>
      <c r="AC104" s="238"/>
      <c r="AD104" s="106"/>
      <c r="AE104" s="107"/>
      <c r="AF104" s="238"/>
      <c r="AG104" s="107"/>
      <c r="AH104" s="107"/>
      <c r="AI104" s="107"/>
      <c r="AJ104" s="107"/>
      <c r="AK104" s="107"/>
      <c r="AL104" s="108"/>
      <c r="AM104" s="107"/>
      <c r="AN104" s="109"/>
      <c r="AO104" s="110"/>
      <c r="AP104" s="111"/>
      <c r="AQ104" s="112">
        <f t="shared" ref="AQ104:AX104" si="75">AVERAGE(AQ7:AQ98)</f>
        <v>451.05550453739244</v>
      </c>
      <c r="AR104" s="112">
        <f t="shared" si="75"/>
        <v>141.22217391304349</v>
      </c>
      <c r="AS104" s="112">
        <f t="shared" si="75"/>
        <v>167.71756264163091</v>
      </c>
      <c r="AT104" s="112">
        <f t="shared" si="75"/>
        <v>110.80472362061795</v>
      </c>
      <c r="AU104" s="112">
        <f t="shared" si="75"/>
        <v>243.63487986065653</v>
      </c>
      <c r="AV104" s="112">
        <f t="shared" si="75"/>
        <v>-226.53457184954871</v>
      </c>
      <c r="AW104" s="113">
        <f t="shared" si="75"/>
        <v>-0.16138246276985932</v>
      </c>
      <c r="AX104" s="113">
        <f t="shared" si="75"/>
        <v>-1.7147241339902215</v>
      </c>
      <c r="AY104" s="100"/>
      <c r="AZ104" s="109"/>
    </row>
    <row r="105" spans="1:52" s="121" customFormat="1">
      <c r="A105" s="115" t="s">
        <v>85</v>
      </c>
      <c r="B105" s="116"/>
      <c r="C105" s="117"/>
      <c r="D105" s="117"/>
      <c r="E105" s="239">
        <f t="shared" ref="E105:J105" si="76">SUM(E3:E104)</f>
        <v>85280</v>
      </c>
      <c r="F105" s="117">
        <f t="shared" si="76"/>
        <v>1971</v>
      </c>
      <c r="G105" s="117">
        <f t="shared" si="76"/>
        <v>336</v>
      </c>
      <c r="H105" s="117">
        <f t="shared" si="76"/>
        <v>11591</v>
      </c>
      <c r="I105" s="117">
        <f t="shared" si="76"/>
        <v>1611</v>
      </c>
      <c r="J105" s="117">
        <f t="shared" si="76"/>
        <v>69771</v>
      </c>
      <c r="K105" s="117"/>
      <c r="L105" s="117">
        <f>SUM(L3:L104)</f>
        <v>10558771.669999998</v>
      </c>
      <c r="M105" s="117"/>
      <c r="N105" s="117">
        <f>SUM(N3:N104)</f>
        <v>2829</v>
      </c>
      <c r="O105" s="117"/>
      <c r="P105" s="117"/>
      <c r="Q105" s="213"/>
      <c r="R105" s="117"/>
      <c r="S105" s="117">
        <f t="shared" ref="S105:AE105" si="77">SUM(S3:S104)</f>
        <v>1418</v>
      </c>
      <c r="T105" s="117">
        <f t="shared" si="77"/>
        <v>-25</v>
      </c>
      <c r="U105" s="117">
        <f t="shared" si="77"/>
        <v>1393</v>
      </c>
      <c r="V105" s="117">
        <f t="shared" si="77"/>
        <v>894889.92999999982</v>
      </c>
      <c r="W105" s="117">
        <f t="shared" si="77"/>
        <v>-16453.5</v>
      </c>
      <c r="X105" s="117">
        <f t="shared" si="77"/>
        <v>878436.42999999982</v>
      </c>
      <c r="Y105" s="117">
        <f t="shared" si="77"/>
        <v>1357374.9799999997</v>
      </c>
      <c r="Z105" s="117">
        <f t="shared" si="77"/>
        <v>-24887.06</v>
      </c>
      <c r="AA105" s="117">
        <f t="shared" si="77"/>
        <v>1332487.9199999997</v>
      </c>
      <c r="AB105" s="117">
        <f t="shared" si="77"/>
        <v>1864942.6099999999</v>
      </c>
      <c r="AC105" s="240">
        <f t="shared" si="77"/>
        <v>1.0000000000000004</v>
      </c>
      <c r="AD105" s="118">
        <f t="shared" si="77"/>
        <v>175437.39</v>
      </c>
      <c r="AE105" s="117">
        <f t="shared" si="77"/>
        <v>495216.10999999969</v>
      </c>
      <c r="AF105" s="240">
        <f>AE105/AA105</f>
        <v>0.37164772945934083</v>
      </c>
      <c r="AG105" s="117">
        <f t="shared" ref="AG105:AO105" si="78">SUM(AG3:AG104)</f>
        <v>153486.12</v>
      </c>
      <c r="AH105" s="118">
        <f t="shared" si="78"/>
        <v>111419</v>
      </c>
      <c r="AI105" s="118">
        <f t="shared" si="78"/>
        <v>126688</v>
      </c>
      <c r="AJ105" s="118">
        <f t="shared" si="78"/>
        <v>3554</v>
      </c>
      <c r="AK105" s="118">
        <f t="shared" si="78"/>
        <v>0</v>
      </c>
      <c r="AL105" s="118">
        <f t="shared" si="78"/>
        <v>8160.0600000000068</v>
      </c>
      <c r="AM105" s="117">
        <f t="shared" si="78"/>
        <v>0</v>
      </c>
      <c r="AN105" s="118">
        <f t="shared" si="78"/>
        <v>50158.720153000002</v>
      </c>
      <c r="AO105" s="118">
        <f t="shared" si="78"/>
        <v>211922.51984700011</v>
      </c>
      <c r="AP105" s="119"/>
      <c r="AQ105" s="117"/>
      <c r="AR105" s="117"/>
      <c r="AS105" s="117"/>
      <c r="AT105" s="117"/>
      <c r="AU105" s="297">
        <f>(AH105+AI105+AJ104)/S105</f>
        <v>167.91748942172075</v>
      </c>
      <c r="AV105" s="117"/>
      <c r="AW105" s="117"/>
      <c r="AX105" s="117"/>
      <c r="AY105" s="120"/>
      <c r="AZ105" s="117">
        <f>SUM(AZ3:AZ104)</f>
        <v>10354974.978182226</v>
      </c>
    </row>
    <row r="106" spans="1:52">
      <c r="A106" s="90"/>
      <c r="B106" s="91"/>
      <c r="C106" s="91"/>
      <c r="D106" s="122"/>
      <c r="E106" s="242"/>
      <c r="F106" s="94"/>
      <c r="G106" s="94"/>
      <c r="H106" s="94"/>
      <c r="I106" s="94"/>
      <c r="J106" s="94"/>
      <c r="K106" s="94"/>
      <c r="L106" s="94"/>
      <c r="M106" s="90"/>
      <c r="N106" s="90"/>
      <c r="O106" s="90"/>
      <c r="P106" s="90"/>
      <c r="Q106" s="243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244"/>
      <c r="AD106" s="94"/>
      <c r="AE106" s="94"/>
      <c r="AF106" s="244"/>
      <c r="AG106" s="94"/>
      <c r="AH106" s="429"/>
      <c r="AI106" s="429"/>
      <c r="AJ106" s="299"/>
      <c r="AK106" s="299"/>
      <c r="AL106" s="123"/>
      <c r="AM106" s="94"/>
      <c r="AN106" s="124"/>
      <c r="AO106" s="125"/>
      <c r="AP106" s="97"/>
      <c r="AQ106" s="126"/>
      <c r="AR106" s="127"/>
      <c r="AS106" s="127"/>
      <c r="AT106" s="127"/>
      <c r="AU106" s="127"/>
      <c r="AV106" s="127"/>
      <c r="AW106" s="245"/>
      <c r="AX106" s="245"/>
      <c r="AY106" s="100"/>
      <c r="AZ106" s="124"/>
    </row>
    <row r="107" spans="1:52">
      <c r="A107" s="90" t="s">
        <v>219</v>
      </c>
      <c r="B107" s="91">
        <v>437023601</v>
      </c>
      <c r="C107" s="91" t="s">
        <v>220</v>
      </c>
      <c r="D107" s="122" t="s">
        <v>221</v>
      </c>
      <c r="E107" s="233">
        <f t="shared" ref="E107:E111" si="79">SUM(F107:J107)</f>
        <v>1</v>
      </c>
      <c r="F107" s="94">
        <v>0</v>
      </c>
      <c r="G107" s="94">
        <v>0</v>
      </c>
      <c r="H107" s="94">
        <v>0</v>
      </c>
      <c r="I107" s="94">
        <v>0</v>
      </c>
      <c r="J107" s="94">
        <v>1</v>
      </c>
      <c r="K107" s="94">
        <v>579.17999999999995</v>
      </c>
      <c r="L107" s="93">
        <f>E107*K107</f>
        <v>579.17999999999995</v>
      </c>
      <c r="M107" s="90">
        <v>0</v>
      </c>
      <c r="N107" s="90">
        <v>0</v>
      </c>
      <c r="O107" s="90">
        <v>0</v>
      </c>
      <c r="P107" s="90">
        <v>0</v>
      </c>
      <c r="Q107" s="234">
        <f t="shared" ref="Q107:Q111" si="80">N107/7</f>
        <v>0</v>
      </c>
      <c r="R107" s="93">
        <f t="shared" ref="R107:R111" si="81">U107/7</f>
        <v>0</v>
      </c>
      <c r="S107" s="94">
        <v>0</v>
      </c>
      <c r="T107" s="94">
        <v>0</v>
      </c>
      <c r="U107" s="93">
        <f t="shared" ref="U107" si="82">S107+T107</f>
        <v>0</v>
      </c>
      <c r="V107" s="94">
        <v>0</v>
      </c>
      <c r="W107" s="94">
        <v>0</v>
      </c>
      <c r="X107" s="93">
        <f t="shared" ref="X107" si="83">V107+W107</f>
        <v>0</v>
      </c>
      <c r="Y107" s="94">
        <v>0</v>
      </c>
      <c r="Z107" s="94">
        <v>0</v>
      </c>
      <c r="AA107" s="93">
        <f t="shared" ref="AA107" si="84">Y107+Z107</f>
        <v>0</v>
      </c>
      <c r="AB107" s="93">
        <f t="shared" ref="AB107" si="85">N107*O107*P107/100</f>
        <v>0</v>
      </c>
      <c r="AC107" s="235">
        <f t="shared" ref="AC107" si="86">AA107/$AA$126</f>
        <v>0</v>
      </c>
      <c r="AD107" s="93">
        <f t="shared" ref="AD107" si="87">U107*K107</f>
        <v>0</v>
      </c>
      <c r="AE107" s="94">
        <v>0</v>
      </c>
      <c r="AF107" s="235">
        <f t="shared" ref="AF107" si="88">IF(AA107=0,0,AE107/AA107)</f>
        <v>0</v>
      </c>
      <c r="AG107" s="94">
        <v>0</v>
      </c>
      <c r="AH107" s="94"/>
      <c r="AI107" s="94"/>
      <c r="AJ107" s="94"/>
      <c r="AK107" s="94"/>
      <c r="AL107" s="123">
        <f t="shared" ref="AL107" si="89">IFERROR($AL$126*H107/$H$126,0)</f>
        <v>0</v>
      </c>
      <c r="AM107" s="94">
        <v>0</v>
      </c>
      <c r="AN107" s="95">
        <f>X107*5.71%</f>
        <v>0</v>
      </c>
      <c r="AO107" s="96">
        <f>AA107-AD107-AE107-AG107-AH107-AI107-AK107-AL107-AN107-AM107</f>
        <v>0</v>
      </c>
      <c r="AP107" s="97"/>
      <c r="AQ107" s="98">
        <f>IF(U107=0,0,AA107/U107)</f>
        <v>0</v>
      </c>
      <c r="AR107" s="99">
        <f>K107</f>
        <v>579.17999999999995</v>
      </c>
      <c r="AS107" s="99">
        <f>IF(U107=0,0,AE107/U107)</f>
        <v>0</v>
      </c>
      <c r="AT107" s="99">
        <f>IF(S107=0,AG107/1,AG107/S107)</f>
        <v>0</v>
      </c>
      <c r="AU107" s="99">
        <f>IF(S107=0,0,(AH107+AI107+AJ107)/S107)</f>
        <v>0</v>
      </c>
      <c r="AV107" s="99">
        <f t="array" ref="AV107">_xlfn.IFS(U107=0,AO107,U107&lt;0,AO107/-U107,U107&gt;0,AO107/U107)</f>
        <v>0</v>
      </c>
      <c r="AW107" s="235">
        <f t="shared" ref="AW107:AW111" si="90">IF(AQ107=0,0,AV107/AQ107)</f>
        <v>0</v>
      </c>
      <c r="AX107" s="235">
        <f t="shared" ref="AX107:AX111" si="91">IF(AR107=0,0,AV107/AR107)</f>
        <v>0</v>
      </c>
      <c r="AY107" s="100"/>
      <c r="AZ107" s="95">
        <f>AV107*E107</f>
        <v>0</v>
      </c>
    </row>
    <row r="108" spans="1:52">
      <c r="A108" s="90" t="s">
        <v>219</v>
      </c>
      <c r="B108" s="91">
        <v>437027509</v>
      </c>
      <c r="C108" s="91" t="s">
        <v>222</v>
      </c>
      <c r="D108" s="122" t="s">
        <v>221</v>
      </c>
      <c r="E108" s="233">
        <f t="shared" si="79"/>
        <v>2</v>
      </c>
      <c r="F108" s="94">
        <v>1</v>
      </c>
      <c r="G108" s="94" t="s">
        <v>100</v>
      </c>
      <c r="H108" s="94" t="s">
        <v>100</v>
      </c>
      <c r="I108" s="94">
        <v>0</v>
      </c>
      <c r="J108" s="94">
        <v>1</v>
      </c>
      <c r="K108" s="94">
        <v>579.17999999999995</v>
      </c>
      <c r="L108" s="93">
        <f t="shared" ref="L108:L111" si="92">E108*K108</f>
        <v>1158.3599999999999</v>
      </c>
      <c r="M108" s="90">
        <v>18</v>
      </c>
      <c r="N108" s="90">
        <v>1</v>
      </c>
      <c r="O108" s="90">
        <v>2079</v>
      </c>
      <c r="P108" s="90">
        <v>0</v>
      </c>
      <c r="Q108" s="234">
        <f t="shared" si="80"/>
        <v>0.14285714285714285</v>
      </c>
      <c r="R108" s="93">
        <f t="shared" si="81"/>
        <v>0</v>
      </c>
      <c r="S108" s="94">
        <v>0</v>
      </c>
      <c r="T108" s="94">
        <v>0</v>
      </c>
      <c r="U108" s="93">
        <f t="shared" ref="U108:U111" si="93">S108+T108</f>
        <v>0</v>
      </c>
      <c r="V108" s="94">
        <v>0</v>
      </c>
      <c r="W108" s="94">
        <v>0</v>
      </c>
      <c r="X108" s="93">
        <f t="shared" ref="X108:X111" si="94">V108+W108</f>
        <v>0</v>
      </c>
      <c r="Y108" s="94">
        <v>0</v>
      </c>
      <c r="Z108" s="94">
        <v>0</v>
      </c>
      <c r="AA108" s="93">
        <f t="shared" ref="AA108:AA111" si="95">Y108+Z108</f>
        <v>0</v>
      </c>
      <c r="AB108" s="93">
        <f t="shared" ref="AB108:AB111" si="96">N108*O108*P108/100</f>
        <v>0</v>
      </c>
      <c r="AC108" s="235">
        <f t="shared" ref="AC108:AC111" si="97">AA108/$AA$126</f>
        <v>0</v>
      </c>
      <c r="AD108" s="93">
        <f t="shared" ref="AD108:AD111" si="98">U108*K108</f>
        <v>0</v>
      </c>
      <c r="AE108" s="94">
        <v>0</v>
      </c>
      <c r="AF108" s="235">
        <f t="shared" ref="AF108:AF111" si="99">IF(AA108=0,0,AE108/AA108)</f>
        <v>0</v>
      </c>
      <c r="AG108" s="94">
        <v>0</v>
      </c>
      <c r="AH108" s="94"/>
      <c r="AI108" s="94"/>
      <c r="AJ108" s="94"/>
      <c r="AK108" s="94"/>
      <c r="AL108" s="123">
        <f t="shared" ref="AL108:AL111" si="100">IFERROR($AL$126*H108/$H$126,0)</f>
        <v>0</v>
      </c>
      <c r="AM108" s="94">
        <v>0</v>
      </c>
      <c r="AN108" s="95">
        <f>X108*5.71%</f>
        <v>0</v>
      </c>
      <c r="AO108" s="96">
        <f>AA108-AD108-AE108-AG108-AH108-AI108-AK108-AL108-AN108-AM108</f>
        <v>0</v>
      </c>
      <c r="AP108" s="97"/>
      <c r="AQ108" s="98">
        <f>IF(U108=0,0,AA108/U108)</f>
        <v>0</v>
      </c>
      <c r="AR108" s="99">
        <f>K108</f>
        <v>579.17999999999995</v>
      </c>
      <c r="AS108" s="99">
        <f>IF(U108=0,0,AE108/U108)</f>
        <v>0</v>
      </c>
      <c r="AT108" s="99">
        <f>IF(S108=0,AG108/1,AG108/S108)</f>
        <v>0</v>
      </c>
      <c r="AU108" s="99">
        <f>IF(S108=0,0,(AH108+AI108+AJ108)/S108)</f>
        <v>0</v>
      </c>
      <c r="AV108" s="99">
        <f t="array" ref="AV108">_xlfn.IFS(U108=0,AO108,U108&lt;0,AO108/-U108,U108&gt;0,AO108/U108)</f>
        <v>0</v>
      </c>
      <c r="AW108" s="235">
        <f t="shared" si="90"/>
        <v>0</v>
      </c>
      <c r="AX108" s="235">
        <f t="shared" si="91"/>
        <v>0</v>
      </c>
      <c r="AY108" s="100"/>
      <c r="AZ108" s="95">
        <f>AV108*E108</f>
        <v>0</v>
      </c>
    </row>
    <row r="109" spans="1:52">
      <c r="A109" s="90" t="s">
        <v>219</v>
      </c>
      <c r="B109" s="91">
        <v>437097997</v>
      </c>
      <c r="C109" s="91" t="s">
        <v>223</v>
      </c>
      <c r="D109" s="122" t="s">
        <v>221</v>
      </c>
      <c r="E109" s="233">
        <f t="shared" si="79"/>
        <v>2</v>
      </c>
      <c r="F109" s="94">
        <v>0</v>
      </c>
      <c r="G109" s="94">
        <v>0</v>
      </c>
      <c r="H109" s="94">
        <v>0</v>
      </c>
      <c r="I109" s="94">
        <v>0</v>
      </c>
      <c r="J109" s="94">
        <v>2</v>
      </c>
      <c r="K109" s="94">
        <v>541.67999999999995</v>
      </c>
      <c r="L109" s="93">
        <f t="shared" si="92"/>
        <v>1083.3599999999999</v>
      </c>
      <c r="M109" s="90">
        <v>0</v>
      </c>
      <c r="N109" s="90">
        <v>0</v>
      </c>
      <c r="O109" s="90">
        <v>0</v>
      </c>
      <c r="P109" s="90">
        <v>0</v>
      </c>
      <c r="Q109" s="234">
        <f t="shared" si="80"/>
        <v>0</v>
      </c>
      <c r="R109" s="93">
        <f t="shared" si="81"/>
        <v>0</v>
      </c>
      <c r="S109" s="94">
        <v>0</v>
      </c>
      <c r="T109" s="94">
        <v>0</v>
      </c>
      <c r="U109" s="93">
        <f t="shared" si="93"/>
        <v>0</v>
      </c>
      <c r="V109" s="94">
        <v>0</v>
      </c>
      <c r="W109" s="94">
        <v>0</v>
      </c>
      <c r="X109" s="93">
        <f t="shared" si="94"/>
        <v>0</v>
      </c>
      <c r="Y109" s="94">
        <v>0</v>
      </c>
      <c r="Z109" s="94">
        <v>0</v>
      </c>
      <c r="AA109" s="93">
        <f t="shared" si="95"/>
        <v>0</v>
      </c>
      <c r="AB109" s="93">
        <f t="shared" si="96"/>
        <v>0</v>
      </c>
      <c r="AC109" s="235">
        <f t="shared" si="97"/>
        <v>0</v>
      </c>
      <c r="AD109" s="93">
        <f t="shared" si="98"/>
        <v>0</v>
      </c>
      <c r="AE109" s="94">
        <v>0</v>
      </c>
      <c r="AF109" s="235">
        <f t="shared" si="99"/>
        <v>0</v>
      </c>
      <c r="AG109" s="94">
        <v>0</v>
      </c>
      <c r="AH109" s="94"/>
      <c r="AI109" s="94"/>
      <c r="AJ109" s="94"/>
      <c r="AK109" s="94"/>
      <c r="AL109" s="123">
        <f t="shared" si="100"/>
        <v>0</v>
      </c>
      <c r="AM109" s="94">
        <v>0</v>
      </c>
      <c r="AN109" s="95">
        <f>X109*5.71%</f>
        <v>0</v>
      </c>
      <c r="AO109" s="96">
        <f>AA109-AD109-AE109-AG109-AH109-AI109-AK109-AL109-AN109-AM109</f>
        <v>0</v>
      </c>
      <c r="AP109" s="97"/>
      <c r="AQ109" s="98">
        <f>IF(U109=0,0,AA109/U109)</f>
        <v>0</v>
      </c>
      <c r="AR109" s="99">
        <f>K109</f>
        <v>541.67999999999995</v>
      </c>
      <c r="AS109" s="99">
        <f>IF(U109=0,0,AE109/U109)</f>
        <v>0</v>
      </c>
      <c r="AT109" s="99">
        <f>IF(S109=0,AG109/1,AG109/S109)</f>
        <v>0</v>
      </c>
      <c r="AU109" s="99">
        <f>IF(S109=0,0,(AH109+AI109+AJ109)/S109)</f>
        <v>0</v>
      </c>
      <c r="AV109" s="99">
        <f t="array" ref="AV109">_xlfn.IFS(U109=0,AO109,U109&lt;0,AO109/-U109,U109&gt;0,AO109/U109)</f>
        <v>0</v>
      </c>
      <c r="AW109" s="235">
        <f t="shared" si="90"/>
        <v>0</v>
      </c>
      <c r="AX109" s="235">
        <f t="shared" si="91"/>
        <v>0</v>
      </c>
      <c r="AY109" s="100"/>
      <c r="AZ109" s="95">
        <f>AV109*E109</f>
        <v>0</v>
      </c>
    </row>
    <row r="110" spans="1:52">
      <c r="A110" s="90" t="s">
        <v>219</v>
      </c>
      <c r="B110" s="91">
        <v>437061068</v>
      </c>
      <c r="C110" s="91" t="s">
        <v>224</v>
      </c>
      <c r="D110" s="122" t="s">
        <v>221</v>
      </c>
      <c r="E110" s="233">
        <f t="shared" si="79"/>
        <v>1</v>
      </c>
      <c r="F110" s="94">
        <v>0</v>
      </c>
      <c r="G110" s="94">
        <v>0</v>
      </c>
      <c r="H110" s="94">
        <v>0</v>
      </c>
      <c r="I110" s="94">
        <v>0</v>
      </c>
      <c r="J110" s="94">
        <v>1</v>
      </c>
      <c r="K110" s="94">
        <v>541.67999999999995</v>
      </c>
      <c r="L110" s="93">
        <f t="shared" si="92"/>
        <v>541.67999999999995</v>
      </c>
      <c r="M110" s="90">
        <v>0</v>
      </c>
      <c r="N110" s="90">
        <v>0</v>
      </c>
      <c r="O110" s="90">
        <v>0</v>
      </c>
      <c r="P110" s="90">
        <v>0</v>
      </c>
      <c r="Q110" s="234">
        <f t="shared" si="80"/>
        <v>0</v>
      </c>
      <c r="R110" s="93">
        <f t="shared" si="81"/>
        <v>0</v>
      </c>
      <c r="S110" s="94">
        <v>0</v>
      </c>
      <c r="T110" s="94">
        <v>0</v>
      </c>
      <c r="U110" s="93">
        <f t="shared" si="93"/>
        <v>0</v>
      </c>
      <c r="V110" s="94">
        <v>0</v>
      </c>
      <c r="W110" s="94">
        <v>0</v>
      </c>
      <c r="X110" s="93">
        <f t="shared" si="94"/>
        <v>0</v>
      </c>
      <c r="Y110" s="94">
        <v>0</v>
      </c>
      <c r="Z110" s="94">
        <v>0</v>
      </c>
      <c r="AA110" s="93">
        <f t="shared" si="95"/>
        <v>0</v>
      </c>
      <c r="AB110" s="93">
        <f t="shared" si="96"/>
        <v>0</v>
      </c>
      <c r="AC110" s="235">
        <f t="shared" si="97"/>
        <v>0</v>
      </c>
      <c r="AD110" s="93">
        <f t="shared" si="98"/>
        <v>0</v>
      </c>
      <c r="AE110" s="94">
        <v>0</v>
      </c>
      <c r="AF110" s="235">
        <f t="shared" si="99"/>
        <v>0</v>
      </c>
      <c r="AG110" s="94">
        <v>0</v>
      </c>
      <c r="AH110" s="94"/>
      <c r="AI110" s="94"/>
      <c r="AJ110" s="94"/>
      <c r="AK110" s="94"/>
      <c r="AL110" s="123">
        <f t="shared" si="100"/>
        <v>0</v>
      </c>
      <c r="AM110" s="94">
        <v>0</v>
      </c>
      <c r="AN110" s="95">
        <f>X110*5.71%</f>
        <v>0</v>
      </c>
      <c r="AO110" s="96">
        <f>AA110-AD110-AE110-AG110-AH110-AI110-AK110-AL110-AN110-AM110</f>
        <v>0</v>
      </c>
      <c r="AP110" s="97"/>
      <c r="AQ110" s="98">
        <f>IF(U110=0,0,AA110/U110)</f>
        <v>0</v>
      </c>
      <c r="AR110" s="99">
        <f>K110</f>
        <v>541.67999999999995</v>
      </c>
      <c r="AS110" s="99">
        <f>IF(U110=0,0,AE110/U110)</f>
        <v>0</v>
      </c>
      <c r="AT110" s="99">
        <f>IF(S110=0,AG110/1,AG110/S110)</f>
        <v>0</v>
      </c>
      <c r="AU110" s="99">
        <f>IF(S110=0,0,(AH110+AI110+AJ110)/S110)</f>
        <v>0</v>
      </c>
      <c r="AV110" s="99">
        <f t="array" ref="AV110">_xlfn.IFS(U110=0,AO110,U110&lt;0,AO110/-U110,U110&gt;0,AO110/U110)</f>
        <v>0</v>
      </c>
      <c r="AW110" s="235">
        <f t="shared" si="90"/>
        <v>0</v>
      </c>
      <c r="AX110" s="235">
        <f t="shared" si="91"/>
        <v>0</v>
      </c>
      <c r="AY110" s="100"/>
      <c r="AZ110" s="95">
        <f>AV110*E110</f>
        <v>0</v>
      </c>
    </row>
    <row r="111" spans="1:52">
      <c r="A111" s="90" t="s">
        <v>219</v>
      </c>
      <c r="B111" s="91">
        <v>437095304</v>
      </c>
      <c r="C111" s="91" t="s">
        <v>225</v>
      </c>
      <c r="D111" s="122" t="s">
        <v>221</v>
      </c>
      <c r="E111" s="233">
        <f t="shared" si="79"/>
        <v>1</v>
      </c>
      <c r="F111" s="94">
        <v>0</v>
      </c>
      <c r="G111" s="94">
        <v>0</v>
      </c>
      <c r="H111" s="94">
        <v>0</v>
      </c>
      <c r="I111" s="94">
        <v>0</v>
      </c>
      <c r="J111" s="94">
        <v>1</v>
      </c>
      <c r="K111" s="94">
        <v>541.67999999999995</v>
      </c>
      <c r="L111" s="93">
        <f t="shared" si="92"/>
        <v>541.67999999999995</v>
      </c>
      <c r="M111" s="90">
        <v>0</v>
      </c>
      <c r="N111" s="90">
        <v>0</v>
      </c>
      <c r="O111" s="90">
        <v>0</v>
      </c>
      <c r="P111" s="90">
        <v>0</v>
      </c>
      <c r="Q111" s="234">
        <f t="shared" si="80"/>
        <v>0</v>
      </c>
      <c r="R111" s="93">
        <f t="shared" si="81"/>
        <v>0</v>
      </c>
      <c r="S111" s="94">
        <v>0</v>
      </c>
      <c r="T111" s="94">
        <v>0</v>
      </c>
      <c r="U111" s="93">
        <f t="shared" si="93"/>
        <v>0</v>
      </c>
      <c r="V111" s="94">
        <v>0</v>
      </c>
      <c r="W111" s="94">
        <v>0</v>
      </c>
      <c r="X111" s="93">
        <f t="shared" si="94"/>
        <v>0</v>
      </c>
      <c r="Y111" s="94">
        <v>0</v>
      </c>
      <c r="Z111" s="94">
        <v>0</v>
      </c>
      <c r="AA111" s="93">
        <f t="shared" si="95"/>
        <v>0</v>
      </c>
      <c r="AB111" s="93">
        <f t="shared" si="96"/>
        <v>0</v>
      </c>
      <c r="AC111" s="235">
        <f t="shared" si="97"/>
        <v>0</v>
      </c>
      <c r="AD111" s="93">
        <f t="shared" si="98"/>
        <v>0</v>
      </c>
      <c r="AE111" s="94">
        <v>0</v>
      </c>
      <c r="AF111" s="235">
        <f t="shared" si="99"/>
        <v>0</v>
      </c>
      <c r="AG111" s="94">
        <v>0</v>
      </c>
      <c r="AH111" s="94"/>
      <c r="AI111" s="94"/>
      <c r="AJ111" s="94"/>
      <c r="AK111" s="94"/>
      <c r="AL111" s="123">
        <f t="shared" si="100"/>
        <v>0</v>
      </c>
      <c r="AM111" s="94">
        <v>0</v>
      </c>
      <c r="AN111" s="95">
        <f>X111*5.71%</f>
        <v>0</v>
      </c>
      <c r="AO111" s="96">
        <f>AA111-AD111-AE111-AG111-AH111-AI111-AK111-AL111-AN111-AM111</f>
        <v>0</v>
      </c>
      <c r="AP111" s="97"/>
      <c r="AQ111" s="98">
        <f>IF(U111=0,0,AA111/U111)</f>
        <v>0</v>
      </c>
      <c r="AR111" s="99">
        <f>K111</f>
        <v>541.67999999999995</v>
      </c>
      <c r="AS111" s="99">
        <f>IF(U111=0,0,AE111/U111)</f>
        <v>0</v>
      </c>
      <c r="AT111" s="99">
        <f>IF(S111=0,AG111/1,AG111/S111)</f>
        <v>0</v>
      </c>
      <c r="AU111" s="99">
        <f>IF(S111=0,0,(AH111+AI111+AJ111)/S111)</f>
        <v>0</v>
      </c>
      <c r="AV111" s="99">
        <f t="array" ref="AV111">_xlfn.IFS(U111=0,AO111,U111&lt;0,AO111/-U111,U111&gt;0,AO111/U111)</f>
        <v>0</v>
      </c>
      <c r="AW111" s="235">
        <f t="shared" si="90"/>
        <v>0</v>
      </c>
      <c r="AX111" s="235">
        <f t="shared" si="91"/>
        <v>0</v>
      </c>
      <c r="AY111" s="100"/>
      <c r="AZ111" s="95">
        <f>AV111*E111</f>
        <v>0</v>
      </c>
    </row>
    <row r="112" spans="1:52">
      <c r="A112" s="90"/>
      <c r="B112" s="101"/>
      <c r="C112" s="101"/>
      <c r="D112" s="101"/>
      <c r="E112" s="101"/>
      <c r="H112" s="271"/>
      <c r="K112" s="94"/>
      <c r="L112" s="94"/>
      <c r="M112" s="90"/>
      <c r="N112" s="90"/>
      <c r="O112" s="90"/>
      <c r="P112" s="90"/>
      <c r="Q112" s="243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244"/>
      <c r="AD112" s="94"/>
      <c r="AE112" s="94"/>
      <c r="AF112" s="244"/>
      <c r="AG112" s="94"/>
      <c r="AH112" s="299"/>
      <c r="AI112" s="299"/>
      <c r="AJ112" s="299"/>
      <c r="AK112" s="299"/>
      <c r="AL112" s="123"/>
      <c r="AM112" s="94"/>
      <c r="AN112" s="124"/>
      <c r="AO112" s="125"/>
      <c r="AP112" s="97"/>
      <c r="AQ112" s="246">
        <f>AVERAGE(AQ107:AQ111)</f>
        <v>0</v>
      </c>
      <c r="AR112" s="246">
        <f>AVERAGE(AR107:AR111)</f>
        <v>556.67999999999995</v>
      </c>
      <c r="AS112" s="246">
        <f t="shared" ref="AS112:AX112" si="101">AVERAGE(AS107:AS111)</f>
        <v>0</v>
      </c>
      <c r="AT112" s="246">
        <f t="shared" si="101"/>
        <v>0</v>
      </c>
      <c r="AU112" s="246">
        <f t="shared" si="101"/>
        <v>0</v>
      </c>
      <c r="AV112" s="246">
        <f t="shared" si="101"/>
        <v>0</v>
      </c>
      <c r="AW112" s="247">
        <f t="shared" si="101"/>
        <v>0</v>
      </c>
      <c r="AX112" s="247">
        <f t="shared" si="101"/>
        <v>0</v>
      </c>
      <c r="AY112" s="100"/>
      <c r="AZ112" s="124"/>
    </row>
    <row r="113" spans="1:52" s="121" customFormat="1">
      <c r="A113" s="248" t="s">
        <v>226</v>
      </c>
      <c r="B113" s="249"/>
      <c r="C113" s="250"/>
      <c r="D113" s="250"/>
      <c r="E113" s="251">
        <f t="shared" ref="E113:J113" si="102">SUM(E107:E111)</f>
        <v>7</v>
      </c>
      <c r="F113" s="250">
        <f t="shared" si="102"/>
        <v>1</v>
      </c>
      <c r="G113" s="250">
        <f t="shared" si="102"/>
        <v>0</v>
      </c>
      <c r="H113" s="250">
        <f t="shared" si="102"/>
        <v>0</v>
      </c>
      <c r="I113" s="250">
        <f t="shared" si="102"/>
        <v>0</v>
      </c>
      <c r="J113" s="250">
        <f t="shared" si="102"/>
        <v>6</v>
      </c>
      <c r="K113" s="250"/>
      <c r="L113" s="250">
        <f>SUM(L107:L111)</f>
        <v>3904.2599999999993</v>
      </c>
      <c r="M113" s="250"/>
      <c r="N113" s="250">
        <f>SUM(N107:N111)</f>
        <v>1</v>
      </c>
      <c r="O113" s="250"/>
      <c r="P113" s="250"/>
      <c r="Q113" s="252"/>
      <c r="R113" s="250"/>
      <c r="S113" s="250">
        <f t="shared" ref="S113:AE113" si="103">SUM(S107:S111)</f>
        <v>0</v>
      </c>
      <c r="T113" s="250">
        <f t="shared" si="103"/>
        <v>0</v>
      </c>
      <c r="U113" s="250">
        <f t="shared" si="103"/>
        <v>0</v>
      </c>
      <c r="V113" s="250">
        <f t="shared" si="103"/>
        <v>0</v>
      </c>
      <c r="W113" s="250">
        <f t="shared" si="103"/>
        <v>0</v>
      </c>
      <c r="X113" s="250">
        <f t="shared" si="103"/>
        <v>0</v>
      </c>
      <c r="Y113" s="250">
        <f t="shared" si="103"/>
        <v>0</v>
      </c>
      <c r="Z113" s="250">
        <f t="shared" si="103"/>
        <v>0</v>
      </c>
      <c r="AA113" s="250">
        <f t="shared" si="103"/>
        <v>0</v>
      </c>
      <c r="AB113" s="250">
        <f t="shared" si="103"/>
        <v>0</v>
      </c>
      <c r="AC113" s="253">
        <f t="shared" si="103"/>
        <v>0</v>
      </c>
      <c r="AD113" s="254">
        <f t="shared" si="103"/>
        <v>0</v>
      </c>
      <c r="AE113" s="250">
        <f t="shared" si="103"/>
        <v>0</v>
      </c>
      <c r="AF113" s="253" t="e">
        <f>AE113/AA113</f>
        <v>#DIV/0!</v>
      </c>
      <c r="AG113" s="250">
        <f t="shared" ref="AG113:AO113" si="104">SUM(AG107:AG111)</f>
        <v>0</v>
      </c>
      <c r="AH113" s="254">
        <f t="shared" si="104"/>
        <v>0</v>
      </c>
      <c r="AI113" s="254">
        <f t="shared" si="104"/>
        <v>0</v>
      </c>
      <c r="AJ113" s="254">
        <f t="shared" si="104"/>
        <v>0</v>
      </c>
      <c r="AK113" s="254">
        <f t="shared" si="104"/>
        <v>0</v>
      </c>
      <c r="AL113" s="254">
        <f t="shared" si="104"/>
        <v>0</v>
      </c>
      <c r="AM113" s="250">
        <f t="shared" si="104"/>
        <v>0</v>
      </c>
      <c r="AN113" s="254">
        <f t="shared" si="104"/>
        <v>0</v>
      </c>
      <c r="AO113" s="254">
        <f t="shared" si="104"/>
        <v>0</v>
      </c>
      <c r="AP113" s="255"/>
      <c r="AQ113" s="250"/>
      <c r="AR113" s="250"/>
      <c r="AS113" s="250"/>
      <c r="AT113" s="250"/>
      <c r="AU113" s="256" t="e">
        <f>(AH113+AI113+AJ113)/S113</f>
        <v>#DIV/0!</v>
      </c>
      <c r="AV113" s="250"/>
      <c r="AW113" s="250"/>
      <c r="AX113" s="250"/>
      <c r="AY113" s="257"/>
      <c r="AZ113" s="250">
        <f>SUM(AZ107:AZ111)</f>
        <v>0</v>
      </c>
    </row>
    <row r="114" spans="1:52" s="121" customFormat="1">
      <c r="A114" s="258"/>
      <c r="B114" s="259"/>
      <c r="C114" s="140"/>
      <c r="D114" s="140"/>
      <c r="E114" s="26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261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262"/>
      <c r="AD114" s="263"/>
      <c r="AE114" s="140"/>
      <c r="AF114" s="262"/>
      <c r="AG114" s="140"/>
      <c r="AH114" s="430"/>
      <c r="AI114" s="431"/>
      <c r="AJ114" s="300"/>
      <c r="AK114" s="263"/>
      <c r="AL114" s="263"/>
      <c r="AM114" s="140"/>
      <c r="AN114" s="263"/>
      <c r="AO114" s="263"/>
      <c r="AP114" s="97"/>
      <c r="AQ114" s="140"/>
      <c r="AR114" s="140"/>
      <c r="AS114" s="140"/>
      <c r="AT114" s="140"/>
      <c r="AU114" s="140"/>
      <c r="AV114" s="140"/>
      <c r="AW114" s="140"/>
      <c r="AX114" s="140"/>
      <c r="AY114" s="97"/>
      <c r="AZ114" s="140"/>
    </row>
    <row r="115" spans="1:52" outlineLevel="1">
      <c r="A115" s="90" t="s">
        <v>219</v>
      </c>
      <c r="B115" s="91">
        <v>260411674</v>
      </c>
      <c r="C115" s="91" t="s">
        <v>227</v>
      </c>
      <c r="D115" s="92"/>
      <c r="E115" s="233">
        <f>SUM(F115:J115)</f>
        <v>2</v>
      </c>
      <c r="F115" s="94">
        <v>0</v>
      </c>
      <c r="G115" s="94">
        <v>0</v>
      </c>
      <c r="H115" s="94">
        <v>0</v>
      </c>
      <c r="I115" s="94">
        <v>1</v>
      </c>
      <c r="J115" s="94">
        <v>1</v>
      </c>
      <c r="K115" s="93">
        <v>140</v>
      </c>
      <c r="L115" s="93">
        <f t="shared" ref="L115:L122" si="105">E115*K115</f>
        <v>280</v>
      </c>
      <c r="M115" s="90">
        <v>0</v>
      </c>
      <c r="N115" s="90">
        <v>0</v>
      </c>
      <c r="O115" s="90">
        <v>0</v>
      </c>
      <c r="P115" s="90">
        <v>0</v>
      </c>
      <c r="Q115" s="234">
        <f t="shared" ref="Q115:Q122" si="106">N115/7</f>
        <v>0</v>
      </c>
      <c r="R115" s="93">
        <f t="shared" ref="R115:R122" si="107">U115/7</f>
        <v>0</v>
      </c>
      <c r="S115" s="94">
        <v>0</v>
      </c>
      <c r="T115" s="94">
        <v>0</v>
      </c>
      <c r="U115" s="93">
        <f t="shared" ref="U115" si="108">S115+T115</f>
        <v>0</v>
      </c>
      <c r="V115" s="94">
        <v>0</v>
      </c>
      <c r="W115" s="94">
        <v>0</v>
      </c>
      <c r="X115" s="93">
        <f t="shared" ref="X115" si="109">V115+W115</f>
        <v>0</v>
      </c>
      <c r="Y115" s="94">
        <v>0</v>
      </c>
      <c r="Z115" s="94">
        <v>0</v>
      </c>
      <c r="AA115" s="93">
        <f t="shared" ref="AA115" si="110">Y115+Z115</f>
        <v>0</v>
      </c>
      <c r="AB115" s="93">
        <f t="shared" ref="AB115" si="111">N115*O115*P115/100</f>
        <v>0</v>
      </c>
      <c r="AC115" s="235">
        <f t="shared" ref="AC115" si="112">AA115/$AA$126</f>
        <v>0</v>
      </c>
      <c r="AD115" s="93">
        <f t="shared" ref="AD115" si="113">U115*K115</f>
        <v>0</v>
      </c>
      <c r="AE115" s="94">
        <v>0</v>
      </c>
      <c r="AF115" s="235">
        <f t="shared" ref="AF115" si="114">IF(AA115=0,0,AE115/AA115)</f>
        <v>0</v>
      </c>
      <c r="AG115" s="94">
        <v>0</v>
      </c>
      <c r="AH115" s="94"/>
      <c r="AI115" s="94"/>
      <c r="AJ115" s="94"/>
      <c r="AK115" s="94"/>
      <c r="AL115" s="123">
        <f t="shared" ref="AL115" si="115">IFERROR($AL$126*H115/$H$126,0)</f>
        <v>0</v>
      </c>
      <c r="AM115" s="94">
        <v>0</v>
      </c>
      <c r="AN115" s="95">
        <f t="shared" ref="AN115:AN122" si="116">X115*5.71%</f>
        <v>0</v>
      </c>
      <c r="AO115" s="96">
        <f t="shared" ref="AO115:AO122" si="117">AA115-AD115-AE115-AG115-AH115-AI115-AK115-AL115-AN115-AM115</f>
        <v>0</v>
      </c>
      <c r="AP115" s="97"/>
      <c r="AQ115" s="98">
        <f t="shared" ref="AQ115:AQ122" si="118">IF(U115=0,0,AA115/U115)</f>
        <v>0</v>
      </c>
      <c r="AR115" s="99">
        <f t="shared" ref="AR115:AR122" si="119">K115</f>
        <v>140</v>
      </c>
      <c r="AS115" s="99">
        <f t="shared" ref="AS115:AS122" si="120">IF(U115=0,0,AE115/U115)</f>
        <v>0</v>
      </c>
      <c r="AT115" s="99">
        <f t="shared" ref="AT115:AT122" si="121">IF(S115=0,AG115/1,AG115/S115)</f>
        <v>0</v>
      </c>
      <c r="AU115" s="99">
        <f t="shared" ref="AU115:AU122" si="122">IF(S115=0,0,(AH115+AI115+AJ115)/S115)</f>
        <v>0</v>
      </c>
      <c r="AV115" s="99">
        <f t="array" ref="AV115">_xlfn.IFS(U115=0,AO115,U115&lt;0,AO115/-U115,U115&gt;0,AO115/U115)</f>
        <v>0</v>
      </c>
      <c r="AW115" s="235">
        <f t="shared" ref="AW115:AW122" si="123">IF(AQ115=0,0,AV115/AQ115)</f>
        <v>0</v>
      </c>
      <c r="AX115" s="235">
        <f t="shared" ref="AX115:AX122" si="124">IF(AR115=0,0,AV115/AR115)</f>
        <v>0</v>
      </c>
      <c r="AY115" s="100"/>
      <c r="AZ115" s="95">
        <f t="shared" ref="AZ115:AZ122" si="125">AV115*E115</f>
        <v>0</v>
      </c>
    </row>
    <row r="116" spans="1:52" outlineLevel="1">
      <c r="A116" s="90" t="s">
        <v>219</v>
      </c>
      <c r="B116" s="91">
        <v>260945325</v>
      </c>
      <c r="C116" s="91" t="s">
        <v>228</v>
      </c>
      <c r="D116" s="92"/>
      <c r="E116" s="233">
        <f t="shared" ref="E116:E122" si="126">SUM(F116:J116)</f>
        <v>1</v>
      </c>
      <c r="F116" s="94">
        <v>0</v>
      </c>
      <c r="G116" s="94">
        <v>0</v>
      </c>
      <c r="H116" s="94">
        <v>0</v>
      </c>
      <c r="I116" s="94">
        <v>1</v>
      </c>
      <c r="J116" s="94">
        <v>0</v>
      </c>
      <c r="K116" s="93">
        <v>154</v>
      </c>
      <c r="L116" s="93">
        <f t="shared" si="105"/>
        <v>154</v>
      </c>
      <c r="M116" s="90">
        <v>0</v>
      </c>
      <c r="N116" s="90">
        <v>0</v>
      </c>
      <c r="O116" s="90">
        <v>0</v>
      </c>
      <c r="P116" s="90">
        <v>0</v>
      </c>
      <c r="Q116" s="234">
        <f t="shared" si="106"/>
        <v>0</v>
      </c>
      <c r="R116" s="93">
        <f t="shared" si="107"/>
        <v>0</v>
      </c>
      <c r="S116" s="94">
        <v>0</v>
      </c>
      <c r="T116" s="94">
        <v>0</v>
      </c>
      <c r="U116" s="93">
        <f t="shared" ref="U116:U122" si="127">S116+T116</f>
        <v>0</v>
      </c>
      <c r="V116" s="94">
        <v>0</v>
      </c>
      <c r="W116" s="94">
        <v>0</v>
      </c>
      <c r="X116" s="93">
        <f t="shared" ref="X116:X122" si="128">V116+W116</f>
        <v>0</v>
      </c>
      <c r="Y116" s="94">
        <v>0</v>
      </c>
      <c r="Z116" s="94">
        <v>0</v>
      </c>
      <c r="AA116" s="93">
        <f t="shared" ref="AA116:AA122" si="129">Y116+Z116</f>
        <v>0</v>
      </c>
      <c r="AB116" s="93">
        <f t="shared" ref="AB116:AB122" si="130">N116*O116*P116/100</f>
        <v>0</v>
      </c>
      <c r="AC116" s="235">
        <f t="shared" ref="AC116:AC122" si="131">AA116/$AA$126</f>
        <v>0</v>
      </c>
      <c r="AD116" s="93">
        <f t="shared" ref="AD116:AD122" si="132">U116*K116</f>
        <v>0</v>
      </c>
      <c r="AE116" s="94">
        <v>0</v>
      </c>
      <c r="AF116" s="235">
        <f t="shared" ref="AF116:AF122" si="133">IF(AA116=0,0,AE116/AA116)</f>
        <v>0</v>
      </c>
      <c r="AG116" s="94">
        <v>0</v>
      </c>
      <c r="AH116" s="94"/>
      <c r="AI116" s="94"/>
      <c r="AJ116" s="94"/>
      <c r="AK116" s="94"/>
      <c r="AL116" s="123">
        <f t="shared" ref="AL116:AL122" si="134">IFERROR($AL$126*H116/$H$126,0)</f>
        <v>0</v>
      </c>
      <c r="AM116" s="94">
        <v>0</v>
      </c>
      <c r="AN116" s="95">
        <f t="shared" si="116"/>
        <v>0</v>
      </c>
      <c r="AO116" s="96">
        <f t="shared" si="117"/>
        <v>0</v>
      </c>
      <c r="AP116" s="97"/>
      <c r="AQ116" s="98">
        <f t="shared" si="118"/>
        <v>0</v>
      </c>
      <c r="AR116" s="99">
        <f t="shared" si="119"/>
        <v>154</v>
      </c>
      <c r="AS116" s="99">
        <f t="shared" si="120"/>
        <v>0</v>
      </c>
      <c r="AT116" s="99">
        <f t="shared" si="121"/>
        <v>0</v>
      </c>
      <c r="AU116" s="99">
        <f t="shared" si="122"/>
        <v>0</v>
      </c>
      <c r="AV116" s="99">
        <f t="array" ref="AV116">_xlfn.IFS(U116=0,AO116,U116&lt;0,AO116/-U116,U116&gt;0,AO116/U116)</f>
        <v>0</v>
      </c>
      <c r="AW116" s="235">
        <f t="shared" si="123"/>
        <v>0</v>
      </c>
      <c r="AX116" s="235">
        <f t="shared" si="124"/>
        <v>0</v>
      </c>
      <c r="AY116" s="100"/>
      <c r="AZ116" s="95">
        <f t="shared" si="125"/>
        <v>0</v>
      </c>
    </row>
    <row r="117" spans="1:52" outlineLevel="1">
      <c r="A117" s="90" t="s">
        <v>219</v>
      </c>
      <c r="B117" s="91">
        <v>261545954</v>
      </c>
      <c r="C117" s="91" t="s">
        <v>229</v>
      </c>
      <c r="D117" s="92"/>
      <c r="E117" s="233">
        <f t="shared" si="126"/>
        <v>1</v>
      </c>
      <c r="F117" s="94">
        <v>0</v>
      </c>
      <c r="G117" s="94">
        <v>0</v>
      </c>
      <c r="H117" s="94">
        <v>0</v>
      </c>
      <c r="I117" s="94">
        <v>1</v>
      </c>
      <c r="J117" s="94">
        <v>0</v>
      </c>
      <c r="K117" s="93">
        <v>220</v>
      </c>
      <c r="L117" s="93">
        <f t="shared" si="105"/>
        <v>220</v>
      </c>
      <c r="M117" s="90">
        <v>0</v>
      </c>
      <c r="N117" s="90">
        <v>0</v>
      </c>
      <c r="O117" s="90">
        <v>0</v>
      </c>
      <c r="P117" s="90">
        <v>0</v>
      </c>
      <c r="Q117" s="234">
        <f t="shared" si="106"/>
        <v>0</v>
      </c>
      <c r="R117" s="93">
        <f t="shared" si="107"/>
        <v>0</v>
      </c>
      <c r="S117" s="94">
        <v>0</v>
      </c>
      <c r="T117" s="94">
        <v>0</v>
      </c>
      <c r="U117" s="93">
        <f t="shared" si="127"/>
        <v>0</v>
      </c>
      <c r="V117" s="94">
        <v>0</v>
      </c>
      <c r="W117" s="94">
        <v>0</v>
      </c>
      <c r="X117" s="93">
        <f t="shared" si="128"/>
        <v>0</v>
      </c>
      <c r="Y117" s="94">
        <v>0</v>
      </c>
      <c r="Z117" s="94">
        <v>0</v>
      </c>
      <c r="AA117" s="93">
        <f t="shared" si="129"/>
        <v>0</v>
      </c>
      <c r="AB117" s="93">
        <f t="shared" si="130"/>
        <v>0</v>
      </c>
      <c r="AC117" s="235">
        <f t="shared" si="131"/>
        <v>0</v>
      </c>
      <c r="AD117" s="93">
        <f t="shared" si="132"/>
        <v>0</v>
      </c>
      <c r="AE117" s="94">
        <v>0</v>
      </c>
      <c r="AF117" s="235">
        <f t="shared" si="133"/>
        <v>0</v>
      </c>
      <c r="AG117" s="94">
        <v>0</v>
      </c>
      <c r="AH117" s="94"/>
      <c r="AI117" s="94"/>
      <c r="AJ117" s="94"/>
      <c r="AK117" s="94"/>
      <c r="AL117" s="123">
        <f t="shared" si="134"/>
        <v>0</v>
      </c>
      <c r="AM117" s="94">
        <v>0</v>
      </c>
      <c r="AN117" s="95">
        <f t="shared" si="116"/>
        <v>0</v>
      </c>
      <c r="AO117" s="96">
        <f t="shared" si="117"/>
        <v>0</v>
      </c>
      <c r="AP117" s="97"/>
      <c r="AQ117" s="98">
        <f t="shared" si="118"/>
        <v>0</v>
      </c>
      <c r="AR117" s="99">
        <f t="shared" si="119"/>
        <v>220</v>
      </c>
      <c r="AS117" s="99">
        <f t="shared" si="120"/>
        <v>0</v>
      </c>
      <c r="AT117" s="99">
        <f t="shared" si="121"/>
        <v>0</v>
      </c>
      <c r="AU117" s="99">
        <f t="shared" si="122"/>
        <v>0</v>
      </c>
      <c r="AV117" s="99">
        <f t="array" ref="AV117">_xlfn.IFS(U117=0,AO117,U117&lt;0,AO117/-U117,U117&gt;0,AO117/U117)</f>
        <v>0</v>
      </c>
      <c r="AW117" s="235">
        <f t="shared" si="123"/>
        <v>0</v>
      </c>
      <c r="AX117" s="235">
        <f t="shared" si="124"/>
        <v>0</v>
      </c>
      <c r="AY117" s="100"/>
      <c r="AZ117" s="95">
        <f t="shared" si="125"/>
        <v>0</v>
      </c>
    </row>
    <row r="118" spans="1:52" outlineLevel="1">
      <c r="A118" s="90" t="s">
        <v>219</v>
      </c>
      <c r="B118" s="91">
        <v>261546082</v>
      </c>
      <c r="C118" s="91" t="s">
        <v>230</v>
      </c>
      <c r="D118" s="92"/>
      <c r="E118" s="233">
        <f t="shared" si="126"/>
        <v>1</v>
      </c>
      <c r="F118" s="94">
        <v>0</v>
      </c>
      <c r="G118" s="94">
        <v>0</v>
      </c>
      <c r="H118" s="94">
        <v>0</v>
      </c>
      <c r="I118" s="94">
        <v>1</v>
      </c>
      <c r="J118" s="94">
        <v>0</v>
      </c>
      <c r="K118" s="93">
        <v>220</v>
      </c>
      <c r="L118" s="93">
        <f t="shared" si="105"/>
        <v>220</v>
      </c>
      <c r="M118" s="90">
        <v>0</v>
      </c>
      <c r="N118" s="90">
        <v>0</v>
      </c>
      <c r="O118" s="90">
        <v>0</v>
      </c>
      <c r="P118" s="90">
        <v>0</v>
      </c>
      <c r="Q118" s="234">
        <f t="shared" si="106"/>
        <v>0</v>
      </c>
      <c r="R118" s="93">
        <f t="shared" si="107"/>
        <v>0</v>
      </c>
      <c r="S118" s="94">
        <v>0</v>
      </c>
      <c r="T118" s="94">
        <v>0</v>
      </c>
      <c r="U118" s="93">
        <f t="shared" si="127"/>
        <v>0</v>
      </c>
      <c r="V118" s="94">
        <v>0</v>
      </c>
      <c r="W118" s="94">
        <v>0</v>
      </c>
      <c r="X118" s="93">
        <f t="shared" si="128"/>
        <v>0</v>
      </c>
      <c r="Y118" s="94">
        <v>0</v>
      </c>
      <c r="Z118" s="94">
        <v>0</v>
      </c>
      <c r="AA118" s="93">
        <f t="shared" si="129"/>
        <v>0</v>
      </c>
      <c r="AB118" s="93">
        <f t="shared" si="130"/>
        <v>0</v>
      </c>
      <c r="AC118" s="235">
        <f t="shared" si="131"/>
        <v>0</v>
      </c>
      <c r="AD118" s="93">
        <f t="shared" si="132"/>
        <v>0</v>
      </c>
      <c r="AE118" s="94">
        <v>0</v>
      </c>
      <c r="AF118" s="235">
        <f t="shared" si="133"/>
        <v>0</v>
      </c>
      <c r="AG118" s="94">
        <v>0</v>
      </c>
      <c r="AH118" s="94"/>
      <c r="AI118" s="94"/>
      <c r="AJ118" s="94"/>
      <c r="AK118" s="94"/>
      <c r="AL118" s="123">
        <f t="shared" si="134"/>
        <v>0</v>
      </c>
      <c r="AM118" s="94">
        <v>0</v>
      </c>
      <c r="AN118" s="95">
        <f t="shared" si="116"/>
        <v>0</v>
      </c>
      <c r="AO118" s="96">
        <f t="shared" si="117"/>
        <v>0</v>
      </c>
      <c r="AP118" s="97"/>
      <c r="AQ118" s="98">
        <f t="shared" si="118"/>
        <v>0</v>
      </c>
      <c r="AR118" s="99">
        <f t="shared" si="119"/>
        <v>220</v>
      </c>
      <c r="AS118" s="99">
        <f t="shared" si="120"/>
        <v>0</v>
      </c>
      <c r="AT118" s="99">
        <f t="shared" si="121"/>
        <v>0</v>
      </c>
      <c r="AU118" s="99">
        <f t="shared" si="122"/>
        <v>0</v>
      </c>
      <c r="AV118" s="99">
        <f t="array" ref="AV118">_xlfn.IFS(U118=0,AO118,U118&lt;0,AO118/-U118,U118&gt;0,AO118/U118)</f>
        <v>0</v>
      </c>
      <c r="AW118" s="235">
        <f t="shared" si="123"/>
        <v>0</v>
      </c>
      <c r="AX118" s="235">
        <f t="shared" si="124"/>
        <v>0</v>
      </c>
      <c r="AY118" s="100"/>
      <c r="AZ118" s="95">
        <f t="shared" si="125"/>
        <v>0</v>
      </c>
    </row>
    <row r="119" spans="1:52" outlineLevel="1">
      <c r="A119" s="90" t="s">
        <v>219</v>
      </c>
      <c r="B119" s="91">
        <v>261546175</v>
      </c>
      <c r="C119" s="91" t="s">
        <v>231</v>
      </c>
      <c r="D119" s="92"/>
      <c r="E119" s="233">
        <f t="shared" si="126"/>
        <v>6</v>
      </c>
      <c r="F119" s="94">
        <v>0</v>
      </c>
      <c r="G119" s="94">
        <v>0</v>
      </c>
      <c r="H119" s="94">
        <v>0</v>
      </c>
      <c r="I119" s="94">
        <v>1</v>
      </c>
      <c r="J119" s="94">
        <v>5</v>
      </c>
      <c r="K119" s="93">
        <v>220</v>
      </c>
      <c r="L119" s="93">
        <f t="shared" si="105"/>
        <v>1320</v>
      </c>
      <c r="M119" s="90">
        <v>999</v>
      </c>
      <c r="N119" s="90">
        <v>0</v>
      </c>
      <c r="O119" s="90">
        <v>0</v>
      </c>
      <c r="P119" s="90">
        <v>0</v>
      </c>
      <c r="Q119" s="234">
        <f t="shared" si="106"/>
        <v>0</v>
      </c>
      <c r="R119" s="93">
        <f t="shared" si="107"/>
        <v>0</v>
      </c>
      <c r="S119" s="94">
        <v>0</v>
      </c>
      <c r="T119" s="94">
        <v>0</v>
      </c>
      <c r="U119" s="93">
        <f t="shared" si="127"/>
        <v>0</v>
      </c>
      <c r="V119" s="94">
        <v>0</v>
      </c>
      <c r="W119" s="94">
        <v>0</v>
      </c>
      <c r="X119" s="93">
        <f t="shared" si="128"/>
        <v>0</v>
      </c>
      <c r="Y119" s="94">
        <v>0</v>
      </c>
      <c r="Z119" s="94">
        <v>0</v>
      </c>
      <c r="AA119" s="93">
        <f t="shared" si="129"/>
        <v>0</v>
      </c>
      <c r="AB119" s="93">
        <f t="shared" si="130"/>
        <v>0</v>
      </c>
      <c r="AC119" s="235">
        <f t="shared" si="131"/>
        <v>0</v>
      </c>
      <c r="AD119" s="93">
        <f t="shared" si="132"/>
        <v>0</v>
      </c>
      <c r="AE119" s="94">
        <v>0</v>
      </c>
      <c r="AF119" s="235">
        <f t="shared" si="133"/>
        <v>0</v>
      </c>
      <c r="AG119" s="94">
        <v>0</v>
      </c>
      <c r="AH119" s="94"/>
      <c r="AI119" s="94"/>
      <c r="AJ119" s="94"/>
      <c r="AK119" s="94"/>
      <c r="AL119" s="123">
        <f t="shared" si="134"/>
        <v>0</v>
      </c>
      <c r="AM119" s="94">
        <v>0</v>
      </c>
      <c r="AN119" s="95">
        <f t="shared" si="116"/>
        <v>0</v>
      </c>
      <c r="AO119" s="96">
        <f t="shared" si="117"/>
        <v>0</v>
      </c>
      <c r="AP119" s="97"/>
      <c r="AQ119" s="98">
        <f t="shared" si="118"/>
        <v>0</v>
      </c>
      <c r="AR119" s="99">
        <f t="shared" si="119"/>
        <v>220</v>
      </c>
      <c r="AS119" s="99">
        <f t="shared" si="120"/>
        <v>0</v>
      </c>
      <c r="AT119" s="99">
        <f t="shared" si="121"/>
        <v>0</v>
      </c>
      <c r="AU119" s="99">
        <f t="shared" si="122"/>
        <v>0</v>
      </c>
      <c r="AV119" s="99">
        <f t="array" ref="AV119">_xlfn.IFS(U119=0,AO119,U119&lt;0,AO119/-U119,U119&gt;0,AO119/U119)</f>
        <v>0</v>
      </c>
      <c r="AW119" s="235">
        <f t="shared" si="123"/>
        <v>0</v>
      </c>
      <c r="AX119" s="235">
        <f t="shared" si="124"/>
        <v>0</v>
      </c>
      <c r="AY119" s="100"/>
      <c r="AZ119" s="95">
        <f t="shared" si="125"/>
        <v>0</v>
      </c>
    </row>
    <row r="120" spans="1:52" outlineLevel="1">
      <c r="A120" s="90" t="s">
        <v>219</v>
      </c>
      <c r="B120" s="91">
        <v>261548725</v>
      </c>
      <c r="C120" s="91" t="s">
        <v>232</v>
      </c>
      <c r="D120" s="92"/>
      <c r="E120" s="233">
        <f t="shared" si="126"/>
        <v>1</v>
      </c>
      <c r="F120" s="94">
        <v>0</v>
      </c>
      <c r="G120" s="94">
        <v>0</v>
      </c>
      <c r="H120" s="94">
        <v>0</v>
      </c>
      <c r="I120" s="94">
        <v>1</v>
      </c>
      <c r="J120" s="94">
        <v>0</v>
      </c>
      <c r="K120" s="93">
        <v>205</v>
      </c>
      <c r="L120" s="93">
        <f t="shared" si="105"/>
        <v>205</v>
      </c>
      <c r="M120" s="90">
        <v>0</v>
      </c>
      <c r="N120" s="90">
        <v>0</v>
      </c>
      <c r="O120" s="90">
        <v>0</v>
      </c>
      <c r="P120" s="90">
        <v>0</v>
      </c>
      <c r="Q120" s="234">
        <f t="shared" si="106"/>
        <v>0</v>
      </c>
      <c r="R120" s="93">
        <f t="shared" si="107"/>
        <v>0</v>
      </c>
      <c r="S120" s="94">
        <v>0</v>
      </c>
      <c r="T120" s="94">
        <v>0</v>
      </c>
      <c r="U120" s="93">
        <f t="shared" si="127"/>
        <v>0</v>
      </c>
      <c r="V120" s="94">
        <v>0</v>
      </c>
      <c r="W120" s="94">
        <v>0</v>
      </c>
      <c r="X120" s="93">
        <f t="shared" si="128"/>
        <v>0</v>
      </c>
      <c r="Y120" s="94">
        <v>0</v>
      </c>
      <c r="Z120" s="94">
        <v>0</v>
      </c>
      <c r="AA120" s="93">
        <f t="shared" si="129"/>
        <v>0</v>
      </c>
      <c r="AB120" s="93">
        <f t="shared" si="130"/>
        <v>0</v>
      </c>
      <c r="AC120" s="235">
        <f t="shared" si="131"/>
        <v>0</v>
      </c>
      <c r="AD120" s="93">
        <f t="shared" si="132"/>
        <v>0</v>
      </c>
      <c r="AE120" s="94">
        <v>0</v>
      </c>
      <c r="AF120" s="235">
        <f t="shared" si="133"/>
        <v>0</v>
      </c>
      <c r="AG120" s="94">
        <v>0</v>
      </c>
      <c r="AH120" s="94"/>
      <c r="AI120" s="94"/>
      <c r="AJ120" s="94"/>
      <c r="AK120" s="94"/>
      <c r="AL120" s="123">
        <f t="shared" si="134"/>
        <v>0</v>
      </c>
      <c r="AM120" s="94">
        <v>0</v>
      </c>
      <c r="AN120" s="95">
        <f t="shared" si="116"/>
        <v>0</v>
      </c>
      <c r="AO120" s="96">
        <f t="shared" si="117"/>
        <v>0</v>
      </c>
      <c r="AP120" s="97"/>
      <c r="AQ120" s="98">
        <f t="shared" si="118"/>
        <v>0</v>
      </c>
      <c r="AR120" s="99">
        <f t="shared" si="119"/>
        <v>205</v>
      </c>
      <c r="AS120" s="99">
        <f t="shared" si="120"/>
        <v>0</v>
      </c>
      <c r="AT120" s="99">
        <f t="shared" si="121"/>
        <v>0</v>
      </c>
      <c r="AU120" s="99">
        <f t="shared" si="122"/>
        <v>0</v>
      </c>
      <c r="AV120" s="99">
        <f t="array" ref="AV120">_xlfn.IFS(U120=0,AO120,U120&lt;0,AO120/-U120,U120&gt;0,AO120/U120)</f>
        <v>0</v>
      </c>
      <c r="AW120" s="235">
        <f t="shared" si="123"/>
        <v>0</v>
      </c>
      <c r="AX120" s="235">
        <f t="shared" si="124"/>
        <v>0</v>
      </c>
      <c r="AY120" s="100"/>
      <c r="AZ120" s="95">
        <f t="shared" si="125"/>
        <v>0</v>
      </c>
    </row>
    <row r="121" spans="1:52" outlineLevel="1">
      <c r="A121" s="90" t="s">
        <v>219</v>
      </c>
      <c r="B121" s="91">
        <v>261549082</v>
      </c>
      <c r="C121" s="91" t="s">
        <v>233</v>
      </c>
      <c r="D121" s="92"/>
      <c r="E121" s="233">
        <f t="shared" si="126"/>
        <v>1</v>
      </c>
      <c r="F121" s="94">
        <v>0</v>
      </c>
      <c r="G121" s="94">
        <v>0</v>
      </c>
      <c r="H121" s="94">
        <v>0</v>
      </c>
      <c r="I121" s="94">
        <v>1</v>
      </c>
      <c r="J121" s="94">
        <v>0</v>
      </c>
      <c r="K121" s="93">
        <v>205</v>
      </c>
      <c r="L121" s="93">
        <f t="shared" si="105"/>
        <v>205</v>
      </c>
      <c r="M121" s="90">
        <v>999</v>
      </c>
      <c r="N121" s="90">
        <v>0</v>
      </c>
      <c r="O121" s="90">
        <v>0</v>
      </c>
      <c r="P121" s="90">
        <v>0</v>
      </c>
      <c r="Q121" s="234">
        <f t="shared" si="106"/>
        <v>0</v>
      </c>
      <c r="R121" s="93">
        <f t="shared" si="107"/>
        <v>0</v>
      </c>
      <c r="S121" s="94">
        <v>0</v>
      </c>
      <c r="T121" s="94">
        <v>0</v>
      </c>
      <c r="U121" s="93">
        <f t="shared" si="127"/>
        <v>0</v>
      </c>
      <c r="V121" s="94">
        <v>0</v>
      </c>
      <c r="W121" s="94">
        <v>0</v>
      </c>
      <c r="X121" s="93">
        <f t="shared" si="128"/>
        <v>0</v>
      </c>
      <c r="Y121" s="94">
        <v>0</v>
      </c>
      <c r="Z121" s="94">
        <v>0</v>
      </c>
      <c r="AA121" s="93">
        <f t="shared" si="129"/>
        <v>0</v>
      </c>
      <c r="AB121" s="93">
        <f t="shared" si="130"/>
        <v>0</v>
      </c>
      <c r="AC121" s="235">
        <f t="shared" si="131"/>
        <v>0</v>
      </c>
      <c r="AD121" s="93">
        <f t="shared" si="132"/>
        <v>0</v>
      </c>
      <c r="AE121" s="94">
        <v>0</v>
      </c>
      <c r="AF121" s="235">
        <f t="shared" si="133"/>
        <v>0</v>
      </c>
      <c r="AG121" s="94">
        <v>0</v>
      </c>
      <c r="AH121" s="94"/>
      <c r="AI121" s="94"/>
      <c r="AJ121" s="94"/>
      <c r="AK121" s="94"/>
      <c r="AL121" s="123">
        <f t="shared" si="134"/>
        <v>0</v>
      </c>
      <c r="AM121" s="94">
        <v>0</v>
      </c>
      <c r="AN121" s="95">
        <f t="shared" si="116"/>
        <v>0</v>
      </c>
      <c r="AO121" s="96">
        <f t="shared" si="117"/>
        <v>0</v>
      </c>
      <c r="AP121" s="97"/>
      <c r="AQ121" s="98">
        <f t="shared" si="118"/>
        <v>0</v>
      </c>
      <c r="AR121" s="99">
        <f t="shared" si="119"/>
        <v>205</v>
      </c>
      <c r="AS121" s="99">
        <f t="shared" si="120"/>
        <v>0</v>
      </c>
      <c r="AT121" s="99">
        <f t="shared" si="121"/>
        <v>0</v>
      </c>
      <c r="AU121" s="99">
        <f t="shared" si="122"/>
        <v>0</v>
      </c>
      <c r="AV121" s="99">
        <f t="array" ref="AV121">_xlfn.IFS(U121=0,AO121,U121&lt;0,AO121/-U121,U121&gt;0,AO121/U121)</f>
        <v>0</v>
      </c>
      <c r="AW121" s="235">
        <f t="shared" si="123"/>
        <v>0</v>
      </c>
      <c r="AX121" s="235">
        <f t="shared" si="124"/>
        <v>0</v>
      </c>
      <c r="AY121" s="100"/>
      <c r="AZ121" s="95">
        <f t="shared" si="125"/>
        <v>0</v>
      </c>
    </row>
    <row r="122" spans="1:52" outlineLevel="1">
      <c r="A122" s="90" t="s">
        <v>219</v>
      </c>
      <c r="B122" s="91">
        <v>261561322</v>
      </c>
      <c r="C122" s="91" t="s">
        <v>234</v>
      </c>
      <c r="D122" s="122"/>
      <c r="E122" s="242">
        <f t="shared" si="126"/>
        <v>1</v>
      </c>
      <c r="F122" s="94">
        <v>0</v>
      </c>
      <c r="G122" s="94">
        <v>0</v>
      </c>
      <c r="H122" s="94">
        <v>0</v>
      </c>
      <c r="I122" s="94">
        <v>1</v>
      </c>
      <c r="J122" s="94">
        <v>0</v>
      </c>
      <c r="K122" s="93">
        <v>453</v>
      </c>
      <c r="L122" s="93">
        <f t="shared" si="105"/>
        <v>453</v>
      </c>
      <c r="M122" s="90">
        <v>0</v>
      </c>
      <c r="N122" s="90">
        <v>0</v>
      </c>
      <c r="O122" s="90">
        <v>0</v>
      </c>
      <c r="P122" s="90">
        <v>0</v>
      </c>
      <c r="Q122" s="234">
        <f t="shared" si="106"/>
        <v>0</v>
      </c>
      <c r="R122" s="93">
        <f t="shared" si="107"/>
        <v>0</v>
      </c>
      <c r="S122" s="94">
        <v>0</v>
      </c>
      <c r="T122" s="94">
        <v>0</v>
      </c>
      <c r="U122" s="93">
        <f t="shared" si="127"/>
        <v>0</v>
      </c>
      <c r="V122" s="94">
        <v>0</v>
      </c>
      <c r="W122" s="94">
        <v>0</v>
      </c>
      <c r="X122" s="93">
        <f t="shared" si="128"/>
        <v>0</v>
      </c>
      <c r="Y122" s="94">
        <v>0</v>
      </c>
      <c r="Z122" s="94">
        <v>0</v>
      </c>
      <c r="AA122" s="93">
        <f t="shared" si="129"/>
        <v>0</v>
      </c>
      <c r="AB122" s="93">
        <f t="shared" si="130"/>
        <v>0</v>
      </c>
      <c r="AC122" s="235">
        <f t="shared" si="131"/>
        <v>0</v>
      </c>
      <c r="AD122" s="93">
        <f t="shared" si="132"/>
        <v>0</v>
      </c>
      <c r="AE122" s="94">
        <v>0</v>
      </c>
      <c r="AF122" s="235">
        <f t="shared" si="133"/>
        <v>0</v>
      </c>
      <c r="AG122" s="94">
        <v>0</v>
      </c>
      <c r="AH122" s="94"/>
      <c r="AI122" s="94"/>
      <c r="AJ122" s="94"/>
      <c r="AK122" s="94"/>
      <c r="AL122" s="123">
        <f t="shared" si="134"/>
        <v>0</v>
      </c>
      <c r="AM122" s="94">
        <v>0</v>
      </c>
      <c r="AN122" s="95">
        <f t="shared" si="116"/>
        <v>0</v>
      </c>
      <c r="AO122" s="96">
        <f t="shared" si="117"/>
        <v>0</v>
      </c>
      <c r="AP122" s="97"/>
      <c r="AQ122" s="98">
        <f t="shared" si="118"/>
        <v>0</v>
      </c>
      <c r="AR122" s="99">
        <f t="shared" si="119"/>
        <v>453</v>
      </c>
      <c r="AS122" s="99">
        <f t="shared" si="120"/>
        <v>0</v>
      </c>
      <c r="AT122" s="99">
        <f t="shared" si="121"/>
        <v>0</v>
      </c>
      <c r="AU122" s="99">
        <f t="shared" si="122"/>
        <v>0</v>
      </c>
      <c r="AV122" s="99">
        <f t="array" ref="AV122">_xlfn.IFS(U122=0,AO122,U122&lt;0,AO122/-U122,U122&gt;0,AO122/U122)</f>
        <v>0</v>
      </c>
      <c r="AW122" s="235">
        <f t="shared" si="123"/>
        <v>0</v>
      </c>
      <c r="AX122" s="235">
        <f t="shared" si="124"/>
        <v>0</v>
      </c>
      <c r="AY122" s="100"/>
      <c r="AZ122" s="95">
        <f t="shared" si="125"/>
        <v>0</v>
      </c>
    </row>
    <row r="123" spans="1:52">
      <c r="A123" s="128"/>
      <c r="B123" s="101"/>
      <c r="C123" s="90"/>
      <c r="D123" s="128"/>
      <c r="E123" s="233"/>
      <c r="F123" s="93"/>
      <c r="G123" s="93"/>
      <c r="H123" s="94"/>
      <c r="I123" s="93"/>
      <c r="J123" s="94"/>
      <c r="K123" s="93"/>
      <c r="L123" s="93"/>
      <c r="M123" s="90"/>
      <c r="N123" s="130"/>
      <c r="O123" s="130"/>
      <c r="P123" s="130"/>
      <c r="Q123" s="234"/>
      <c r="R123" s="129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235"/>
      <c r="AD123" s="93"/>
      <c r="AE123" s="93"/>
      <c r="AF123" s="235"/>
      <c r="AG123" s="93"/>
      <c r="AH123" s="94"/>
      <c r="AI123" s="94"/>
      <c r="AJ123" s="94"/>
      <c r="AK123" s="94"/>
      <c r="AL123" s="123"/>
      <c r="AN123" s="95"/>
      <c r="AO123" s="96"/>
      <c r="AP123" s="97"/>
      <c r="AQ123" s="131">
        <f t="shared" ref="AQ123:AX123" si="135">AVERAGE(AQ115:AQ122)</f>
        <v>0</v>
      </c>
      <c r="AR123" s="131">
        <f t="shared" si="135"/>
        <v>227.125</v>
      </c>
      <c r="AS123" s="131">
        <f t="shared" si="135"/>
        <v>0</v>
      </c>
      <c r="AT123" s="131">
        <f t="shared" si="135"/>
        <v>0</v>
      </c>
      <c r="AU123" s="131">
        <f t="shared" si="135"/>
        <v>0</v>
      </c>
      <c r="AV123" s="131">
        <f t="shared" si="135"/>
        <v>0</v>
      </c>
      <c r="AW123" s="132">
        <f t="shared" si="135"/>
        <v>0</v>
      </c>
      <c r="AX123" s="132">
        <f t="shared" si="135"/>
        <v>0</v>
      </c>
      <c r="AY123" s="100"/>
      <c r="AZ123" s="95"/>
    </row>
    <row r="124" spans="1:52" s="140" customFormat="1" ht="15" customHeight="1">
      <c r="A124" s="133" t="s">
        <v>235</v>
      </c>
      <c r="B124" s="134"/>
      <c r="C124" s="135"/>
      <c r="D124" s="135"/>
      <c r="E124" s="265">
        <f t="shared" ref="E124:J124" si="136">SUM(E115:E122)</f>
        <v>14</v>
      </c>
      <c r="F124" s="135">
        <f t="shared" si="136"/>
        <v>0</v>
      </c>
      <c r="G124" s="135">
        <f t="shared" si="136"/>
        <v>0</v>
      </c>
      <c r="H124" s="135">
        <f t="shared" si="136"/>
        <v>0</v>
      </c>
      <c r="I124" s="135">
        <f t="shared" si="136"/>
        <v>8</v>
      </c>
      <c r="J124" s="135">
        <f t="shared" si="136"/>
        <v>6</v>
      </c>
      <c r="K124" s="135"/>
      <c r="L124" s="135">
        <f>SUM(L115:L122)</f>
        <v>3057</v>
      </c>
      <c r="M124" s="135"/>
      <c r="N124" s="135">
        <f>SUM(N115:N122)</f>
        <v>0</v>
      </c>
      <c r="O124" s="135"/>
      <c r="P124" s="135"/>
      <c r="Q124" s="214"/>
      <c r="R124" s="135"/>
      <c r="S124" s="135">
        <f t="shared" ref="S124:AE124" si="137">SUM(S115:S122)</f>
        <v>0</v>
      </c>
      <c r="T124" s="135">
        <f t="shared" si="137"/>
        <v>0</v>
      </c>
      <c r="U124" s="135">
        <f t="shared" si="137"/>
        <v>0</v>
      </c>
      <c r="V124" s="135">
        <f t="shared" si="137"/>
        <v>0</v>
      </c>
      <c r="W124" s="135">
        <f t="shared" si="137"/>
        <v>0</v>
      </c>
      <c r="X124" s="135">
        <f t="shared" si="137"/>
        <v>0</v>
      </c>
      <c r="Y124" s="135">
        <f t="shared" si="137"/>
        <v>0</v>
      </c>
      <c r="Z124" s="135">
        <f t="shared" si="137"/>
        <v>0</v>
      </c>
      <c r="AA124" s="135">
        <f t="shared" si="137"/>
        <v>0</v>
      </c>
      <c r="AB124" s="135">
        <f t="shared" si="137"/>
        <v>0</v>
      </c>
      <c r="AC124" s="266">
        <f t="shared" si="137"/>
        <v>0</v>
      </c>
      <c r="AD124" s="136">
        <f t="shared" si="137"/>
        <v>0</v>
      </c>
      <c r="AE124" s="135">
        <f t="shared" si="137"/>
        <v>0</v>
      </c>
      <c r="AF124" s="266" t="e">
        <f>AE124/AA124</f>
        <v>#DIV/0!</v>
      </c>
      <c r="AG124" s="135">
        <f t="shared" ref="AG124:AO124" si="138">SUM(AG115:AG122)</f>
        <v>0</v>
      </c>
      <c r="AH124" s="135">
        <f t="shared" si="138"/>
        <v>0</v>
      </c>
      <c r="AI124" s="135">
        <f t="shared" si="138"/>
        <v>0</v>
      </c>
      <c r="AJ124" s="135">
        <f t="shared" si="138"/>
        <v>0</v>
      </c>
      <c r="AK124" s="135">
        <f t="shared" si="138"/>
        <v>0</v>
      </c>
      <c r="AL124" s="137">
        <f t="shared" si="138"/>
        <v>0</v>
      </c>
      <c r="AM124" s="135">
        <f t="shared" si="138"/>
        <v>0</v>
      </c>
      <c r="AN124" s="135">
        <f t="shared" si="138"/>
        <v>0</v>
      </c>
      <c r="AO124" s="135">
        <f t="shared" si="138"/>
        <v>0</v>
      </c>
      <c r="AP124" s="138"/>
      <c r="AQ124" s="135"/>
      <c r="AR124" s="135"/>
      <c r="AS124" s="135"/>
      <c r="AT124" s="135"/>
      <c r="AU124" s="135" t="e">
        <f>(AH124+AI124+AJ124)/S124</f>
        <v>#DIV/0!</v>
      </c>
      <c r="AV124" s="135"/>
      <c r="AW124" s="135"/>
      <c r="AX124" s="135"/>
      <c r="AY124" s="139"/>
      <c r="AZ124" s="135">
        <f>SUM(AZ115:AZ122)</f>
        <v>0</v>
      </c>
    </row>
    <row r="125" spans="1:52" s="144" customFormat="1">
      <c r="A125" s="141"/>
      <c r="B125" s="142"/>
      <c r="C125" s="143"/>
      <c r="D125" s="143"/>
      <c r="E125" s="267"/>
      <c r="H125" s="145"/>
      <c r="N125" s="145"/>
      <c r="O125" s="145"/>
      <c r="P125" s="145"/>
      <c r="Q125" s="215"/>
      <c r="R125" s="146"/>
      <c r="S125" s="147"/>
      <c r="T125" s="147"/>
      <c r="U125" s="148"/>
      <c r="V125" s="148"/>
      <c r="W125" s="148"/>
      <c r="X125" s="148"/>
      <c r="Y125" s="147"/>
      <c r="Z125" s="148"/>
      <c r="AA125" s="148"/>
      <c r="AB125" s="148"/>
      <c r="AE125" s="149"/>
      <c r="AG125" s="147"/>
      <c r="AH125" s="432"/>
      <c r="AI125" s="432"/>
      <c r="AJ125" s="301"/>
      <c r="AK125" s="301"/>
      <c r="AL125" s="150"/>
      <c r="AM125" s="151"/>
      <c r="AP125" s="152"/>
      <c r="AQ125" s="145"/>
      <c r="AR125" s="145"/>
      <c r="AS125" s="145"/>
      <c r="AT125" s="145"/>
      <c r="AU125" s="145"/>
      <c r="AV125" s="145"/>
      <c r="AW125" s="145"/>
      <c r="AX125" s="145"/>
      <c r="AY125" s="153"/>
    </row>
    <row r="126" spans="1:52" s="159" customFormat="1">
      <c r="A126" s="154" t="s">
        <v>6</v>
      </c>
      <c r="B126" s="155"/>
      <c r="C126" s="156"/>
      <c r="D126" s="156"/>
      <c r="E126" s="268">
        <f t="shared" ref="E126:AE126" si="139">E105+E113+E124</f>
        <v>85301</v>
      </c>
      <c r="F126" s="268">
        <f t="shared" si="139"/>
        <v>1972</v>
      </c>
      <c r="G126" s="268">
        <f t="shared" si="139"/>
        <v>336</v>
      </c>
      <c r="H126" s="268">
        <f t="shared" si="139"/>
        <v>11591</v>
      </c>
      <c r="I126" s="268">
        <f t="shared" si="139"/>
        <v>1619</v>
      </c>
      <c r="J126" s="268">
        <f t="shared" si="139"/>
        <v>69783</v>
      </c>
      <c r="K126" s="268">
        <f t="shared" si="139"/>
        <v>0</v>
      </c>
      <c r="L126" s="268">
        <f t="shared" si="139"/>
        <v>10565732.929999998</v>
      </c>
      <c r="M126" s="268">
        <f t="shared" si="139"/>
        <v>0</v>
      </c>
      <c r="N126" s="268">
        <f t="shared" si="139"/>
        <v>2830</v>
      </c>
      <c r="O126" s="268">
        <f t="shared" si="139"/>
        <v>0</v>
      </c>
      <c r="P126" s="268">
        <f t="shared" si="139"/>
        <v>0</v>
      </c>
      <c r="Q126" s="216">
        <f t="shared" si="139"/>
        <v>0</v>
      </c>
      <c r="R126" s="268">
        <f t="shared" si="139"/>
        <v>0</v>
      </c>
      <c r="S126" s="268">
        <f t="shared" si="139"/>
        <v>1418</v>
      </c>
      <c r="T126" s="268">
        <f t="shared" si="139"/>
        <v>-25</v>
      </c>
      <c r="U126" s="268">
        <f t="shared" si="139"/>
        <v>1393</v>
      </c>
      <c r="V126" s="268">
        <f t="shared" si="139"/>
        <v>894889.92999999982</v>
      </c>
      <c r="W126" s="268">
        <f t="shared" si="139"/>
        <v>-16453.5</v>
      </c>
      <c r="X126" s="268">
        <f t="shared" si="139"/>
        <v>878436.42999999982</v>
      </c>
      <c r="Y126" s="268">
        <f t="shared" si="139"/>
        <v>1357374.9799999997</v>
      </c>
      <c r="Z126" s="268">
        <f t="shared" si="139"/>
        <v>-24887.06</v>
      </c>
      <c r="AA126" s="268">
        <f t="shared" si="139"/>
        <v>1332487.9199999997</v>
      </c>
      <c r="AB126" s="268">
        <f t="shared" si="139"/>
        <v>1864942.6099999999</v>
      </c>
      <c r="AC126" s="268">
        <f t="shared" si="139"/>
        <v>1.0000000000000004</v>
      </c>
      <c r="AD126" s="268">
        <f t="shared" si="139"/>
        <v>175437.39</v>
      </c>
      <c r="AE126" s="268">
        <f t="shared" si="139"/>
        <v>495216.10999999969</v>
      </c>
      <c r="AF126" s="269">
        <f>AE126/AA126</f>
        <v>0.37164772945934083</v>
      </c>
      <c r="AG126" s="268">
        <f>AG105+AG113+AG124</f>
        <v>153486.12</v>
      </c>
      <c r="AH126" s="268">
        <f>AH105+AH113+AH124</f>
        <v>111419</v>
      </c>
      <c r="AI126" s="268">
        <f>AI105+AI113+AI124</f>
        <v>126688</v>
      </c>
      <c r="AJ126" s="268">
        <f>AJ105+AJ113+AJ124</f>
        <v>3554</v>
      </c>
      <c r="AK126" s="268">
        <f>AK105+AK113+AK124</f>
        <v>0</v>
      </c>
      <c r="AL126" s="157">
        <v>8160.06</v>
      </c>
      <c r="AM126" s="268">
        <f>AM105+AM113+AM124</f>
        <v>0</v>
      </c>
      <c r="AN126" s="268">
        <f>AN105+AN113+AN124</f>
        <v>50158.720153000002</v>
      </c>
      <c r="AO126" s="268">
        <f>AO105+AO113+AO124</f>
        <v>211922.51984700011</v>
      </c>
      <c r="AP126" s="156"/>
      <c r="AQ126" s="156"/>
      <c r="AR126" s="156"/>
      <c r="AS126" s="156"/>
      <c r="AT126" s="156"/>
      <c r="AU126" s="156">
        <f>(AH126+AI126)/S126</f>
        <v>167.91748942172075</v>
      </c>
      <c r="AV126" s="156"/>
      <c r="AW126" s="156"/>
      <c r="AX126" s="156"/>
      <c r="AY126" s="158"/>
      <c r="AZ126" s="156">
        <f>AZ105+AZ124</f>
        <v>10354974.978182226</v>
      </c>
    </row>
    <row r="127" spans="1:52" s="144" customFormat="1">
      <c r="A127" s="143"/>
      <c r="B127" s="142"/>
      <c r="C127" s="160"/>
      <c r="D127" s="143"/>
      <c r="E127" s="267"/>
      <c r="N127" s="145"/>
      <c r="O127" s="145"/>
      <c r="P127" s="145"/>
      <c r="R127" s="146"/>
      <c r="S127" s="147"/>
      <c r="T127" s="147"/>
      <c r="U127" s="148"/>
      <c r="V127" s="148"/>
      <c r="W127" s="148"/>
      <c r="X127" s="148"/>
      <c r="Y127" s="147"/>
      <c r="Z127" s="148"/>
      <c r="AA127" s="148"/>
      <c r="AB127" s="148"/>
      <c r="AE127" s="149"/>
      <c r="AG127" s="161"/>
      <c r="AH127" s="432">
        <f>AH106+AH114+AH125</f>
        <v>0</v>
      </c>
      <c r="AI127" s="432"/>
      <c r="AJ127" s="301"/>
      <c r="AK127" s="301"/>
      <c r="AL127" s="150"/>
      <c r="AM127" s="151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3"/>
    </row>
    <row r="128" spans="1:52">
      <c r="C128" s="163"/>
      <c r="D128" s="163"/>
    </row>
    <row r="129" spans="3:4">
      <c r="C129" s="163"/>
      <c r="D129" s="163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108" activePane="bottomRight" state="frozen"/>
      <selection pane="topRight" activeCell="D1" sqref="D1"/>
      <selection pane="bottomLeft" activeCell="A3" sqref="A3"/>
      <selection pane="bottomRight" activeCell="AG119" sqref="AG119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239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224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19"/>
      <c r="AL1" s="227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240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330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887</v>
      </c>
      <c r="F3" s="94"/>
      <c r="G3" s="94"/>
      <c r="H3" s="273">
        <v>887</v>
      </c>
      <c r="I3" s="94"/>
      <c r="J3" s="94"/>
      <c r="K3" s="93">
        <v>142.97999999999999</v>
      </c>
      <c r="L3" s="93">
        <f t="shared" ref="L3" si="0">E3*K3</f>
        <v>126823.26</v>
      </c>
      <c r="M3" s="90"/>
      <c r="N3" s="90">
        <v>349</v>
      </c>
      <c r="O3" s="90">
        <v>1302</v>
      </c>
      <c r="P3" s="90">
        <v>59</v>
      </c>
      <c r="Q3" s="234">
        <f>N3/32</f>
        <v>10.90625</v>
      </c>
      <c r="R3" s="93">
        <f>U3/32</f>
        <v>4.9375</v>
      </c>
      <c r="S3" s="94">
        <v>160</v>
      </c>
      <c r="T3" s="94">
        <v>-2</v>
      </c>
      <c r="U3" s="93">
        <f t="shared" ref="U3" si="1">S3+T3</f>
        <v>158</v>
      </c>
      <c r="V3" s="94">
        <v>160009.77000000002</v>
      </c>
      <c r="W3" s="94">
        <v>-2166</v>
      </c>
      <c r="X3" s="93">
        <f t="shared" ref="X3" si="2">V3+W3</f>
        <v>157843.77000000002</v>
      </c>
      <c r="Y3" s="94">
        <v>210906.4</v>
      </c>
      <c r="Z3" s="94">
        <v>-2902</v>
      </c>
      <c r="AA3" s="93">
        <f t="shared" ref="AA3" si="3">Y3+Z3</f>
        <v>208004.4</v>
      </c>
      <c r="AB3" s="93">
        <f>N3*O3*P3/100</f>
        <v>268094.82</v>
      </c>
      <c r="AC3" s="235">
        <f t="shared" ref="AC3" si="4">AA3/$AA$121</f>
        <v>9.2649197976466729E-2</v>
      </c>
      <c r="AD3" s="93">
        <f t="shared" ref="AD3" si="5">U3*K3</f>
        <v>22590.84</v>
      </c>
      <c r="AE3" s="94">
        <v>76644.809999999969</v>
      </c>
      <c r="AF3" s="235">
        <f t="shared" ref="AF3" si="6">IF(AA3=0,0,AE3/AA3)</f>
        <v>0.36847686875854535</v>
      </c>
      <c r="AG3" s="94">
        <v>19643.119999999984</v>
      </c>
      <c r="AH3" s="94">
        <v>7000</v>
      </c>
      <c r="AI3" s="94">
        <f>846+46873</f>
        <v>47719</v>
      </c>
      <c r="AJ3" s="94"/>
      <c r="AK3" s="94"/>
      <c r="AL3" s="123">
        <f t="shared" ref="AL3" si="7">IFERROR($AL$121*H3/$H$121,0)</f>
        <v>2847.0074361422771</v>
      </c>
      <c r="AM3" s="94">
        <v>0</v>
      </c>
      <c r="AN3" s="329">
        <f>96625.98*Y3/Y$121</f>
        <v>8847.5949543820716</v>
      </c>
      <c r="AO3" s="96">
        <f>AA3-AD3-AE3-AG3-AH3-AI3-AK3-AL3-AN3-AM3</f>
        <v>22712.027609475699</v>
      </c>
      <c r="AP3" s="97"/>
      <c r="AQ3" s="98">
        <f t="shared" ref="AQ3:AQ97" si="8">IF(U3=0,0,AA3/U3)</f>
        <v>1316.4835443037975</v>
      </c>
      <c r="AR3" s="99">
        <f t="shared" ref="AR3:AR19" si="9">K3</f>
        <v>142.97999999999999</v>
      </c>
      <c r="AS3" s="99">
        <f t="shared" ref="AS3:AS97" si="10">IF(U3=0,0,AE3/U3)</f>
        <v>485.09373417721497</v>
      </c>
      <c r="AT3" s="99">
        <f t="shared" ref="AT3:AT97" si="11">IF(S3=0,AG3/1,AG3/S3)</f>
        <v>122.76949999999991</v>
      </c>
      <c r="AU3" s="99">
        <f>IF(S3=0,0,(AH3+AI3+AJ3)/S3)</f>
        <v>341.99374999999998</v>
      </c>
      <c r="AV3" s="99">
        <f>_xlfn.IFS(U3=0,AO3,U3&lt;0,AO3/-U3,U3&gt;0,AO3/U3)</f>
        <v>143.74701018655506</v>
      </c>
      <c r="AW3" s="235">
        <f t="shared" ref="AW3" si="12">IF(AQ3=0,0,AV3/AQ3)</f>
        <v>0.10919013063894657</v>
      </c>
      <c r="AX3" s="235">
        <f t="shared" ref="AX3" si="13">IF(AR3=0,0,AV3/AR3)</f>
        <v>1.0053644578721155</v>
      </c>
      <c r="AY3" s="100"/>
      <c r="AZ3" s="95">
        <f t="shared" ref="AZ3:AZ97" si="14">AV3*E3</f>
        <v>127503.59803547434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349</v>
      </c>
      <c r="F4" s="94"/>
      <c r="G4" s="94"/>
      <c r="H4" s="273">
        <v>349</v>
      </c>
      <c r="I4" s="94"/>
      <c r="J4" s="94"/>
      <c r="K4" s="93">
        <v>123.09</v>
      </c>
      <c r="L4" s="93">
        <f>E4*K4</f>
        <v>42958.41</v>
      </c>
      <c r="M4" s="90"/>
      <c r="N4" s="90">
        <v>1013</v>
      </c>
      <c r="O4" s="90">
        <v>657</v>
      </c>
      <c r="P4" s="90">
        <v>78</v>
      </c>
      <c r="Q4" s="234">
        <f t="shared" ref="Q4:Q67" si="15">N4/32</f>
        <v>31.65625</v>
      </c>
      <c r="R4" s="93">
        <f t="shared" ref="R4:R67" si="16">U4/32</f>
        <v>18.8125</v>
      </c>
      <c r="S4" s="94">
        <v>607</v>
      </c>
      <c r="T4" s="94">
        <v>-5</v>
      </c>
      <c r="U4" s="93">
        <f t="shared" ref="U4:U67" si="17">S4+T4</f>
        <v>602</v>
      </c>
      <c r="V4" s="94">
        <v>295794.19000000035</v>
      </c>
      <c r="W4" s="94">
        <v>-2554.87</v>
      </c>
      <c r="X4" s="93">
        <f t="shared" ref="X4:X67" si="18">V4+W4</f>
        <v>293239.32000000036</v>
      </c>
      <c r="Y4" s="94">
        <v>395383.81000000011</v>
      </c>
      <c r="Z4" s="94">
        <v>-3316.59</v>
      </c>
      <c r="AA4" s="93">
        <f t="shared" ref="AA4:AA67" si="19">Y4+Z4</f>
        <v>392067.22000000009</v>
      </c>
      <c r="AB4" s="93">
        <f t="shared" ref="AB4:AB67" si="20">N4*O4*P4/100</f>
        <v>519121.98</v>
      </c>
      <c r="AC4" s="235">
        <f t="shared" ref="AC4:AC67" si="21">AA4/$AA$121</f>
        <v>0.17463435141690725</v>
      </c>
      <c r="AD4" s="93">
        <f t="shared" ref="AD4:AD67" si="22">U4*K4</f>
        <v>74100.180000000008</v>
      </c>
      <c r="AE4" s="94">
        <v>146969.56000000096</v>
      </c>
      <c r="AF4" s="235">
        <f t="shared" ref="AF4:AF67" si="23">IF(AA4=0,0,AE4/AA4)</f>
        <v>0.37485806643054964</v>
      </c>
      <c r="AG4" s="94">
        <v>51237.270000000142</v>
      </c>
      <c r="AH4" s="94">
        <v>3984</v>
      </c>
      <c r="AI4" s="94">
        <v>2390</v>
      </c>
      <c r="AJ4" s="94"/>
      <c r="AK4" s="94"/>
      <c r="AL4" s="123">
        <f t="shared" ref="AL4:AL67" si="24">IFERROR($AL$121*H4/$H$121,0)</f>
        <v>1120.1866913344475</v>
      </c>
      <c r="AM4" s="94">
        <v>0</v>
      </c>
      <c r="AN4" s="329">
        <f t="shared" ref="AN4:AN5" si="25">96625.98*Y4/Y$121</f>
        <v>16586.484821704609</v>
      </c>
      <c r="AO4" s="96">
        <f t="shared" ref="AO4:AO67" si="26">AA4-AD4-AE4-AG4-AH4-AI4-AK4-AL4-AN4-AM4</f>
        <v>95679.538486959951</v>
      </c>
      <c r="AP4" s="97"/>
      <c r="AQ4" s="98">
        <f t="shared" si="8"/>
        <v>651.27445182724273</v>
      </c>
      <c r="AR4" s="99">
        <f t="shared" si="9"/>
        <v>123.09</v>
      </c>
      <c r="AS4" s="99">
        <f t="shared" si="10"/>
        <v>244.13548172757635</v>
      </c>
      <c r="AT4" s="99">
        <f t="shared" si="11"/>
        <v>84.410658978583427</v>
      </c>
      <c r="AU4" s="99">
        <f t="shared" ref="AU4:AU70" si="27">IF(S4=0,0,(AH4+AI4+AJ4)/S4)</f>
        <v>10.500823723228995</v>
      </c>
      <c r="AV4" s="99">
        <f t="array" ref="AV4">_xlfn.IFS(U4=0,AO4,U4&lt;0,AO4/-U4,U4&gt;0,AO4/U4)</f>
        <v>158.93611044345508</v>
      </c>
      <c r="AW4" s="235">
        <f>IF(AQ4=0,0,AV4/AQ4)</f>
        <v>0.24403860768303948</v>
      </c>
      <c r="AX4" s="235">
        <f>IF(AR4=0,0,AV4/AR4)</f>
        <v>1.2912187053656274</v>
      </c>
      <c r="AY4" s="100"/>
      <c r="AZ4" s="95">
        <f t="shared" si="14"/>
        <v>55468.702544765823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728</v>
      </c>
      <c r="F5" s="94"/>
      <c r="G5" s="94"/>
      <c r="H5" s="273">
        <v>728</v>
      </c>
      <c r="I5" s="94"/>
      <c r="J5" s="94"/>
      <c r="K5" s="93">
        <v>123.09</v>
      </c>
      <c r="L5" s="93">
        <f>E5*K5</f>
        <v>89609.52</v>
      </c>
      <c r="M5" s="90"/>
      <c r="N5" s="90">
        <v>341</v>
      </c>
      <c r="O5" s="90">
        <v>1039</v>
      </c>
      <c r="P5" s="90">
        <v>73</v>
      </c>
      <c r="Q5" s="234">
        <f t="shared" si="15"/>
        <v>10.65625</v>
      </c>
      <c r="R5" s="93">
        <f t="shared" si="16"/>
        <v>6.28125</v>
      </c>
      <c r="S5" s="94">
        <v>205</v>
      </c>
      <c r="T5" s="94">
        <v>-4</v>
      </c>
      <c r="U5" s="93">
        <f t="shared" si="17"/>
        <v>201</v>
      </c>
      <c r="V5" s="94">
        <v>164275.78000000003</v>
      </c>
      <c r="W5" s="94">
        <v>-3499</v>
      </c>
      <c r="X5" s="93">
        <f t="shared" si="18"/>
        <v>160776.78000000003</v>
      </c>
      <c r="Y5" s="94">
        <v>217576.03000000006</v>
      </c>
      <c r="Z5" s="94">
        <v>-4380.6000000000004</v>
      </c>
      <c r="AA5" s="93">
        <f t="shared" si="19"/>
        <v>213195.43000000005</v>
      </c>
      <c r="AB5" s="93">
        <f t="shared" si="20"/>
        <v>258638.27</v>
      </c>
      <c r="AC5" s="235">
        <f t="shared" si="21"/>
        <v>9.4961383517598461E-2</v>
      </c>
      <c r="AD5" s="93">
        <f t="shared" si="22"/>
        <v>24741.09</v>
      </c>
      <c r="AE5" s="94">
        <v>79363.80000000009</v>
      </c>
      <c r="AF5" s="235">
        <f t="shared" si="23"/>
        <v>0.37225844850426704</v>
      </c>
      <c r="AG5" s="94">
        <v>17412.569999999982</v>
      </c>
      <c r="AH5" s="94">
        <v>7000</v>
      </c>
      <c r="AI5" s="94">
        <v>25645</v>
      </c>
      <c r="AJ5" s="94"/>
      <c r="AK5" s="94"/>
      <c r="AL5" s="123">
        <f t="shared" si="24"/>
        <v>2336.6645022678445</v>
      </c>
      <c r="AM5" s="94">
        <v>0</v>
      </c>
      <c r="AN5" s="329">
        <f t="shared" si="25"/>
        <v>9127.3881931628566</v>
      </c>
      <c r="AO5" s="96">
        <f t="shared" si="26"/>
        <v>47568.917304569288</v>
      </c>
      <c r="AP5" s="97"/>
      <c r="AQ5" s="98">
        <f t="shared" si="8"/>
        <v>1060.6737810945276</v>
      </c>
      <c r="AR5" s="99">
        <f t="shared" si="9"/>
        <v>123.09</v>
      </c>
      <c r="AS5" s="99">
        <f t="shared" si="10"/>
        <v>394.84477611940343</v>
      </c>
      <c r="AT5" s="99">
        <f t="shared" si="11"/>
        <v>84.939365853658444</v>
      </c>
      <c r="AU5" s="99">
        <f t="shared" si="27"/>
        <v>159.2439024390244</v>
      </c>
      <c r="AV5" s="99">
        <f t="array" ref="AV5">_xlfn.IFS(U5=0,AO5,U5&lt;0,AO5/-U5,U5&gt;0,AO5/U5)</f>
        <v>236.66128012223527</v>
      </c>
      <c r="AW5" s="235">
        <f>IF(AQ5=0,0,AV5/AQ5)</f>
        <v>0.2231235317969493</v>
      </c>
      <c r="AX5" s="235">
        <f>IF(AR5=0,0,AV5/AR5)</f>
        <v>1.9226686174525571</v>
      </c>
      <c r="AY5" s="100"/>
      <c r="AZ5" s="95">
        <f t="shared" si="14"/>
        <v>172289.41192898728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8">SUM(F6:J6)</f>
        <v>523</v>
      </c>
      <c r="F6" s="94"/>
      <c r="G6" s="94"/>
      <c r="H6" s="273">
        <v>523</v>
      </c>
      <c r="I6" s="94"/>
      <c r="J6" s="94"/>
      <c r="K6" s="93">
        <v>123.09</v>
      </c>
      <c r="L6" s="93">
        <f t="shared" ref="L6" si="29">E6*K6</f>
        <v>64376.07</v>
      </c>
      <c r="M6" s="90"/>
      <c r="N6" s="90">
        <v>315</v>
      </c>
      <c r="O6" s="90">
        <v>977</v>
      </c>
      <c r="P6" s="90">
        <v>74</v>
      </c>
      <c r="Q6" s="234">
        <f t="shared" si="15"/>
        <v>9.84375</v>
      </c>
      <c r="R6" s="93">
        <f t="shared" si="16"/>
        <v>5.53125</v>
      </c>
      <c r="S6" s="94">
        <v>183</v>
      </c>
      <c r="T6" s="94">
        <v>-6</v>
      </c>
      <c r="U6" s="93">
        <f t="shared" si="17"/>
        <v>177</v>
      </c>
      <c r="V6" s="94">
        <v>139934.35</v>
      </c>
      <c r="W6" s="94">
        <v>-4767</v>
      </c>
      <c r="X6" s="93">
        <f t="shared" si="18"/>
        <v>135167.35</v>
      </c>
      <c r="Y6" s="94">
        <v>182610.13000000003</v>
      </c>
      <c r="Z6" s="94">
        <v>-6305.51</v>
      </c>
      <c r="AA6" s="93">
        <f t="shared" si="19"/>
        <v>176304.62000000002</v>
      </c>
      <c r="AB6" s="93">
        <f t="shared" si="20"/>
        <v>227738.7</v>
      </c>
      <c r="AC6" s="235">
        <f t="shared" si="21"/>
        <v>7.8529500542035349E-2</v>
      </c>
      <c r="AD6" s="93">
        <f t="shared" si="22"/>
        <v>21786.93</v>
      </c>
      <c r="AE6" s="94">
        <v>65784.11000000003</v>
      </c>
      <c r="AF6" s="235">
        <f t="shared" si="23"/>
        <v>0.3731275448141973</v>
      </c>
      <c r="AG6" s="94">
        <v>16754.849999999984</v>
      </c>
      <c r="AH6" s="94">
        <v>7603</v>
      </c>
      <c r="AI6" s="94">
        <f>1799+23927</f>
        <v>25726</v>
      </c>
      <c r="AJ6" s="94"/>
      <c r="AK6" s="94"/>
      <c r="AL6" s="123">
        <f t="shared" si="24"/>
        <v>1678.6751850083554</v>
      </c>
      <c r="AM6" s="94">
        <v>0</v>
      </c>
      <c r="AN6" s="329">
        <f>96625.98*Y6/Y$121</f>
        <v>7660.5568385172501</v>
      </c>
      <c r="AO6" s="96">
        <f t="shared" si="26"/>
        <v>29310.497976474406</v>
      </c>
      <c r="AP6" s="97"/>
      <c r="AQ6" s="98">
        <f t="shared" si="8"/>
        <v>996.07129943502844</v>
      </c>
      <c r="AR6" s="99">
        <f t="shared" si="9"/>
        <v>123.09</v>
      </c>
      <c r="AS6" s="99">
        <f t="shared" si="10"/>
        <v>371.66163841807929</v>
      </c>
      <c r="AT6" s="99">
        <f t="shared" si="11"/>
        <v>91.556557377049089</v>
      </c>
      <c r="AU6" s="99">
        <f t="shared" si="27"/>
        <v>182.12568306010928</v>
      </c>
      <c r="AV6" s="99">
        <f t="array" ref="AV6">_xlfn.IFS(U6=0,AO6,U6&lt;0,AO6/-U6,U6&gt;0,AO6/U6)</f>
        <v>165.59603376539212</v>
      </c>
      <c r="AW6" s="235">
        <f t="shared" ref="AW6" si="30">IF(AQ6=0,0,AV6/AQ6)</f>
        <v>0.166249177001002</v>
      </c>
      <c r="AX6" s="235">
        <f t="shared" ref="AX6" si="31">IF(AR6=0,0,AV6/AR6)</f>
        <v>1.345324833580243</v>
      </c>
      <c r="AY6" s="100"/>
      <c r="AZ6" s="95">
        <f t="shared" si="14"/>
        <v>86606.725659300078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441</v>
      </c>
      <c r="F7" s="94"/>
      <c r="G7" s="94"/>
      <c r="H7" s="273">
        <v>441</v>
      </c>
      <c r="I7" s="94"/>
      <c r="J7" s="94"/>
      <c r="K7" s="93">
        <v>117.24</v>
      </c>
      <c r="L7" s="93">
        <f>E7*K7</f>
        <v>51702.84</v>
      </c>
      <c r="M7" s="90"/>
      <c r="N7" s="90">
        <v>327</v>
      </c>
      <c r="O7" s="90">
        <v>979</v>
      </c>
      <c r="P7" s="90">
        <v>65</v>
      </c>
      <c r="Q7" s="234">
        <f t="shared" si="15"/>
        <v>10.21875</v>
      </c>
      <c r="R7" s="93">
        <f t="shared" si="16"/>
        <v>4.96875</v>
      </c>
      <c r="S7" s="94">
        <v>165</v>
      </c>
      <c r="T7" s="94">
        <v>-6</v>
      </c>
      <c r="U7" s="93">
        <f t="shared" si="17"/>
        <v>159</v>
      </c>
      <c r="V7" s="94">
        <v>119332.73999999999</v>
      </c>
      <c r="W7" s="94">
        <v>-5120</v>
      </c>
      <c r="X7" s="93">
        <f t="shared" si="18"/>
        <v>114212.73999999999</v>
      </c>
      <c r="Y7" s="94">
        <v>160648.13999999996</v>
      </c>
      <c r="Z7" s="94">
        <v>-6530.72</v>
      </c>
      <c r="AA7" s="93">
        <f t="shared" si="19"/>
        <v>154117.41999999995</v>
      </c>
      <c r="AB7" s="93">
        <f t="shared" si="20"/>
        <v>208086.45</v>
      </c>
      <c r="AC7" s="235">
        <f t="shared" si="21"/>
        <v>6.8646890917703027E-2</v>
      </c>
      <c r="AD7" s="93">
        <f t="shared" si="22"/>
        <v>18641.16</v>
      </c>
      <c r="AE7" s="94">
        <v>56930.909999999967</v>
      </c>
      <c r="AF7" s="235">
        <f t="shared" si="23"/>
        <v>0.36939957858105843</v>
      </c>
      <c r="AG7" s="94">
        <v>16568.10999999995</v>
      </c>
      <c r="AH7" s="94">
        <v>4000</v>
      </c>
      <c r="AI7" s="94">
        <v>20657</v>
      </c>
      <c r="AJ7" s="94"/>
      <c r="AK7" s="94"/>
      <c r="AL7" s="123">
        <f t="shared" si="24"/>
        <v>1415.4794581045594</v>
      </c>
      <c r="AM7" s="94">
        <v>0</v>
      </c>
      <c r="AN7" s="329">
        <f t="shared" ref="AN7:AN70" si="32">96625.98*Y7/Y$121</f>
        <v>6739.2439152859479</v>
      </c>
      <c r="AO7" s="96">
        <f t="shared" si="26"/>
        <v>29165.516626609522</v>
      </c>
      <c r="AP7" s="97"/>
      <c r="AQ7" s="98">
        <f t="shared" si="8"/>
        <v>969.29194968553429</v>
      </c>
      <c r="AR7" s="99">
        <f t="shared" si="9"/>
        <v>117.24</v>
      </c>
      <c r="AS7" s="99">
        <f t="shared" si="10"/>
        <v>358.05603773584886</v>
      </c>
      <c r="AT7" s="99">
        <f t="shared" si="11"/>
        <v>100.41278787878757</v>
      </c>
      <c r="AU7" s="99">
        <f t="shared" si="27"/>
        <v>149.43636363636364</v>
      </c>
      <c r="AV7" s="99">
        <f t="array" ref="AV7">_xlfn.IFS(U7=0,AO7,U7&lt;0,AO7/-U7,U7&gt;0,AO7/U7)</f>
        <v>183.4309221799341</v>
      </c>
      <c r="AW7" s="235">
        <f>IF(AQ7=0,0,AV7/AQ7)</f>
        <v>0.18924218058289277</v>
      </c>
      <c r="AX7" s="235">
        <f>IF(AR7=0,0,AV7/AR7)</f>
        <v>1.5645762724320549</v>
      </c>
      <c r="AY7" s="100"/>
      <c r="AZ7" s="95">
        <f t="shared" si="14"/>
        <v>80893.036681350932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497</v>
      </c>
      <c r="F8" s="94"/>
      <c r="G8" s="94"/>
      <c r="H8" s="273">
        <v>497</v>
      </c>
      <c r="I8" s="94"/>
      <c r="J8" s="94"/>
      <c r="K8" s="93">
        <v>169.89</v>
      </c>
      <c r="L8" s="93">
        <f>E8*K8</f>
        <v>84435.329999999987</v>
      </c>
      <c r="M8" s="90"/>
      <c r="N8" s="90">
        <v>286</v>
      </c>
      <c r="O8" s="90">
        <v>1258</v>
      </c>
      <c r="P8" s="90">
        <v>53</v>
      </c>
      <c r="Q8" s="234">
        <f t="shared" si="15"/>
        <v>8.9375</v>
      </c>
      <c r="R8" s="93">
        <f t="shared" si="16"/>
        <v>3.71875</v>
      </c>
      <c r="S8" s="94">
        <v>123</v>
      </c>
      <c r="T8" s="94">
        <v>-4</v>
      </c>
      <c r="U8" s="93">
        <f t="shared" si="17"/>
        <v>119</v>
      </c>
      <c r="V8" s="94">
        <v>117745.48999999999</v>
      </c>
      <c r="W8" s="94">
        <v>-4240</v>
      </c>
      <c r="X8" s="93">
        <f t="shared" si="18"/>
        <v>113505.48999999999</v>
      </c>
      <c r="Y8" s="94">
        <v>159228.43</v>
      </c>
      <c r="Z8" s="94">
        <v>-5400</v>
      </c>
      <c r="AA8" s="93">
        <f t="shared" si="19"/>
        <v>153828.43</v>
      </c>
      <c r="AB8" s="93">
        <f t="shared" si="20"/>
        <v>190687.64</v>
      </c>
      <c r="AC8" s="235">
        <f t="shared" si="21"/>
        <v>6.8518169161224732E-2</v>
      </c>
      <c r="AD8" s="93">
        <f t="shared" si="22"/>
        <v>20216.91</v>
      </c>
      <c r="AE8" s="94">
        <v>56810.78</v>
      </c>
      <c r="AF8" s="235">
        <f t="shared" si="23"/>
        <v>0.36931261666000231</v>
      </c>
      <c r="AG8" s="94">
        <v>17667.549999999992</v>
      </c>
      <c r="AH8" s="94">
        <v>9500</v>
      </c>
      <c r="AI8" s="94">
        <f>1000+46228</f>
        <v>47228</v>
      </c>
      <c r="AJ8" s="94"/>
      <c r="AK8" s="94"/>
      <c r="AL8" s="123">
        <f t="shared" si="24"/>
        <v>1595.222881355932</v>
      </c>
      <c r="AM8" s="94">
        <v>0</v>
      </c>
      <c r="AN8" s="329">
        <f t="shared" si="32"/>
        <v>6679.6865996583265</v>
      </c>
      <c r="AO8" s="96">
        <f t="shared" si="26"/>
        <v>-5869.7194810142564</v>
      </c>
      <c r="AP8" s="97"/>
      <c r="AQ8" s="98">
        <f t="shared" si="8"/>
        <v>1292.675882352941</v>
      </c>
      <c r="AR8" s="99">
        <f t="shared" si="9"/>
        <v>169.89</v>
      </c>
      <c r="AS8" s="99">
        <f t="shared" si="10"/>
        <v>477.401512605042</v>
      </c>
      <c r="AT8" s="99">
        <f t="shared" si="11"/>
        <v>143.63861788617879</v>
      </c>
      <c r="AU8" s="99">
        <f t="shared" si="27"/>
        <v>461.20325203252031</v>
      </c>
      <c r="AV8" s="99">
        <f t="array" ref="AV8">_xlfn.IFS(U8=0,AO8,U8&lt;0,AO8/-U8,U8&gt;0,AO8/U8)</f>
        <v>-49.325373790035769</v>
      </c>
      <c r="AW8" s="235">
        <f>IF(AQ8=0,0,AV8/AQ8)</f>
        <v>-3.8157572569740568E-2</v>
      </c>
      <c r="AX8" s="235">
        <f>IF(AR8=0,0,AV8/AR8)</f>
        <v>-0.29033712278554225</v>
      </c>
      <c r="AY8" s="100"/>
      <c r="AZ8" s="95">
        <f t="shared" si="14"/>
        <v>-24514.710773647777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411</v>
      </c>
      <c r="F9" s="94"/>
      <c r="G9" s="94"/>
      <c r="H9" s="273">
        <v>411</v>
      </c>
      <c r="I9" s="94"/>
      <c r="J9" s="94"/>
      <c r="K9" s="93">
        <v>123.09</v>
      </c>
      <c r="L9" s="93">
        <f>E9*K9</f>
        <v>50589.99</v>
      </c>
      <c r="M9" s="90"/>
      <c r="N9" s="90">
        <v>320</v>
      </c>
      <c r="O9" s="90">
        <v>1256</v>
      </c>
      <c r="P9" s="90">
        <v>51</v>
      </c>
      <c r="Q9" s="234">
        <f t="shared" si="15"/>
        <v>10</v>
      </c>
      <c r="R9" s="93">
        <f t="shared" si="16"/>
        <v>3.8125</v>
      </c>
      <c r="S9" s="94">
        <v>124</v>
      </c>
      <c r="T9" s="94">
        <v>-2</v>
      </c>
      <c r="U9" s="93">
        <f t="shared" si="17"/>
        <v>122</v>
      </c>
      <c r="V9" s="94">
        <v>117699.29000000001</v>
      </c>
      <c r="W9" s="94">
        <v>-2139</v>
      </c>
      <c r="X9" s="93">
        <f t="shared" si="18"/>
        <v>115560.29000000001</v>
      </c>
      <c r="Y9" s="94">
        <v>156839.69</v>
      </c>
      <c r="Z9" s="94">
        <v>-2600</v>
      </c>
      <c r="AA9" s="93">
        <f t="shared" si="19"/>
        <v>154239.69</v>
      </c>
      <c r="AB9" s="93">
        <f t="shared" si="20"/>
        <v>204979.20000000001</v>
      </c>
      <c r="AC9" s="235">
        <f t="shared" si="21"/>
        <v>6.8701352349464034E-2</v>
      </c>
      <c r="AD9" s="93">
        <f t="shared" si="22"/>
        <v>15016.98</v>
      </c>
      <c r="AE9" s="94">
        <v>56899.760000000017</v>
      </c>
      <c r="AF9" s="235">
        <f t="shared" si="23"/>
        <v>0.36890478708820029</v>
      </c>
      <c r="AG9" s="94">
        <v>19030.379999999972</v>
      </c>
      <c r="AH9" s="94">
        <f>1000+20586</f>
        <v>21586</v>
      </c>
      <c r="AI9" s="94">
        <f>368+27766</f>
        <v>28134</v>
      </c>
      <c r="AJ9" s="94"/>
      <c r="AK9" s="94"/>
      <c r="AL9" s="123">
        <f t="shared" si="24"/>
        <v>1319.1883385056099</v>
      </c>
      <c r="AM9" s="94">
        <v>0</v>
      </c>
      <c r="AN9" s="329">
        <f t="shared" si="32"/>
        <v>6579.4781471346923</v>
      </c>
      <c r="AO9" s="96">
        <f t="shared" si="26"/>
        <v>5673.9035143597048</v>
      </c>
      <c r="AP9" s="97"/>
      <c r="AQ9" s="98">
        <f t="shared" si="8"/>
        <v>1264.2597540983606</v>
      </c>
      <c r="AR9" s="99">
        <f t="shared" si="9"/>
        <v>123.09</v>
      </c>
      <c r="AS9" s="99">
        <f t="shared" si="10"/>
        <v>466.39147540983618</v>
      </c>
      <c r="AT9" s="99">
        <f t="shared" si="11"/>
        <v>153.47080645161267</v>
      </c>
      <c r="AU9" s="99">
        <f t="shared" si="27"/>
        <v>400.96774193548384</v>
      </c>
      <c r="AV9" s="99">
        <f t="array" ref="AV9">_xlfn.IFS(U9=0,AO9,U9&lt;0,AO9/-U9,U9&gt;0,AO9/U9)</f>
        <v>46.507405855407413</v>
      </c>
      <c r="AW9" s="235">
        <f>IF(AQ9=0,0,AV9/AQ9)</f>
        <v>3.6786274105969123E-2</v>
      </c>
      <c r="AX9" s="235">
        <f>IF(AR9=0,0,AV9/AR9)</f>
        <v>0.3778325278690991</v>
      </c>
      <c r="AY9" s="100"/>
      <c r="AZ9" s="95">
        <f t="shared" si="14"/>
        <v>19114.543806572448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481</v>
      </c>
      <c r="F10" s="94"/>
      <c r="G10" s="94"/>
      <c r="H10" s="273">
        <v>481</v>
      </c>
      <c r="I10" s="94"/>
      <c r="J10" s="94"/>
      <c r="K10" s="93">
        <v>123.09</v>
      </c>
      <c r="L10" s="93">
        <f>E10*K10</f>
        <v>59206.29</v>
      </c>
      <c r="M10" s="90"/>
      <c r="N10" s="90">
        <v>207</v>
      </c>
      <c r="O10" s="90">
        <v>850</v>
      </c>
      <c r="P10" s="90">
        <v>63</v>
      </c>
      <c r="Q10" s="234">
        <f t="shared" si="15"/>
        <v>6.46875</v>
      </c>
      <c r="R10" s="93">
        <f t="shared" si="16"/>
        <v>2.75</v>
      </c>
      <c r="S10" s="94">
        <v>88</v>
      </c>
      <c r="T10" s="94">
        <v>0</v>
      </c>
      <c r="U10" s="93">
        <f t="shared" si="17"/>
        <v>88</v>
      </c>
      <c r="V10" s="94">
        <v>54824.52</v>
      </c>
      <c r="W10" s="94">
        <v>0</v>
      </c>
      <c r="X10" s="93">
        <f t="shared" si="18"/>
        <v>54824.52</v>
      </c>
      <c r="Y10" s="94">
        <v>74862.429999999993</v>
      </c>
      <c r="Z10" s="94">
        <v>0</v>
      </c>
      <c r="AA10" s="93">
        <f t="shared" si="19"/>
        <v>74862.429999999993</v>
      </c>
      <c r="AB10" s="93">
        <f t="shared" si="20"/>
        <v>110848.5</v>
      </c>
      <c r="AC10" s="235">
        <f t="shared" si="21"/>
        <v>3.3345179708070508E-2</v>
      </c>
      <c r="AD10" s="93">
        <f t="shared" si="22"/>
        <v>10831.92</v>
      </c>
      <c r="AE10" s="94">
        <v>27936.629999999983</v>
      </c>
      <c r="AF10" s="235">
        <f t="shared" si="23"/>
        <v>0.37317289860882136</v>
      </c>
      <c r="AG10" s="94">
        <v>10222.68999999999</v>
      </c>
      <c r="AH10" s="94"/>
      <c r="AI10" s="94">
        <f>538+22017</f>
        <v>22555</v>
      </c>
      <c r="AJ10" s="94"/>
      <c r="AK10" s="94"/>
      <c r="AL10" s="123">
        <f t="shared" si="24"/>
        <v>1543.8676175698256</v>
      </c>
      <c r="AM10" s="94">
        <v>0</v>
      </c>
      <c r="AN10" s="329">
        <f t="shared" si="32"/>
        <v>3140.5043087397112</v>
      </c>
      <c r="AO10" s="96">
        <f t="shared" si="26"/>
        <v>-1368.1819263095126</v>
      </c>
      <c r="AP10" s="97"/>
      <c r="AQ10" s="98">
        <f t="shared" si="8"/>
        <v>850.70943181818177</v>
      </c>
      <c r="AR10" s="99">
        <f t="shared" si="9"/>
        <v>123.09</v>
      </c>
      <c r="AS10" s="99">
        <f t="shared" si="10"/>
        <v>317.46170454545432</v>
      </c>
      <c r="AT10" s="99">
        <f t="shared" si="11"/>
        <v>116.16693181818169</v>
      </c>
      <c r="AU10" s="99">
        <f t="shared" si="27"/>
        <v>256.30681818181819</v>
      </c>
      <c r="AV10" s="99">
        <f t="array" ref="AV10">_xlfn.IFS(U10=0,AO10,U10&lt;0,AO10/-U10,U10&gt;0,AO10/U10)</f>
        <v>-15.547521889880825</v>
      </c>
      <c r="AW10" s="235">
        <f>IF(AQ10=0,0,AV10/AQ10)</f>
        <v>-1.8275948647532715E-2</v>
      </c>
      <c r="AX10" s="235">
        <f>IF(AR10=0,0,AV10/AR10)</f>
        <v>-0.12631019489707387</v>
      </c>
      <c r="AY10" s="100"/>
      <c r="AZ10" s="95">
        <f t="shared" si="14"/>
        <v>-7478.3580290326763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3">SUM(F11:J11)</f>
        <v>504</v>
      </c>
      <c r="F11" s="94"/>
      <c r="G11" s="94"/>
      <c r="H11" s="273">
        <v>504</v>
      </c>
      <c r="I11" s="94"/>
      <c r="J11" s="94"/>
      <c r="K11" s="93">
        <v>123.09</v>
      </c>
      <c r="L11" s="93">
        <f t="shared" ref="L11" si="34">E11*K11</f>
        <v>62037.36</v>
      </c>
      <c r="M11" s="90"/>
      <c r="N11" s="90">
        <v>148</v>
      </c>
      <c r="O11" s="90">
        <v>1147</v>
      </c>
      <c r="P11" s="90">
        <v>68</v>
      </c>
      <c r="Q11" s="234">
        <f t="shared" si="15"/>
        <v>4.625</v>
      </c>
      <c r="R11" s="93">
        <f t="shared" si="16"/>
        <v>2.5</v>
      </c>
      <c r="S11" s="94">
        <v>81</v>
      </c>
      <c r="T11" s="94">
        <v>-1</v>
      </c>
      <c r="U11" s="93">
        <f t="shared" si="17"/>
        <v>80</v>
      </c>
      <c r="V11" s="94">
        <v>69516.260000000009</v>
      </c>
      <c r="W11" s="94">
        <v>-957</v>
      </c>
      <c r="X11" s="93">
        <f t="shared" si="18"/>
        <v>68559.260000000009</v>
      </c>
      <c r="Y11" s="94">
        <v>92972.43</v>
      </c>
      <c r="Z11" s="94">
        <v>-1197</v>
      </c>
      <c r="AA11" s="93">
        <f t="shared" si="19"/>
        <v>91775.43</v>
      </c>
      <c r="AB11" s="93">
        <f t="shared" si="20"/>
        <v>115434.08</v>
      </c>
      <c r="AC11" s="235">
        <f t="shared" si="21"/>
        <v>4.087855825860108E-2</v>
      </c>
      <c r="AD11" s="93">
        <f t="shared" si="22"/>
        <v>9847.2000000000007</v>
      </c>
      <c r="AE11" s="94">
        <v>33981.659999999989</v>
      </c>
      <c r="AF11" s="235">
        <f t="shared" si="23"/>
        <v>0.37026968982874819</v>
      </c>
      <c r="AG11" s="94">
        <v>9071.1699999999983</v>
      </c>
      <c r="AH11" s="94">
        <v>3000</v>
      </c>
      <c r="AI11" s="94">
        <v>15177</v>
      </c>
      <c r="AJ11" s="94"/>
      <c r="AK11" s="94"/>
      <c r="AL11" s="123">
        <f t="shared" si="24"/>
        <v>1617.6908092623537</v>
      </c>
      <c r="AM11" s="94">
        <v>0</v>
      </c>
      <c r="AN11" s="329">
        <f t="shared" si="32"/>
        <v>3900.2249460644171</v>
      </c>
      <c r="AO11" s="96">
        <f t="shared" si="26"/>
        <v>15180.48424467324</v>
      </c>
      <c r="AP11" s="97"/>
      <c r="AQ11" s="98">
        <f t="shared" si="8"/>
        <v>1147.192875</v>
      </c>
      <c r="AR11" s="99">
        <f t="shared" si="9"/>
        <v>123.09</v>
      </c>
      <c r="AS11" s="99">
        <f t="shared" si="10"/>
        <v>424.77074999999985</v>
      </c>
      <c r="AT11" s="99">
        <f t="shared" si="11"/>
        <v>111.98975308641973</v>
      </c>
      <c r="AU11" s="99">
        <f t="shared" si="27"/>
        <v>224.40740740740742</v>
      </c>
      <c r="AV11" s="99">
        <f t="array" ref="AV11">_xlfn.IFS(U11=0,AO11,U11&lt;0,AO11/-U11,U11&gt;0,AO11/U11)</f>
        <v>189.75605305841549</v>
      </c>
      <c r="AW11" s="235">
        <f t="shared" ref="AW11:AW28" si="35">IF(AQ11=0,0,AV11/AQ11)</f>
        <v>0.1654090233592285</v>
      </c>
      <c r="AX11" s="235">
        <f t="shared" ref="AX11:AX28" si="36">IF(AR11=0,0,AV11/AR11)</f>
        <v>1.5416041356602119</v>
      </c>
      <c r="AY11" s="100"/>
      <c r="AZ11" s="95">
        <f t="shared" si="14"/>
        <v>95637.050741441402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3"/>
        <v>559</v>
      </c>
      <c r="F12" s="94"/>
      <c r="G12" s="94"/>
      <c r="H12" s="273">
        <v>559</v>
      </c>
      <c r="I12" s="94"/>
      <c r="J12" s="94"/>
      <c r="K12" s="93">
        <v>117.24</v>
      </c>
      <c r="L12" s="93">
        <f>E12*K12</f>
        <v>65537.16</v>
      </c>
      <c r="M12" s="90"/>
      <c r="N12" s="90">
        <v>126</v>
      </c>
      <c r="O12" s="90">
        <v>1082</v>
      </c>
      <c r="P12" s="90">
        <v>51</v>
      </c>
      <c r="Q12" s="234">
        <f t="shared" si="15"/>
        <v>3.9375</v>
      </c>
      <c r="R12" s="93">
        <f t="shared" si="16"/>
        <v>1.46875</v>
      </c>
      <c r="S12" s="94">
        <v>51</v>
      </c>
      <c r="T12" s="94">
        <v>-4</v>
      </c>
      <c r="U12" s="93">
        <f t="shared" si="17"/>
        <v>47</v>
      </c>
      <c r="V12" s="94">
        <v>40291.090000000004</v>
      </c>
      <c r="W12" s="94">
        <v>-2990</v>
      </c>
      <c r="X12" s="93">
        <f t="shared" si="18"/>
        <v>37301.090000000004</v>
      </c>
      <c r="Y12" s="94">
        <v>54935.169999999991</v>
      </c>
      <c r="Z12" s="94">
        <v>-4233.84</v>
      </c>
      <c r="AA12" s="93">
        <f t="shared" si="19"/>
        <v>50701.329999999987</v>
      </c>
      <c r="AB12" s="93">
        <f t="shared" si="20"/>
        <v>69529.320000000007</v>
      </c>
      <c r="AC12" s="235">
        <f t="shared" si="21"/>
        <v>2.2583356702262889E-2</v>
      </c>
      <c r="AD12" s="93">
        <f t="shared" si="22"/>
        <v>5510.28</v>
      </c>
      <c r="AE12" s="94">
        <v>18835.239999999994</v>
      </c>
      <c r="AF12" s="235">
        <f t="shared" si="23"/>
        <v>0.37149400222834389</v>
      </c>
      <c r="AG12" s="94">
        <v>7194.1899999999987</v>
      </c>
      <c r="AH12" s="94">
        <v>6000</v>
      </c>
      <c r="AI12" s="94">
        <f>110+14451</f>
        <v>14561</v>
      </c>
      <c r="AJ12" s="94"/>
      <c r="AK12" s="94"/>
      <c r="AL12" s="123">
        <f t="shared" si="24"/>
        <v>1794.2245285270947</v>
      </c>
      <c r="AM12" s="94">
        <v>0</v>
      </c>
      <c r="AN12" s="329">
        <f t="shared" si="32"/>
        <v>2304.5489985610739</v>
      </c>
      <c r="AO12" s="96">
        <f t="shared" si="26"/>
        <v>-5498.1535270881732</v>
      </c>
      <c r="AP12" s="97"/>
      <c r="AQ12" s="98">
        <f t="shared" si="8"/>
        <v>1078.7517021276592</v>
      </c>
      <c r="AR12" s="99">
        <f t="shared" si="9"/>
        <v>117.24</v>
      </c>
      <c r="AS12" s="99">
        <f t="shared" si="10"/>
        <v>400.74978723404246</v>
      </c>
      <c r="AT12" s="99">
        <f t="shared" si="11"/>
        <v>141.06254901960781</v>
      </c>
      <c r="AU12" s="99">
        <f t="shared" si="27"/>
        <v>403.15686274509807</v>
      </c>
      <c r="AV12" s="99">
        <f t="array" ref="AV12">_xlfn.IFS(U12=0,AO12,U12&lt;0,AO12/-U12,U12&gt;0,AO12/U12)</f>
        <v>-116.98198993804624</v>
      </c>
      <c r="AW12" s="235">
        <f t="shared" si="35"/>
        <v>-0.10844199801244218</v>
      </c>
      <c r="AX12" s="235">
        <f t="shared" si="36"/>
        <v>-0.99779930005157147</v>
      </c>
      <c r="AY12" s="100"/>
      <c r="AZ12" s="95">
        <f t="shared" si="14"/>
        <v>-65392.932375367847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3"/>
        <v>639</v>
      </c>
      <c r="F13" s="94"/>
      <c r="G13" s="94"/>
      <c r="H13" s="273">
        <v>639</v>
      </c>
      <c r="I13" s="94"/>
      <c r="J13" s="94"/>
      <c r="K13" s="93">
        <v>123.09</v>
      </c>
      <c r="L13" s="93">
        <f t="shared" ref="L13:L28" si="37">E13*K13</f>
        <v>78654.510000000009</v>
      </c>
      <c r="M13" s="90"/>
      <c r="N13" s="90">
        <v>140</v>
      </c>
      <c r="O13" s="90">
        <v>1247</v>
      </c>
      <c r="P13" s="90">
        <v>59</v>
      </c>
      <c r="Q13" s="234">
        <f t="shared" si="15"/>
        <v>4.375</v>
      </c>
      <c r="R13" s="93">
        <f t="shared" si="16"/>
        <v>2.21875</v>
      </c>
      <c r="S13" s="94">
        <v>73</v>
      </c>
      <c r="T13" s="94">
        <v>-2</v>
      </c>
      <c r="U13" s="93">
        <f t="shared" si="17"/>
        <v>71</v>
      </c>
      <c r="V13" s="94">
        <v>69275.539999999994</v>
      </c>
      <c r="W13" s="94">
        <v>-2006</v>
      </c>
      <c r="X13" s="93">
        <f t="shared" si="18"/>
        <v>67269.539999999994</v>
      </c>
      <c r="Y13" s="94">
        <v>91790.159999999989</v>
      </c>
      <c r="Z13" s="94">
        <v>-2464</v>
      </c>
      <c r="AA13" s="93">
        <f t="shared" si="19"/>
        <v>89326.159999999989</v>
      </c>
      <c r="AB13" s="93">
        <f t="shared" si="20"/>
        <v>103002.2</v>
      </c>
      <c r="AC13" s="235">
        <f t="shared" si="21"/>
        <v>3.9787605850249042E-2</v>
      </c>
      <c r="AD13" s="93">
        <f t="shared" si="22"/>
        <v>8739.39</v>
      </c>
      <c r="AE13" s="94">
        <v>33015.949999999983</v>
      </c>
      <c r="AF13" s="235">
        <f t="shared" si="23"/>
        <v>0.36961120907917666</v>
      </c>
      <c r="AG13" s="94">
        <v>8577.600000000004</v>
      </c>
      <c r="AH13" s="94">
        <v>5097</v>
      </c>
      <c r="AI13" s="94">
        <v>22143</v>
      </c>
      <c r="AJ13" s="94"/>
      <c r="AK13" s="94"/>
      <c r="AL13" s="123">
        <f t="shared" si="24"/>
        <v>2051.0008474576271</v>
      </c>
      <c r="AM13" s="94">
        <v>0</v>
      </c>
      <c r="AN13" s="329">
        <f t="shared" si="32"/>
        <v>3850.628318903186</v>
      </c>
      <c r="AO13" s="96">
        <f t="shared" si="26"/>
        <v>5851.5908336391876</v>
      </c>
      <c r="AP13" s="97"/>
      <c r="AQ13" s="98">
        <f t="shared" si="8"/>
        <v>1258.1149295774646</v>
      </c>
      <c r="AR13" s="99">
        <f t="shared" si="9"/>
        <v>123.09</v>
      </c>
      <c r="AS13" s="99">
        <f t="shared" si="10"/>
        <v>465.01338028168988</v>
      </c>
      <c r="AT13" s="99">
        <f t="shared" si="11"/>
        <v>117.50136986301375</v>
      </c>
      <c r="AU13" s="99">
        <f t="shared" si="27"/>
        <v>373.15068493150687</v>
      </c>
      <c r="AV13" s="99">
        <f t="array" ref="AV13">_xlfn.IFS(U13=0,AO13,U13&lt;0,AO13/-U13,U13&gt;0,AO13/U13)</f>
        <v>82.416772304777297</v>
      </c>
      <c r="AW13" s="235">
        <f t="shared" si="35"/>
        <v>6.5508142672193556E-2</v>
      </c>
      <c r="AX13" s="235">
        <f t="shared" si="36"/>
        <v>0.6695651336808619</v>
      </c>
      <c r="AY13" s="100"/>
      <c r="AZ13" s="95">
        <f t="shared" si="14"/>
        <v>52664.317502752696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3"/>
        <v>517</v>
      </c>
      <c r="F14" s="94"/>
      <c r="G14" s="94"/>
      <c r="H14" s="273">
        <v>517</v>
      </c>
      <c r="I14" s="94"/>
      <c r="J14" s="94"/>
      <c r="K14" s="93">
        <v>123.09</v>
      </c>
      <c r="L14" s="93">
        <f t="shared" si="37"/>
        <v>63637.53</v>
      </c>
      <c r="M14" s="90"/>
      <c r="N14" s="90">
        <v>58</v>
      </c>
      <c r="O14" s="90">
        <v>967</v>
      </c>
      <c r="P14" s="90">
        <v>64</v>
      </c>
      <c r="Q14" s="234">
        <f t="shared" si="15"/>
        <v>1.8125</v>
      </c>
      <c r="R14" s="93">
        <f t="shared" si="16"/>
        <v>0.78125</v>
      </c>
      <c r="S14" s="94">
        <v>25</v>
      </c>
      <c r="T14" s="94">
        <v>0</v>
      </c>
      <c r="U14" s="93">
        <f t="shared" si="17"/>
        <v>25</v>
      </c>
      <c r="V14" s="94">
        <v>17287.419999999998</v>
      </c>
      <c r="W14" s="94">
        <v>0</v>
      </c>
      <c r="X14" s="93">
        <f t="shared" si="18"/>
        <v>17287.419999999998</v>
      </c>
      <c r="Y14" s="94">
        <v>23975.08</v>
      </c>
      <c r="Z14" s="94">
        <v>0</v>
      </c>
      <c r="AA14" s="93">
        <f t="shared" si="19"/>
        <v>23975.08</v>
      </c>
      <c r="AB14" s="93">
        <f t="shared" si="20"/>
        <v>35895.040000000001</v>
      </c>
      <c r="AC14" s="235">
        <f t="shared" si="21"/>
        <v>1.0678966086398307E-2</v>
      </c>
      <c r="AD14" s="93">
        <f t="shared" si="22"/>
        <v>3077.25</v>
      </c>
      <c r="AE14" s="94">
        <v>8980.0300000000007</v>
      </c>
      <c r="AF14" s="235">
        <f t="shared" si="23"/>
        <v>0.37455683151005126</v>
      </c>
      <c r="AG14" s="94">
        <v>3432.2600000000007</v>
      </c>
      <c r="AH14" s="94">
        <v>6134</v>
      </c>
      <c r="AI14" s="94">
        <v>8572</v>
      </c>
      <c r="AJ14" s="94"/>
      <c r="AK14" s="94"/>
      <c r="AL14" s="123">
        <f t="shared" si="24"/>
        <v>1659.4169610885651</v>
      </c>
      <c r="AM14" s="94">
        <v>0</v>
      </c>
      <c r="AN14" s="329">
        <f t="shared" si="32"/>
        <v>1005.7627309503483</v>
      </c>
      <c r="AO14" s="96">
        <f t="shared" si="26"/>
        <v>-8885.6396920389125</v>
      </c>
      <c r="AP14" s="97"/>
      <c r="AQ14" s="98">
        <f t="shared" si="8"/>
        <v>959.00320000000011</v>
      </c>
      <c r="AR14" s="99">
        <f t="shared" si="9"/>
        <v>123.09</v>
      </c>
      <c r="AS14" s="99">
        <f t="shared" si="10"/>
        <v>359.20120000000003</v>
      </c>
      <c r="AT14" s="99">
        <f t="shared" si="11"/>
        <v>137.29040000000003</v>
      </c>
      <c r="AU14" s="99">
        <f t="shared" si="27"/>
        <v>588.24</v>
      </c>
      <c r="AV14" s="99">
        <f t="array" ref="AV14">_xlfn.IFS(U14=0,AO14,U14&lt;0,AO14/-U14,U14&gt;0,AO14/U14)</f>
        <v>-355.42558768155652</v>
      </c>
      <c r="AW14" s="235">
        <f t="shared" si="35"/>
        <v>-0.37061981407523614</v>
      </c>
      <c r="AX14" s="235">
        <f t="shared" si="36"/>
        <v>-2.8875261002644934</v>
      </c>
      <c r="AY14" s="100"/>
      <c r="AZ14" s="95">
        <f t="shared" si="14"/>
        <v>-183755.02883136473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3"/>
        <v>616</v>
      </c>
      <c r="F15" s="94"/>
      <c r="G15" s="94"/>
      <c r="H15" s="273">
        <v>616</v>
      </c>
      <c r="I15" s="94"/>
      <c r="J15" s="94"/>
      <c r="K15" s="93">
        <v>123.09</v>
      </c>
      <c r="L15" s="93">
        <f t="shared" si="37"/>
        <v>75823.44</v>
      </c>
      <c r="M15" s="90"/>
      <c r="N15" s="90">
        <v>59</v>
      </c>
      <c r="O15" s="90">
        <v>915</v>
      </c>
      <c r="P15" s="90">
        <v>74</v>
      </c>
      <c r="Q15" s="234">
        <f t="shared" si="15"/>
        <v>1.84375</v>
      </c>
      <c r="R15" s="93">
        <f t="shared" si="16"/>
        <v>0.90625</v>
      </c>
      <c r="S15" s="94">
        <v>29</v>
      </c>
      <c r="T15" s="94">
        <v>0</v>
      </c>
      <c r="U15" s="93">
        <f t="shared" si="17"/>
        <v>29</v>
      </c>
      <c r="V15" s="94">
        <v>19497.380000000005</v>
      </c>
      <c r="W15" s="94">
        <v>0</v>
      </c>
      <c r="X15" s="93">
        <f t="shared" si="18"/>
        <v>19497.380000000005</v>
      </c>
      <c r="Y15" s="94">
        <v>26728.139999999996</v>
      </c>
      <c r="Z15" s="94">
        <v>0</v>
      </c>
      <c r="AA15" s="93">
        <f t="shared" si="19"/>
        <v>26728.139999999996</v>
      </c>
      <c r="AB15" s="93">
        <f t="shared" si="20"/>
        <v>39948.9</v>
      </c>
      <c r="AC15" s="235">
        <f t="shared" si="21"/>
        <v>1.1905232458557218E-2</v>
      </c>
      <c r="AD15" s="93">
        <f t="shared" si="22"/>
        <v>3569.61</v>
      </c>
      <c r="AE15" s="94">
        <v>9983.7599999999984</v>
      </c>
      <c r="AF15" s="235">
        <f t="shared" si="23"/>
        <v>0.3735299201515706</v>
      </c>
      <c r="AG15" s="94">
        <v>2687.8100000000004</v>
      </c>
      <c r="AH15" s="94">
        <f>268+3192</f>
        <v>3460</v>
      </c>
      <c r="AI15" s="94">
        <f>242+9568</f>
        <v>9810</v>
      </c>
      <c r="AJ15" s="94"/>
      <c r="AK15" s="94"/>
      <c r="AL15" s="123">
        <f t="shared" si="24"/>
        <v>1977.177655765099</v>
      </c>
      <c r="AM15" s="94">
        <v>0</v>
      </c>
      <c r="AN15" s="329">
        <f t="shared" si="32"/>
        <v>1121.2545309389263</v>
      </c>
      <c r="AO15" s="96">
        <f t="shared" si="26"/>
        <v>-5881.4721867040298</v>
      </c>
      <c r="AP15" s="97"/>
      <c r="AQ15" s="98">
        <f t="shared" si="8"/>
        <v>921.65999999999985</v>
      </c>
      <c r="AR15" s="99">
        <f t="shared" si="9"/>
        <v>123.09</v>
      </c>
      <c r="AS15" s="99">
        <f t="shared" si="10"/>
        <v>344.26758620689651</v>
      </c>
      <c r="AT15" s="99">
        <f t="shared" si="11"/>
        <v>92.683103448275872</v>
      </c>
      <c r="AU15" s="99">
        <f t="shared" si="27"/>
        <v>457.58620689655174</v>
      </c>
      <c r="AV15" s="99">
        <f t="array" ref="AV15">_xlfn.IFS(U15=0,AO15,U15&lt;0,AO15/-U15,U15&gt;0,AO15/U15)</f>
        <v>-202.80938574841483</v>
      </c>
      <c r="AW15" s="235">
        <f t="shared" si="35"/>
        <v>-0.22004794148429449</v>
      </c>
      <c r="AX15" s="235">
        <f t="shared" si="36"/>
        <v>-1.6476511962662672</v>
      </c>
      <c r="AY15" s="100"/>
      <c r="AZ15" s="95">
        <f t="shared" si="14"/>
        <v>-124930.58162102354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3"/>
        <v>308</v>
      </c>
      <c r="F16" s="94"/>
      <c r="G16" s="94"/>
      <c r="H16" s="273">
        <v>308</v>
      </c>
      <c r="I16" s="94"/>
      <c r="J16" s="94"/>
      <c r="K16" s="93">
        <v>117.24</v>
      </c>
      <c r="L16" s="93">
        <f t="shared" si="37"/>
        <v>36109.919999999998</v>
      </c>
      <c r="M16" s="90"/>
      <c r="N16" s="90">
        <v>118</v>
      </c>
      <c r="O16" s="90">
        <v>916</v>
      </c>
      <c r="P16" s="90">
        <v>73</v>
      </c>
      <c r="Q16" s="234">
        <f t="shared" si="15"/>
        <v>3.6875</v>
      </c>
      <c r="R16" s="93">
        <f t="shared" si="16"/>
        <v>1.8125</v>
      </c>
      <c r="S16" s="94">
        <v>59</v>
      </c>
      <c r="T16" s="94">
        <v>-1</v>
      </c>
      <c r="U16" s="93">
        <f t="shared" si="17"/>
        <v>58</v>
      </c>
      <c r="V16" s="94">
        <v>43122.340000000004</v>
      </c>
      <c r="W16" s="94">
        <v>-898</v>
      </c>
      <c r="X16" s="93">
        <f t="shared" si="18"/>
        <v>42224.340000000004</v>
      </c>
      <c r="Y16" s="94">
        <v>57195.08</v>
      </c>
      <c r="Z16" s="94">
        <v>-1136</v>
      </c>
      <c r="AA16" s="93">
        <f t="shared" si="19"/>
        <v>56059.08</v>
      </c>
      <c r="AB16" s="93">
        <f t="shared" si="20"/>
        <v>78904.240000000005</v>
      </c>
      <c r="AC16" s="235">
        <f t="shared" si="21"/>
        <v>2.4969802568111956E-2</v>
      </c>
      <c r="AD16" s="93">
        <f t="shared" si="22"/>
        <v>6799.92</v>
      </c>
      <c r="AE16" s="94">
        <v>20854.03000000001</v>
      </c>
      <c r="AF16" s="235">
        <f t="shared" si="23"/>
        <v>0.37200093187401595</v>
      </c>
      <c r="AG16" s="94">
        <v>5295.3600000000006</v>
      </c>
      <c r="AH16" s="94">
        <v>3000</v>
      </c>
      <c r="AI16" s="94">
        <v>15459</v>
      </c>
      <c r="AJ16" s="94"/>
      <c r="AK16" s="94"/>
      <c r="AL16" s="123">
        <f t="shared" si="24"/>
        <v>988.58882788254948</v>
      </c>
      <c r="AM16" s="94">
        <v>0</v>
      </c>
      <c r="AN16" s="329">
        <f t="shared" si="32"/>
        <v>2399.3529889253191</v>
      </c>
      <c r="AO16" s="96">
        <f t="shared" si="26"/>
        <v>1262.8281831921245</v>
      </c>
      <c r="AP16" s="97"/>
      <c r="AQ16" s="98">
        <f t="shared" si="8"/>
        <v>966.53586206896557</v>
      </c>
      <c r="AR16" s="99">
        <f t="shared" si="9"/>
        <v>117.24</v>
      </c>
      <c r="AS16" s="99">
        <f t="shared" si="10"/>
        <v>359.55224137931049</v>
      </c>
      <c r="AT16" s="99">
        <f t="shared" si="11"/>
        <v>89.751864406779674</v>
      </c>
      <c r="AU16" s="99">
        <f t="shared" si="27"/>
        <v>312.86440677966101</v>
      </c>
      <c r="AV16" s="99">
        <f t="array" ref="AV16">_xlfn.IFS(U16=0,AO16,U16&lt;0,AO16/-U16,U16&gt;0,AO16/U16)</f>
        <v>21.772899710209042</v>
      </c>
      <c r="AW16" s="235">
        <f t="shared" si="35"/>
        <v>2.2526737563158802E-2</v>
      </c>
      <c r="AX16" s="235">
        <f t="shared" si="36"/>
        <v>0.18571221178956879</v>
      </c>
      <c r="AY16" s="100"/>
      <c r="AZ16" s="95">
        <f t="shared" si="14"/>
        <v>6706.0531107443849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3"/>
        <v>95</v>
      </c>
      <c r="F17" s="94"/>
      <c r="G17" s="94"/>
      <c r="H17" s="273">
        <v>95</v>
      </c>
      <c r="I17" s="94"/>
      <c r="J17" s="94"/>
      <c r="K17" s="94">
        <v>123.09</v>
      </c>
      <c r="L17" s="93">
        <f t="shared" si="37"/>
        <v>11693.550000000001</v>
      </c>
      <c r="M17" s="90"/>
      <c r="N17" s="90">
        <v>73</v>
      </c>
      <c r="O17" s="90">
        <v>1154</v>
      </c>
      <c r="P17" s="90">
        <v>44</v>
      </c>
      <c r="Q17" s="234">
        <f t="shared" si="15"/>
        <v>2.28125</v>
      </c>
      <c r="R17" s="93">
        <f t="shared" si="16"/>
        <v>0.90625</v>
      </c>
      <c r="S17" s="94">
        <v>30</v>
      </c>
      <c r="T17" s="94">
        <v>-1</v>
      </c>
      <c r="U17" s="93">
        <f t="shared" si="17"/>
        <v>29</v>
      </c>
      <c r="V17" s="94">
        <v>26326.12</v>
      </c>
      <c r="W17" s="94">
        <v>-872</v>
      </c>
      <c r="X17" s="93">
        <f t="shared" si="18"/>
        <v>25454.12</v>
      </c>
      <c r="Y17" s="94">
        <v>34304.389999999992</v>
      </c>
      <c r="Z17" s="94">
        <v>-1136</v>
      </c>
      <c r="AA17" s="93">
        <f t="shared" si="19"/>
        <v>33168.389999999992</v>
      </c>
      <c r="AB17" s="93">
        <f t="shared" si="20"/>
        <v>37066.480000000003</v>
      </c>
      <c r="AC17" s="235">
        <f t="shared" si="21"/>
        <v>1.4773844840160394E-2</v>
      </c>
      <c r="AD17" s="93">
        <f t="shared" si="22"/>
        <v>3569.61</v>
      </c>
      <c r="AE17" s="94">
        <v>12244.149999999989</v>
      </c>
      <c r="AF17" s="235">
        <f t="shared" si="23"/>
        <v>0.36915117073816339</v>
      </c>
      <c r="AG17" s="94">
        <v>4905.2200000000012</v>
      </c>
      <c r="AH17" s="94">
        <v>1000</v>
      </c>
      <c r="AI17" s="94">
        <v>9544</v>
      </c>
      <c r="AJ17" s="94"/>
      <c r="AK17" s="94"/>
      <c r="AL17" s="123">
        <f t="shared" si="24"/>
        <v>304.92187873000717</v>
      </c>
      <c r="AM17" s="94">
        <v>0</v>
      </c>
      <c r="AN17" s="329">
        <f t="shared" si="32"/>
        <v>1439.0807859655026</v>
      </c>
      <c r="AO17" s="96">
        <f t="shared" si="26"/>
        <v>161.4073353044937</v>
      </c>
      <c r="AP17" s="97"/>
      <c r="AQ17" s="98">
        <f t="shared" si="8"/>
        <v>1143.7375862068964</v>
      </c>
      <c r="AR17" s="99">
        <f t="shared" si="9"/>
        <v>123.09</v>
      </c>
      <c r="AS17" s="99">
        <f t="shared" si="10"/>
        <v>422.21206896551683</v>
      </c>
      <c r="AT17" s="99">
        <f t="shared" si="11"/>
        <v>163.50733333333338</v>
      </c>
      <c r="AU17" s="99">
        <f t="shared" si="27"/>
        <v>351.46666666666664</v>
      </c>
      <c r="AV17" s="99">
        <f t="array" ref="AV17">_xlfn.IFS(U17=0,AO17,U17&lt;0,AO17/-U17,U17&gt;0,AO17/U17)</f>
        <v>5.5657701829135755</v>
      </c>
      <c r="AW17" s="235">
        <f t="shared" si="35"/>
        <v>4.8662999712827098E-3</v>
      </c>
      <c r="AX17" s="235">
        <f t="shared" si="36"/>
        <v>4.5217078421590506E-2</v>
      </c>
      <c r="AY17" s="100"/>
      <c r="AZ17" s="95">
        <f t="shared" si="14"/>
        <v>528.74816737678964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3"/>
        <v>365</v>
      </c>
      <c r="F18" s="94"/>
      <c r="G18" s="94"/>
      <c r="H18" s="273">
        <v>365</v>
      </c>
      <c r="I18" s="94"/>
      <c r="J18" s="94"/>
      <c r="K18" s="94">
        <v>123.09</v>
      </c>
      <c r="L18" s="93">
        <f t="shared" si="37"/>
        <v>44927.85</v>
      </c>
      <c r="M18" s="90"/>
      <c r="N18" s="90">
        <v>65</v>
      </c>
      <c r="O18" s="90">
        <v>1152</v>
      </c>
      <c r="P18" s="90">
        <v>61</v>
      </c>
      <c r="Q18" s="234">
        <f t="shared" si="15"/>
        <v>2.03125</v>
      </c>
      <c r="R18" s="93">
        <f t="shared" si="16"/>
        <v>1</v>
      </c>
      <c r="S18" s="94">
        <v>32</v>
      </c>
      <c r="T18" s="94">
        <v>0</v>
      </c>
      <c r="U18" s="93">
        <f t="shared" si="17"/>
        <v>32</v>
      </c>
      <c r="V18" s="94">
        <v>27780.260000000002</v>
      </c>
      <c r="W18" s="94">
        <v>0</v>
      </c>
      <c r="X18" s="93">
        <f t="shared" si="18"/>
        <v>27780.260000000002</v>
      </c>
      <c r="Y18" s="94">
        <v>36890.899999999994</v>
      </c>
      <c r="Z18" s="94">
        <v>0</v>
      </c>
      <c r="AA18" s="93">
        <f t="shared" si="19"/>
        <v>36890.899999999994</v>
      </c>
      <c r="AB18" s="93">
        <f t="shared" si="20"/>
        <v>45676.800000000003</v>
      </c>
      <c r="AC18" s="235">
        <f t="shared" si="21"/>
        <v>1.6431923063310372E-2</v>
      </c>
      <c r="AD18" s="93">
        <f t="shared" si="22"/>
        <v>3938.88</v>
      </c>
      <c r="AE18" s="94">
        <v>13665.269999999993</v>
      </c>
      <c r="AF18" s="235">
        <f t="shared" si="23"/>
        <v>0.37042387146965772</v>
      </c>
      <c r="AG18" s="94">
        <v>3533.2800000000016</v>
      </c>
      <c r="AH18" s="94">
        <v>4787</v>
      </c>
      <c r="AI18" s="94">
        <v>2000</v>
      </c>
      <c r="AJ18" s="94"/>
      <c r="AK18" s="94"/>
      <c r="AL18" s="123">
        <f t="shared" si="24"/>
        <v>1171.5419551205539</v>
      </c>
      <c r="AM18" s="94">
        <v>0</v>
      </c>
      <c r="AN18" s="329">
        <f t="shared" si="32"/>
        <v>1547.5857570117053</v>
      </c>
      <c r="AO18" s="96">
        <f t="shared" si="26"/>
        <v>6247.342287867742</v>
      </c>
      <c r="AP18" s="97"/>
      <c r="AQ18" s="98">
        <f t="shared" si="8"/>
        <v>1152.8406249999998</v>
      </c>
      <c r="AR18" s="99">
        <f t="shared" si="9"/>
        <v>123.09</v>
      </c>
      <c r="AS18" s="99">
        <f t="shared" si="10"/>
        <v>427.03968749999979</v>
      </c>
      <c r="AT18" s="99">
        <f t="shared" si="11"/>
        <v>110.41500000000005</v>
      </c>
      <c r="AU18" s="99">
        <f t="shared" si="27"/>
        <v>212.09375</v>
      </c>
      <c r="AV18" s="99">
        <f t="array" ref="AV18">_xlfn.IFS(U18=0,AO18,U18&lt;0,AO18/-U18,U18&gt;0,AO18/U18)</f>
        <v>195.22944649586694</v>
      </c>
      <c r="AW18" s="235">
        <f t="shared" si="35"/>
        <v>0.16934643198912858</v>
      </c>
      <c r="AX18" s="235">
        <f t="shared" si="36"/>
        <v>1.5860707327635628</v>
      </c>
      <c r="AY18" s="100"/>
      <c r="AZ18" s="95">
        <f t="shared" si="14"/>
        <v>71258.747970991433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3"/>
        <v>0</v>
      </c>
      <c r="F19" s="94"/>
      <c r="G19" s="94"/>
      <c r="H19" s="273">
        <v>0</v>
      </c>
      <c r="I19" s="94"/>
      <c r="J19" s="94"/>
      <c r="K19" s="94">
        <v>123.09</v>
      </c>
      <c r="L19" s="93">
        <f t="shared" si="37"/>
        <v>0</v>
      </c>
      <c r="M19" s="90"/>
      <c r="N19" s="90">
        <v>0</v>
      </c>
      <c r="O19" s="90">
        <v>0</v>
      </c>
      <c r="P19" s="90">
        <v>0</v>
      </c>
      <c r="Q19" s="234">
        <f t="shared" si="15"/>
        <v>0</v>
      </c>
      <c r="R19" s="93">
        <f t="shared" si="16"/>
        <v>0</v>
      </c>
      <c r="S19" s="94">
        <v>0</v>
      </c>
      <c r="T19" s="94">
        <v>0</v>
      </c>
      <c r="U19" s="93">
        <f t="shared" si="17"/>
        <v>0</v>
      </c>
      <c r="V19" s="94">
        <v>0</v>
      </c>
      <c r="W19" s="94">
        <v>0</v>
      </c>
      <c r="X19" s="93">
        <f t="shared" si="18"/>
        <v>0</v>
      </c>
      <c r="Y19" s="94">
        <v>0</v>
      </c>
      <c r="Z19" s="94">
        <v>0</v>
      </c>
      <c r="AA19" s="93">
        <f t="shared" si="19"/>
        <v>0</v>
      </c>
      <c r="AB19" s="93">
        <f t="shared" si="20"/>
        <v>0</v>
      </c>
      <c r="AC19" s="235">
        <f t="shared" si="21"/>
        <v>0</v>
      </c>
      <c r="AD19" s="93">
        <f t="shared" si="22"/>
        <v>0</v>
      </c>
      <c r="AE19" s="94">
        <v>0</v>
      </c>
      <c r="AF19" s="235">
        <f t="shared" si="23"/>
        <v>0</v>
      </c>
      <c r="AG19" s="94">
        <v>0</v>
      </c>
      <c r="AH19" s="94"/>
      <c r="AI19" s="94"/>
      <c r="AJ19" s="94"/>
      <c r="AK19" s="94"/>
      <c r="AL19" s="123">
        <f t="shared" si="24"/>
        <v>0</v>
      </c>
      <c r="AM19" s="94">
        <v>0</v>
      </c>
      <c r="AN19" s="329">
        <f t="shared" si="32"/>
        <v>0</v>
      </c>
      <c r="AO19" s="96">
        <f t="shared" si="26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27"/>
        <v>0</v>
      </c>
      <c r="AV19" s="99">
        <f t="array" ref="AV19">_xlfn.IFS(U19=0,AO19,U19&lt;0,AO19/-U19,U19&gt;0,AO19/U19)</f>
        <v>0</v>
      </c>
      <c r="AW19" s="235">
        <f t="shared" si="35"/>
        <v>0</v>
      </c>
      <c r="AX19" s="235">
        <f t="shared" si="36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3"/>
        <v>0</v>
      </c>
      <c r="F20" s="94"/>
      <c r="G20" s="94"/>
      <c r="H20" s="273">
        <v>0</v>
      </c>
      <c r="I20" s="94"/>
      <c r="J20" s="94"/>
      <c r="K20" s="94">
        <v>117.24</v>
      </c>
      <c r="L20" s="93">
        <f t="shared" si="37"/>
        <v>0</v>
      </c>
      <c r="M20" s="90"/>
      <c r="N20" s="90">
        <v>0</v>
      </c>
      <c r="O20" s="90">
        <v>0</v>
      </c>
      <c r="P20" s="90">
        <v>0</v>
      </c>
      <c r="Q20" s="234">
        <f t="shared" si="15"/>
        <v>0</v>
      </c>
      <c r="R20" s="93">
        <f t="shared" si="16"/>
        <v>0</v>
      </c>
      <c r="S20" s="94">
        <v>0</v>
      </c>
      <c r="T20" s="94">
        <v>0</v>
      </c>
      <c r="U20" s="93">
        <f t="shared" si="17"/>
        <v>0</v>
      </c>
      <c r="V20" s="94">
        <v>0</v>
      </c>
      <c r="W20" s="94">
        <v>0</v>
      </c>
      <c r="X20" s="93">
        <f t="shared" si="18"/>
        <v>0</v>
      </c>
      <c r="Y20" s="94">
        <v>0</v>
      </c>
      <c r="Z20" s="94">
        <v>0</v>
      </c>
      <c r="AA20" s="93">
        <f t="shared" si="19"/>
        <v>0</v>
      </c>
      <c r="AB20" s="93">
        <f t="shared" si="20"/>
        <v>0</v>
      </c>
      <c r="AC20" s="235">
        <f t="shared" si="21"/>
        <v>0</v>
      </c>
      <c r="AD20" s="93">
        <f t="shared" si="22"/>
        <v>0</v>
      </c>
      <c r="AE20" s="94">
        <v>0</v>
      </c>
      <c r="AF20" s="235">
        <f t="shared" si="23"/>
        <v>0</v>
      </c>
      <c r="AG20" s="94">
        <v>0</v>
      </c>
      <c r="AH20" s="94"/>
      <c r="AI20" s="94"/>
      <c r="AJ20" s="94"/>
      <c r="AK20" s="94"/>
      <c r="AL20" s="123">
        <f t="shared" si="24"/>
        <v>0</v>
      </c>
      <c r="AM20" s="94">
        <v>0</v>
      </c>
      <c r="AN20" s="329">
        <f t="shared" si="32"/>
        <v>0</v>
      </c>
      <c r="AO20" s="96">
        <f t="shared" si="26"/>
        <v>0</v>
      </c>
      <c r="AP20" s="97"/>
      <c r="AQ20" s="98">
        <f t="shared" si="8"/>
        <v>0</v>
      </c>
      <c r="AR20" s="99">
        <f>K20</f>
        <v>117.24</v>
      </c>
      <c r="AS20" s="99">
        <f t="shared" si="10"/>
        <v>0</v>
      </c>
      <c r="AT20" s="99">
        <f t="shared" si="11"/>
        <v>0</v>
      </c>
      <c r="AU20" s="99">
        <f t="shared" si="27"/>
        <v>0</v>
      </c>
      <c r="AV20" s="99">
        <f t="array" ref="AV20">_xlfn.IFS(U20=0,AO20,U20&lt;0,AO20/-U20,U20&gt;0,AO20/U20)</f>
        <v>0</v>
      </c>
      <c r="AW20" s="235">
        <f t="shared" si="35"/>
        <v>0</v>
      </c>
      <c r="AX20" s="235">
        <f t="shared" si="36"/>
        <v>0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3"/>
        <v>1</v>
      </c>
      <c r="F21" s="94"/>
      <c r="G21" s="94"/>
      <c r="H21" s="273">
        <v>1</v>
      </c>
      <c r="I21" s="94"/>
      <c r="J21" s="94"/>
      <c r="K21" s="94">
        <v>117.24</v>
      </c>
      <c r="L21" s="93">
        <f t="shared" si="37"/>
        <v>117.24</v>
      </c>
      <c r="M21" s="90"/>
      <c r="N21" s="90">
        <v>0</v>
      </c>
      <c r="O21" s="90">
        <v>0</v>
      </c>
      <c r="P21" s="90">
        <v>0</v>
      </c>
      <c r="Q21" s="234">
        <f t="shared" si="15"/>
        <v>0</v>
      </c>
      <c r="R21" s="93">
        <f t="shared" si="16"/>
        <v>0</v>
      </c>
      <c r="S21" s="94">
        <v>0</v>
      </c>
      <c r="T21" s="94">
        <v>0</v>
      </c>
      <c r="U21" s="93">
        <f t="shared" si="17"/>
        <v>0</v>
      </c>
      <c r="V21" s="94">
        <v>0</v>
      </c>
      <c r="W21" s="94">
        <v>0</v>
      </c>
      <c r="X21" s="93">
        <f t="shared" si="18"/>
        <v>0</v>
      </c>
      <c r="Y21" s="94">
        <v>0</v>
      </c>
      <c r="Z21" s="94">
        <v>0</v>
      </c>
      <c r="AA21" s="93">
        <f t="shared" si="19"/>
        <v>0</v>
      </c>
      <c r="AB21" s="93">
        <f t="shared" si="20"/>
        <v>0</v>
      </c>
      <c r="AC21" s="235">
        <f t="shared" si="21"/>
        <v>0</v>
      </c>
      <c r="AD21" s="93">
        <f t="shared" si="22"/>
        <v>0</v>
      </c>
      <c r="AE21" s="94">
        <v>0</v>
      </c>
      <c r="AF21" s="235">
        <f t="shared" si="23"/>
        <v>0</v>
      </c>
      <c r="AG21" s="94">
        <v>0</v>
      </c>
      <c r="AH21" s="94"/>
      <c r="AI21" s="94"/>
      <c r="AJ21" s="94"/>
      <c r="AK21" s="94"/>
      <c r="AL21" s="123">
        <f t="shared" si="24"/>
        <v>3.2097039866316543</v>
      </c>
      <c r="AM21" s="94">
        <v>0</v>
      </c>
      <c r="AN21" s="329">
        <f t="shared" si="32"/>
        <v>0</v>
      </c>
      <c r="AO21" s="96">
        <f t="shared" si="26"/>
        <v>-3.2097039866316543</v>
      </c>
      <c r="AP21" s="97"/>
      <c r="AQ21" s="98">
        <f t="shared" si="8"/>
        <v>0</v>
      </c>
      <c r="AR21" s="99">
        <f t="shared" ref="AR21:AR98" si="38">K21</f>
        <v>117.24</v>
      </c>
      <c r="AS21" s="99">
        <f t="shared" si="10"/>
        <v>0</v>
      </c>
      <c r="AT21" s="99">
        <f t="shared" si="11"/>
        <v>0</v>
      </c>
      <c r="AU21" s="99">
        <f t="shared" si="27"/>
        <v>0</v>
      </c>
      <c r="AV21" s="99">
        <f t="array" ref="AV21">_xlfn.IFS(U21=0,AO21,U21&lt;0,AO21/-U21,U21&gt;0,AO21/U21)</f>
        <v>-3.2097039866316543</v>
      </c>
      <c r="AW21" s="235">
        <f t="shared" si="35"/>
        <v>0</v>
      </c>
      <c r="AX21" s="235">
        <f t="shared" si="36"/>
        <v>-2.7377209029611518E-2</v>
      </c>
      <c r="AY21" s="100"/>
      <c r="AZ21" s="95">
        <f t="shared" si="14"/>
        <v>-3.2097039866316543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3"/>
        <v>3</v>
      </c>
      <c r="F22" s="94"/>
      <c r="G22" s="94"/>
      <c r="H22" s="273">
        <v>3</v>
      </c>
      <c r="I22" s="94"/>
      <c r="J22" s="94"/>
      <c r="K22" s="94">
        <v>117.24</v>
      </c>
      <c r="L22" s="93">
        <f t="shared" si="37"/>
        <v>351.71999999999997</v>
      </c>
      <c r="M22" s="90"/>
      <c r="N22" s="90">
        <v>2</v>
      </c>
      <c r="O22" s="90">
        <v>858</v>
      </c>
      <c r="P22" s="90">
        <v>0</v>
      </c>
      <c r="Q22" s="234">
        <f t="shared" si="15"/>
        <v>6.25E-2</v>
      </c>
      <c r="R22" s="93">
        <f t="shared" si="16"/>
        <v>0</v>
      </c>
      <c r="S22" s="94">
        <v>0</v>
      </c>
      <c r="T22" s="94">
        <v>0</v>
      </c>
      <c r="U22" s="93">
        <f t="shared" si="17"/>
        <v>0</v>
      </c>
      <c r="V22" s="94">
        <v>0</v>
      </c>
      <c r="W22" s="94">
        <v>0</v>
      </c>
      <c r="X22" s="93">
        <f t="shared" si="18"/>
        <v>0</v>
      </c>
      <c r="Y22" s="94">
        <v>0</v>
      </c>
      <c r="Z22" s="94">
        <v>0</v>
      </c>
      <c r="AA22" s="93">
        <f t="shared" si="19"/>
        <v>0</v>
      </c>
      <c r="AB22" s="93">
        <f t="shared" si="20"/>
        <v>0</v>
      </c>
      <c r="AC22" s="235">
        <f t="shared" si="21"/>
        <v>0</v>
      </c>
      <c r="AD22" s="93">
        <f t="shared" si="22"/>
        <v>0</v>
      </c>
      <c r="AE22" s="94">
        <v>0</v>
      </c>
      <c r="AF22" s="235">
        <f t="shared" si="23"/>
        <v>0</v>
      </c>
      <c r="AG22" s="94">
        <v>96.4</v>
      </c>
      <c r="AH22" s="94"/>
      <c r="AI22" s="94"/>
      <c r="AJ22" s="94"/>
      <c r="AK22" s="94"/>
      <c r="AL22" s="123">
        <f t="shared" si="24"/>
        <v>9.6291119598949617</v>
      </c>
      <c r="AM22" s="94">
        <v>0</v>
      </c>
      <c r="AN22" s="329">
        <f t="shared" si="32"/>
        <v>0</v>
      </c>
      <c r="AO22" s="96">
        <f t="shared" si="26"/>
        <v>-106.02911195989496</v>
      </c>
      <c r="AP22" s="97"/>
      <c r="AQ22" s="98">
        <f t="shared" si="8"/>
        <v>0</v>
      </c>
      <c r="AR22" s="99">
        <f t="shared" si="38"/>
        <v>117.24</v>
      </c>
      <c r="AS22" s="99">
        <f t="shared" si="10"/>
        <v>0</v>
      </c>
      <c r="AT22" s="99">
        <f t="shared" si="11"/>
        <v>96.4</v>
      </c>
      <c r="AU22" s="99">
        <f t="shared" si="27"/>
        <v>0</v>
      </c>
      <c r="AV22" s="99">
        <f t="array" ref="AV22">_xlfn.IFS(U22=0,AO22,U22&lt;0,AO22/-U22,U22&gt;0,AO22/U22)</f>
        <v>-106.02911195989496</v>
      </c>
      <c r="AW22" s="235">
        <f t="shared" si="35"/>
        <v>0</v>
      </c>
      <c r="AX22" s="235">
        <f t="shared" si="36"/>
        <v>-0.90437659467668852</v>
      </c>
      <c r="AY22" s="100"/>
      <c r="AZ22" s="95">
        <f t="shared" si="14"/>
        <v>-318.08733587968487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3"/>
        <v>0</v>
      </c>
      <c r="F23" s="94"/>
      <c r="G23" s="94"/>
      <c r="H23" s="273">
        <v>0</v>
      </c>
      <c r="I23" s="94"/>
      <c r="J23" s="94"/>
      <c r="K23" s="94">
        <v>117.24</v>
      </c>
      <c r="L23" s="93">
        <f t="shared" si="37"/>
        <v>0</v>
      </c>
      <c r="M23" s="90"/>
      <c r="N23" s="90">
        <v>0</v>
      </c>
      <c r="O23" s="90">
        <v>0</v>
      </c>
      <c r="P23" s="90">
        <v>0</v>
      </c>
      <c r="Q23" s="234">
        <f t="shared" si="15"/>
        <v>0</v>
      </c>
      <c r="R23" s="93">
        <f t="shared" si="16"/>
        <v>0</v>
      </c>
      <c r="S23" s="94">
        <v>0</v>
      </c>
      <c r="T23" s="94">
        <v>0</v>
      </c>
      <c r="U23" s="93">
        <f t="shared" si="17"/>
        <v>0</v>
      </c>
      <c r="V23" s="94">
        <v>0</v>
      </c>
      <c r="W23" s="94">
        <v>0</v>
      </c>
      <c r="X23" s="93">
        <f t="shared" si="18"/>
        <v>0</v>
      </c>
      <c r="Y23" s="94">
        <v>0</v>
      </c>
      <c r="Z23" s="94">
        <v>0</v>
      </c>
      <c r="AA23" s="93">
        <f t="shared" si="19"/>
        <v>0</v>
      </c>
      <c r="AB23" s="93">
        <f t="shared" si="20"/>
        <v>0</v>
      </c>
      <c r="AC23" s="235">
        <f t="shared" si="21"/>
        <v>0</v>
      </c>
      <c r="AD23" s="93">
        <f t="shared" si="22"/>
        <v>0</v>
      </c>
      <c r="AE23" s="94">
        <v>0</v>
      </c>
      <c r="AF23" s="235">
        <f t="shared" si="23"/>
        <v>0</v>
      </c>
      <c r="AG23" s="94">
        <v>0</v>
      </c>
      <c r="AH23" s="94"/>
      <c r="AI23" s="94"/>
      <c r="AJ23" s="94"/>
      <c r="AK23" s="94"/>
      <c r="AL23" s="123">
        <f t="shared" si="24"/>
        <v>0</v>
      </c>
      <c r="AM23" s="94">
        <v>0</v>
      </c>
      <c r="AN23" s="329">
        <f t="shared" si="32"/>
        <v>0</v>
      </c>
      <c r="AO23" s="96">
        <f t="shared" si="26"/>
        <v>0</v>
      </c>
      <c r="AP23" s="97"/>
      <c r="AQ23" s="98">
        <f t="shared" si="8"/>
        <v>0</v>
      </c>
      <c r="AR23" s="99">
        <f t="shared" si="38"/>
        <v>117.24</v>
      </c>
      <c r="AS23" s="99">
        <f t="shared" si="10"/>
        <v>0</v>
      </c>
      <c r="AT23" s="99">
        <f t="shared" si="11"/>
        <v>0</v>
      </c>
      <c r="AU23" s="99">
        <f t="shared" si="27"/>
        <v>0</v>
      </c>
      <c r="AV23" s="99">
        <f t="array" ref="AV23">_xlfn.IFS(U23=0,AO23,U23&lt;0,AO23/-U23,U23&gt;0,AO23/U23)</f>
        <v>0</v>
      </c>
      <c r="AW23" s="235">
        <f t="shared" si="35"/>
        <v>0</v>
      </c>
      <c r="AX23" s="235">
        <f t="shared" si="36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3"/>
        <v>0</v>
      </c>
      <c r="F24" s="94"/>
      <c r="G24" s="94"/>
      <c r="H24" s="273" t="s">
        <v>100</v>
      </c>
      <c r="I24" s="94"/>
      <c r="J24" s="94"/>
      <c r="K24" s="94">
        <v>117.24</v>
      </c>
      <c r="L24" s="93">
        <f t="shared" si="37"/>
        <v>0</v>
      </c>
      <c r="M24" s="90"/>
      <c r="N24" s="90">
        <v>3</v>
      </c>
      <c r="O24" s="90">
        <v>931</v>
      </c>
      <c r="P24" s="90">
        <v>67</v>
      </c>
      <c r="Q24" s="234">
        <f t="shared" si="15"/>
        <v>9.375E-2</v>
      </c>
      <c r="R24" s="93">
        <f t="shared" si="16"/>
        <v>0.125</v>
      </c>
      <c r="S24" s="94">
        <v>4</v>
      </c>
      <c r="T24" s="94">
        <v>0</v>
      </c>
      <c r="U24" s="93">
        <f t="shared" si="17"/>
        <v>4</v>
      </c>
      <c r="V24" s="94">
        <v>3006</v>
      </c>
      <c r="W24" s="94">
        <v>0</v>
      </c>
      <c r="X24" s="93">
        <f t="shared" si="18"/>
        <v>3006</v>
      </c>
      <c r="Y24" s="94">
        <v>3792</v>
      </c>
      <c r="Z24" s="94">
        <v>0</v>
      </c>
      <c r="AA24" s="93">
        <f t="shared" si="19"/>
        <v>3792</v>
      </c>
      <c r="AB24" s="93">
        <f t="shared" si="20"/>
        <v>1871.31</v>
      </c>
      <c r="AC24" s="235">
        <f t="shared" si="21"/>
        <v>1.6890304182351999E-3</v>
      </c>
      <c r="AD24" s="93">
        <f t="shared" si="22"/>
        <v>468.96</v>
      </c>
      <c r="AE24" s="94">
        <v>1419.44</v>
      </c>
      <c r="AF24" s="235">
        <f t="shared" si="23"/>
        <v>0.37432489451476797</v>
      </c>
      <c r="AG24" s="94">
        <v>387.19</v>
      </c>
      <c r="AH24" s="94"/>
      <c r="AI24" s="94"/>
      <c r="AJ24" s="94"/>
      <c r="AK24" s="94"/>
      <c r="AL24" s="123">
        <f t="shared" si="24"/>
        <v>0</v>
      </c>
      <c r="AM24" s="94">
        <v>0</v>
      </c>
      <c r="AN24" s="329">
        <f t="shared" si="32"/>
        <v>159.07568507649276</v>
      </c>
      <c r="AO24" s="96">
        <f t="shared" si="26"/>
        <v>1357.334314923507</v>
      </c>
      <c r="AP24" s="97"/>
      <c r="AQ24" s="98">
        <f t="shared" si="8"/>
        <v>948</v>
      </c>
      <c r="AR24" s="99">
        <f t="shared" si="38"/>
        <v>117.24</v>
      </c>
      <c r="AS24" s="99">
        <f t="shared" si="10"/>
        <v>354.86</v>
      </c>
      <c r="AT24" s="99">
        <f t="shared" si="11"/>
        <v>96.797499999999999</v>
      </c>
      <c r="AU24" s="99">
        <f t="shared" si="27"/>
        <v>0</v>
      </c>
      <c r="AV24" s="99">
        <f t="array" ref="AV24">_xlfn.IFS(U24=0,AO24,U24&lt;0,AO24/-U24,U24&gt;0,AO24/U24)</f>
        <v>339.33357873087675</v>
      </c>
      <c r="AW24" s="235">
        <f t="shared" si="35"/>
        <v>0.35794681300725395</v>
      </c>
      <c r="AX24" s="235">
        <f t="shared" si="36"/>
        <v>2.8943498697618284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3"/>
        <v>11</v>
      </c>
      <c r="F25" s="94"/>
      <c r="G25" s="94"/>
      <c r="H25" s="273">
        <v>11</v>
      </c>
      <c r="I25" s="94"/>
      <c r="J25" s="94"/>
      <c r="K25" s="94">
        <v>117.24</v>
      </c>
      <c r="L25" s="93">
        <f t="shared" si="37"/>
        <v>1289.6399999999999</v>
      </c>
      <c r="M25" s="90"/>
      <c r="N25" s="90">
        <v>8</v>
      </c>
      <c r="O25" s="90">
        <v>923</v>
      </c>
      <c r="P25" s="90">
        <v>100</v>
      </c>
      <c r="Q25" s="234">
        <f t="shared" si="15"/>
        <v>0.25</v>
      </c>
      <c r="R25" s="93">
        <f t="shared" si="16"/>
        <v>0.15625</v>
      </c>
      <c r="S25" s="94">
        <v>5</v>
      </c>
      <c r="T25" s="94">
        <v>0</v>
      </c>
      <c r="U25" s="93">
        <f t="shared" si="17"/>
        <v>5</v>
      </c>
      <c r="V25" s="94">
        <v>3318.98</v>
      </c>
      <c r="W25" s="94">
        <v>0</v>
      </c>
      <c r="X25" s="93">
        <f t="shared" si="18"/>
        <v>3318.98</v>
      </c>
      <c r="Y25" s="94">
        <v>4629.7700000000004</v>
      </c>
      <c r="Z25" s="94">
        <v>0</v>
      </c>
      <c r="AA25" s="93">
        <f t="shared" si="19"/>
        <v>4629.7700000000004</v>
      </c>
      <c r="AB25" s="93">
        <f t="shared" si="20"/>
        <v>7384</v>
      </c>
      <c r="AC25" s="235">
        <f t="shared" si="21"/>
        <v>2.0621894407786873E-3</v>
      </c>
      <c r="AD25" s="93">
        <f t="shared" si="22"/>
        <v>586.19999999999993</v>
      </c>
      <c r="AE25" s="94">
        <v>1730.5700000000006</v>
      </c>
      <c r="AF25" s="235">
        <f t="shared" si="23"/>
        <v>0.37379178663302937</v>
      </c>
      <c r="AG25" s="94">
        <v>334.42</v>
      </c>
      <c r="AH25" s="94"/>
      <c r="AI25" s="94"/>
      <c r="AJ25" s="94"/>
      <c r="AK25" s="94"/>
      <c r="AL25" s="123">
        <f t="shared" si="24"/>
        <v>35.306743852948195</v>
      </c>
      <c r="AM25" s="94">
        <v>0</v>
      </c>
      <c r="AN25" s="329">
        <f t="shared" si="32"/>
        <v>194.22042048960813</v>
      </c>
      <c r="AO25" s="96">
        <f t="shared" si="26"/>
        <v>1749.0528356574437</v>
      </c>
      <c r="AP25" s="97"/>
      <c r="AQ25" s="98">
        <f t="shared" si="8"/>
        <v>925.95400000000006</v>
      </c>
      <c r="AR25" s="99">
        <f t="shared" si="38"/>
        <v>117.24</v>
      </c>
      <c r="AS25" s="99">
        <f t="shared" si="10"/>
        <v>346.11400000000015</v>
      </c>
      <c r="AT25" s="99">
        <f t="shared" si="11"/>
        <v>66.884</v>
      </c>
      <c r="AU25" s="99">
        <f t="shared" si="27"/>
        <v>0</v>
      </c>
      <c r="AV25" s="99">
        <f t="array" ref="AV25">_xlfn.IFS(U25=0,AO25,U25&lt;0,AO25/-U25,U25&gt;0,AO25/U25)</f>
        <v>349.81056713148871</v>
      </c>
      <c r="AW25" s="235">
        <f t="shared" si="35"/>
        <v>0.3777839580923984</v>
      </c>
      <c r="AX25" s="235">
        <f t="shared" si="36"/>
        <v>2.9837134692211595</v>
      </c>
      <c r="AY25" s="100"/>
      <c r="AZ25" s="95">
        <f t="shared" si="14"/>
        <v>3847.9162384463757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3"/>
        <v>409</v>
      </c>
      <c r="F26" s="94"/>
      <c r="G26" s="94"/>
      <c r="H26" s="273">
        <v>409</v>
      </c>
      <c r="I26" s="94"/>
      <c r="J26" s="94"/>
      <c r="K26" s="94">
        <v>123.09</v>
      </c>
      <c r="L26" s="93">
        <f t="shared" si="37"/>
        <v>50343.810000000005</v>
      </c>
      <c r="M26" s="90"/>
      <c r="N26" s="90">
        <v>127</v>
      </c>
      <c r="O26" s="90">
        <v>729</v>
      </c>
      <c r="P26" s="90">
        <v>30</v>
      </c>
      <c r="Q26" s="234">
        <f t="shared" si="15"/>
        <v>3.96875</v>
      </c>
      <c r="R26" s="93">
        <f t="shared" si="16"/>
        <v>0.6875</v>
      </c>
      <c r="S26" s="94">
        <v>23</v>
      </c>
      <c r="T26" s="94">
        <v>-1</v>
      </c>
      <c r="U26" s="93">
        <f t="shared" si="17"/>
        <v>22</v>
      </c>
      <c r="V26" s="94">
        <v>12539</v>
      </c>
      <c r="W26" s="94">
        <v>-595</v>
      </c>
      <c r="X26" s="93">
        <f t="shared" si="18"/>
        <v>11944</v>
      </c>
      <c r="Y26" s="94">
        <v>17077</v>
      </c>
      <c r="Z26" s="94">
        <v>-749</v>
      </c>
      <c r="AA26" s="93">
        <f t="shared" si="19"/>
        <v>16328</v>
      </c>
      <c r="AB26" s="93">
        <f t="shared" si="20"/>
        <v>27774.9</v>
      </c>
      <c r="AC26" s="235">
        <f t="shared" si="21"/>
        <v>7.2728081932870109E-3</v>
      </c>
      <c r="AD26" s="93">
        <f t="shared" si="22"/>
        <v>2707.98</v>
      </c>
      <c r="AE26" s="94">
        <v>6139.9299999999976</v>
      </c>
      <c r="AF26" s="235">
        <f t="shared" si="23"/>
        <v>0.37603686918177348</v>
      </c>
      <c r="AG26" s="94">
        <v>7111.2799999999988</v>
      </c>
      <c r="AH26" s="94">
        <v>1000</v>
      </c>
      <c r="AI26" s="94">
        <f>292+9708</f>
        <v>10000</v>
      </c>
      <c r="AJ26" s="94"/>
      <c r="AK26" s="94"/>
      <c r="AL26" s="123">
        <f t="shared" si="24"/>
        <v>1312.7689305323465</v>
      </c>
      <c r="AM26" s="94">
        <v>0</v>
      </c>
      <c r="AN26" s="329">
        <f t="shared" si="32"/>
        <v>716.38593724980672</v>
      </c>
      <c r="AO26" s="96">
        <f t="shared" si="26"/>
        <v>-12660.344867782149</v>
      </c>
      <c r="AP26" s="97"/>
      <c r="AQ26" s="98">
        <f t="shared" si="8"/>
        <v>742.18181818181813</v>
      </c>
      <c r="AR26" s="99">
        <f t="shared" si="38"/>
        <v>123.09</v>
      </c>
      <c r="AS26" s="99">
        <f t="shared" si="10"/>
        <v>279.08772727272714</v>
      </c>
      <c r="AT26" s="99">
        <f t="shared" si="11"/>
        <v>309.18608695652171</v>
      </c>
      <c r="AU26" s="99">
        <f t="shared" si="27"/>
        <v>478.26086956521738</v>
      </c>
      <c r="AV26" s="99">
        <f t="array" ref="AV26">_xlfn.IFS(U26=0,AO26,U26&lt;0,AO26/-U26,U26&gt;0,AO26/U26)</f>
        <v>-575.47022126282491</v>
      </c>
      <c r="AW26" s="235">
        <f t="shared" si="35"/>
        <v>-0.77537633928112126</v>
      </c>
      <c r="AX26" s="235">
        <f t="shared" si="36"/>
        <v>-4.6751988078871145</v>
      </c>
      <c r="AY26" s="100"/>
      <c r="AZ26" s="95">
        <f t="shared" si="14"/>
        <v>-235367.32049649538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3"/>
        <v>74</v>
      </c>
      <c r="F27" s="94"/>
      <c r="G27" s="94"/>
      <c r="H27" s="273">
        <v>74</v>
      </c>
      <c r="I27" s="94"/>
      <c r="J27" s="94"/>
      <c r="K27" s="94">
        <v>181.59</v>
      </c>
      <c r="L27" s="93">
        <f t="shared" si="37"/>
        <v>13437.66</v>
      </c>
      <c r="M27" s="90"/>
      <c r="N27" s="90">
        <v>5</v>
      </c>
      <c r="O27" s="90">
        <v>484</v>
      </c>
      <c r="P27" s="90">
        <v>40</v>
      </c>
      <c r="Q27" s="234">
        <f t="shared" si="15"/>
        <v>0.15625</v>
      </c>
      <c r="R27" s="93">
        <f t="shared" si="16"/>
        <v>3.125E-2</v>
      </c>
      <c r="S27" s="94">
        <v>1</v>
      </c>
      <c r="T27" s="94">
        <v>0</v>
      </c>
      <c r="U27" s="93">
        <f t="shared" si="17"/>
        <v>1</v>
      </c>
      <c r="V27" s="94">
        <v>363</v>
      </c>
      <c r="W27" s="94">
        <v>0</v>
      </c>
      <c r="X27" s="93">
        <f t="shared" si="18"/>
        <v>363</v>
      </c>
      <c r="Y27" s="94">
        <v>478</v>
      </c>
      <c r="Z27" s="94">
        <v>0</v>
      </c>
      <c r="AA27" s="93">
        <f t="shared" si="19"/>
        <v>478</v>
      </c>
      <c r="AB27" s="93">
        <f t="shared" si="20"/>
        <v>968</v>
      </c>
      <c r="AC27" s="235">
        <f t="shared" si="21"/>
        <v>2.1291047993576625E-4</v>
      </c>
      <c r="AD27" s="93">
        <f t="shared" si="22"/>
        <v>181.59</v>
      </c>
      <c r="AE27" s="94">
        <v>180.3</v>
      </c>
      <c r="AF27" s="235">
        <f t="shared" si="23"/>
        <v>0.37719665271966529</v>
      </c>
      <c r="AG27" s="94">
        <v>427.28</v>
      </c>
      <c r="AH27" s="94"/>
      <c r="AI27" s="94"/>
      <c r="AJ27" s="94"/>
      <c r="AK27" s="94"/>
      <c r="AL27" s="123">
        <f t="shared" si="24"/>
        <v>237.5180950107424</v>
      </c>
      <c r="AM27" s="94">
        <v>0</v>
      </c>
      <c r="AN27" s="329">
        <f t="shared" si="32"/>
        <v>20.052261990127516</v>
      </c>
      <c r="AO27" s="96">
        <f t="shared" si="26"/>
        <v>-568.74035700086995</v>
      </c>
      <c r="AP27" s="97"/>
      <c r="AQ27" s="98">
        <f t="shared" si="8"/>
        <v>478</v>
      </c>
      <c r="AR27" s="99">
        <f t="shared" si="38"/>
        <v>181.59</v>
      </c>
      <c r="AS27" s="99">
        <f t="shared" si="10"/>
        <v>180.3</v>
      </c>
      <c r="AT27" s="99">
        <f t="shared" si="11"/>
        <v>427.28</v>
      </c>
      <c r="AU27" s="99">
        <f t="shared" si="27"/>
        <v>0</v>
      </c>
      <c r="AV27" s="99">
        <f t="array" ref="AV27">_xlfn.IFS(U27=0,AO27,U27&lt;0,AO27/-U27,U27&gt;0,AO27/U27)</f>
        <v>-568.74035700086995</v>
      </c>
      <c r="AW27" s="235">
        <f t="shared" si="35"/>
        <v>-1.1898333828470082</v>
      </c>
      <c r="AX27" s="235">
        <f t="shared" si="36"/>
        <v>-3.1320026268014205</v>
      </c>
      <c r="AY27" s="100"/>
      <c r="AZ27" s="95">
        <f t="shared" si="14"/>
        <v>-42086.786418064374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9">SUM(F28:J28)</f>
        <v>763</v>
      </c>
      <c r="F28" s="94"/>
      <c r="G28" s="94"/>
      <c r="H28" s="273">
        <v>763</v>
      </c>
      <c r="I28" s="94"/>
      <c r="J28" s="94"/>
      <c r="K28" s="94">
        <v>133.62</v>
      </c>
      <c r="L28" s="93">
        <f t="shared" si="37"/>
        <v>101952.06</v>
      </c>
      <c r="M28" s="90"/>
      <c r="N28" s="90">
        <v>224</v>
      </c>
      <c r="O28" s="90">
        <v>1091</v>
      </c>
      <c r="P28" s="90">
        <v>43</v>
      </c>
      <c r="Q28" s="234">
        <f t="shared" si="15"/>
        <v>7</v>
      </c>
      <c r="R28" s="93">
        <f t="shared" si="16"/>
        <v>1.9375</v>
      </c>
      <c r="S28" s="94">
        <v>63</v>
      </c>
      <c r="T28" s="94">
        <v>-1</v>
      </c>
      <c r="U28" s="93">
        <f t="shared" si="17"/>
        <v>62</v>
      </c>
      <c r="V28" s="94">
        <v>50175.25</v>
      </c>
      <c r="W28" s="94">
        <v>-669</v>
      </c>
      <c r="X28" s="93">
        <f t="shared" si="18"/>
        <v>49506.25</v>
      </c>
      <c r="Y28" s="94">
        <v>68107.839999999997</v>
      </c>
      <c r="Z28" s="94">
        <v>-1018</v>
      </c>
      <c r="AA28" s="93">
        <f t="shared" si="19"/>
        <v>67089.84</v>
      </c>
      <c r="AB28" s="93">
        <f t="shared" si="20"/>
        <v>105085.12</v>
      </c>
      <c r="AC28" s="235">
        <f t="shared" si="21"/>
        <v>2.9883117224296582E-2</v>
      </c>
      <c r="AD28" s="93">
        <f t="shared" si="22"/>
        <v>8284.44</v>
      </c>
      <c r="AE28" s="94">
        <v>24438.289999999961</v>
      </c>
      <c r="AF28" s="235">
        <f t="shared" si="23"/>
        <v>0.36426215951625407</v>
      </c>
      <c r="AG28" s="94">
        <v>13260.179999999993</v>
      </c>
      <c r="AH28" s="94">
        <v>2239</v>
      </c>
      <c r="AI28" s="94">
        <f>1166+22498</f>
        <v>23664</v>
      </c>
      <c r="AJ28" s="94"/>
      <c r="AK28" s="94"/>
      <c r="AL28" s="123">
        <f t="shared" si="24"/>
        <v>2449.0041417999523</v>
      </c>
      <c r="AM28" s="94">
        <v>0</v>
      </c>
      <c r="AN28" s="329">
        <f t="shared" si="32"/>
        <v>2857.146969166708</v>
      </c>
      <c r="AO28" s="96">
        <f t="shared" si="26"/>
        <v>-10102.221110966624</v>
      </c>
      <c r="AP28" s="97"/>
      <c r="AQ28" s="98">
        <f t="shared" si="8"/>
        <v>1082.094193548387</v>
      </c>
      <c r="AR28" s="99">
        <f t="shared" si="38"/>
        <v>133.62</v>
      </c>
      <c r="AS28" s="99">
        <f t="shared" si="10"/>
        <v>394.16596774193488</v>
      </c>
      <c r="AT28" s="99">
        <f t="shared" si="11"/>
        <v>210.47904761904752</v>
      </c>
      <c r="AU28" s="99">
        <f t="shared" si="27"/>
        <v>411.15873015873018</v>
      </c>
      <c r="AV28" s="99">
        <f>_xlfn.IFS(U28=0,AO28,U28&lt;0,AO28/-U28,U28&gt;0,AO28/U28)</f>
        <v>-162.93905017688104</v>
      </c>
      <c r="AW28" s="235">
        <f t="shared" si="35"/>
        <v>-0.15057751085658611</v>
      </c>
      <c r="AX28" s="235">
        <f t="shared" si="36"/>
        <v>-1.219421120916637</v>
      </c>
      <c r="AY28" s="100"/>
      <c r="AZ28" s="95">
        <f t="shared" si="14"/>
        <v>-124322.49528496023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2</v>
      </c>
      <c r="F29" s="94"/>
      <c r="G29" s="94"/>
      <c r="H29" s="273">
        <v>2</v>
      </c>
      <c r="I29" s="94"/>
      <c r="J29" s="94"/>
      <c r="K29" s="94">
        <v>111.39</v>
      </c>
      <c r="L29" s="93">
        <f>E29*K29</f>
        <v>222.78</v>
      </c>
      <c r="M29" s="90"/>
      <c r="N29" s="90">
        <v>5</v>
      </c>
      <c r="O29" s="90">
        <v>496</v>
      </c>
      <c r="P29" s="90">
        <v>40</v>
      </c>
      <c r="Q29" s="234">
        <f t="shared" si="15"/>
        <v>0.15625</v>
      </c>
      <c r="R29" s="93">
        <f t="shared" si="16"/>
        <v>3.125E-2</v>
      </c>
      <c r="S29" s="94">
        <v>1</v>
      </c>
      <c r="T29" s="94">
        <v>0</v>
      </c>
      <c r="U29" s="93">
        <f t="shared" si="17"/>
        <v>1</v>
      </c>
      <c r="V29" s="94">
        <v>408</v>
      </c>
      <c r="W29" s="94">
        <v>0</v>
      </c>
      <c r="X29" s="93">
        <f t="shared" si="18"/>
        <v>408</v>
      </c>
      <c r="Y29" s="94">
        <v>508</v>
      </c>
      <c r="Z29" s="94">
        <v>0</v>
      </c>
      <c r="AA29" s="93">
        <f t="shared" si="19"/>
        <v>508</v>
      </c>
      <c r="AB29" s="93">
        <f t="shared" si="20"/>
        <v>992</v>
      </c>
      <c r="AC29" s="235">
        <f t="shared" si="21"/>
        <v>2.2627306235851308E-4</v>
      </c>
      <c r="AD29" s="93">
        <f t="shared" si="22"/>
        <v>111.39</v>
      </c>
      <c r="AE29" s="94">
        <v>192.32999999999998</v>
      </c>
      <c r="AF29" s="235">
        <f t="shared" si="23"/>
        <v>0.37860236220472437</v>
      </c>
      <c r="AG29" s="94">
        <v>351.62</v>
      </c>
      <c r="AH29" s="94"/>
      <c r="AI29" s="94"/>
      <c r="AJ29" s="94"/>
      <c r="AK29" s="94"/>
      <c r="AL29" s="123">
        <f t="shared" si="24"/>
        <v>6.4194079732633087</v>
      </c>
      <c r="AM29" s="94">
        <v>0</v>
      </c>
      <c r="AN29" s="329">
        <f t="shared" si="32"/>
        <v>21.31077215687192</v>
      </c>
      <c r="AO29" s="96">
        <f t="shared" si="26"/>
        <v>-175.07018013013521</v>
      </c>
      <c r="AP29" s="97"/>
      <c r="AQ29" s="98">
        <f t="shared" si="8"/>
        <v>508</v>
      </c>
      <c r="AR29" s="99">
        <f t="shared" si="38"/>
        <v>111.39</v>
      </c>
      <c r="AS29" s="99">
        <f t="shared" si="10"/>
        <v>192.32999999999998</v>
      </c>
      <c r="AT29" s="99">
        <f t="shared" si="11"/>
        <v>351.62</v>
      </c>
      <c r="AU29" s="99">
        <f t="shared" si="27"/>
        <v>0</v>
      </c>
      <c r="AV29" s="99">
        <f t="array" ref="AV29">_xlfn.IFS(U29=0,AO29,U29&lt;0,AO29/-U29,U29&gt;0,AO29/U29)</f>
        <v>-175.07018013013521</v>
      </c>
      <c r="AW29" s="235">
        <f>IF(AQ29=0,0,AV29/AQ29)</f>
        <v>-0.34462633883884886</v>
      </c>
      <c r="AX29" s="235">
        <f>IF(AR29=0,0,AV29/AR29)</f>
        <v>-1.5716866875853777</v>
      </c>
      <c r="AY29" s="100"/>
      <c r="AZ29" s="95">
        <f t="shared" si="14"/>
        <v>-350.14036026027043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273" t="s">
        <v>100</v>
      </c>
      <c r="I30" s="94"/>
      <c r="J30" s="94"/>
      <c r="K30" s="94">
        <v>111.39</v>
      </c>
      <c r="L30" s="93">
        <f>E30*K30</f>
        <v>0</v>
      </c>
      <c r="M30" s="90"/>
      <c r="N30" s="90">
        <v>45</v>
      </c>
      <c r="O30" s="90">
        <v>574</v>
      </c>
      <c r="P30" s="90">
        <v>43</v>
      </c>
      <c r="Q30" s="234">
        <f t="shared" si="15"/>
        <v>1.40625</v>
      </c>
      <c r="R30" s="93">
        <f t="shared" si="16"/>
        <v>0.53125</v>
      </c>
      <c r="S30" s="94">
        <v>17</v>
      </c>
      <c r="T30" s="94">
        <v>0</v>
      </c>
      <c r="U30" s="93">
        <f t="shared" si="17"/>
        <v>17</v>
      </c>
      <c r="V30" s="94">
        <v>7897.47</v>
      </c>
      <c r="W30" s="94">
        <v>0</v>
      </c>
      <c r="X30" s="93">
        <f t="shared" si="18"/>
        <v>7897.47</v>
      </c>
      <c r="Y30" s="94">
        <v>9731.7900000000009</v>
      </c>
      <c r="Z30" s="94">
        <v>0</v>
      </c>
      <c r="AA30" s="93">
        <f t="shared" si="19"/>
        <v>9731.7900000000009</v>
      </c>
      <c r="AB30" s="93">
        <f t="shared" si="20"/>
        <v>11106.9</v>
      </c>
      <c r="AC30" s="235">
        <f t="shared" si="21"/>
        <v>4.3347281998621142E-3</v>
      </c>
      <c r="AD30" s="93">
        <f t="shared" si="22"/>
        <v>1893.63</v>
      </c>
      <c r="AE30" s="94">
        <v>3680.4900000000007</v>
      </c>
      <c r="AF30" s="235">
        <f t="shared" si="23"/>
        <v>0.37819250107123153</v>
      </c>
      <c r="AG30" s="94">
        <v>3627.6300000000006</v>
      </c>
      <c r="AH30" s="94">
        <v>671</v>
      </c>
      <c r="AI30" s="94">
        <v>99</v>
      </c>
      <c r="AJ30" s="94">
        <v>1873</v>
      </c>
      <c r="AK30" s="94"/>
      <c r="AL30" s="123">
        <f t="shared" si="24"/>
        <v>0</v>
      </c>
      <c r="AM30" s="94">
        <v>0</v>
      </c>
      <c r="AN30" s="329">
        <f t="shared" si="32"/>
        <v>408.25188852071778</v>
      </c>
      <c r="AO30" s="96">
        <f t="shared" si="26"/>
        <v>-648.21188852071828</v>
      </c>
      <c r="AP30" s="97"/>
      <c r="AQ30" s="98">
        <f t="shared" si="8"/>
        <v>572.45823529411769</v>
      </c>
      <c r="AR30" s="99">
        <f t="shared" si="38"/>
        <v>111.39</v>
      </c>
      <c r="AS30" s="99">
        <f t="shared" si="10"/>
        <v>216.49941176470591</v>
      </c>
      <c r="AT30" s="99">
        <f t="shared" si="11"/>
        <v>213.39000000000004</v>
      </c>
      <c r="AU30" s="99">
        <f t="shared" si="27"/>
        <v>155.47058823529412</v>
      </c>
      <c r="AV30" s="99">
        <f t="array" ref="AV30">_xlfn.IFS(U30=0,AO30,U30&lt;0,AO30/-U30,U30&gt;0,AO30/U30)</f>
        <v>-38.130111089454019</v>
      </c>
      <c r="AW30" s="235">
        <f>IF(AQ30=0,0,AV30/AQ30)</f>
        <v>-6.6607673256483979E-2</v>
      </c>
      <c r="AX30" s="235">
        <f>IF(AR30=0,0,AV30/AR30)</f>
        <v>-0.34231179719412891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1</v>
      </c>
      <c r="F31" s="94"/>
      <c r="G31" s="94"/>
      <c r="H31" s="273">
        <v>1</v>
      </c>
      <c r="I31" s="94"/>
      <c r="J31" s="94"/>
      <c r="K31" s="94">
        <v>105.54</v>
      </c>
      <c r="L31" s="93">
        <f>E31*K31</f>
        <v>105.54</v>
      </c>
      <c r="M31" s="90"/>
      <c r="N31" s="90">
        <v>46</v>
      </c>
      <c r="O31" s="90">
        <v>523</v>
      </c>
      <c r="P31" s="90">
        <v>37</v>
      </c>
      <c r="Q31" s="234">
        <f t="shared" si="15"/>
        <v>1.4375</v>
      </c>
      <c r="R31" s="93">
        <f t="shared" si="16"/>
        <v>0.53125</v>
      </c>
      <c r="S31" s="94">
        <v>17</v>
      </c>
      <c r="T31" s="94">
        <v>0</v>
      </c>
      <c r="U31" s="93">
        <f t="shared" si="17"/>
        <v>17</v>
      </c>
      <c r="V31" s="94">
        <v>6828</v>
      </c>
      <c r="W31" s="94">
        <v>0</v>
      </c>
      <c r="X31" s="93">
        <f t="shared" si="18"/>
        <v>6828</v>
      </c>
      <c r="Y31" s="94">
        <v>8783</v>
      </c>
      <c r="Z31" s="94">
        <v>0</v>
      </c>
      <c r="AA31" s="93">
        <f t="shared" si="19"/>
        <v>8783</v>
      </c>
      <c r="AB31" s="93">
        <f t="shared" si="20"/>
        <v>8901.4599999999991</v>
      </c>
      <c r="AC31" s="235">
        <f t="shared" si="21"/>
        <v>3.9121187139661822E-3</v>
      </c>
      <c r="AD31" s="93">
        <f t="shared" si="22"/>
        <v>1794.18</v>
      </c>
      <c r="AE31" s="94">
        <v>3322.79</v>
      </c>
      <c r="AF31" s="235">
        <f t="shared" si="23"/>
        <v>0.37832061937834455</v>
      </c>
      <c r="AG31" s="94">
        <v>3408.0600000000004</v>
      </c>
      <c r="AH31" s="94">
        <v>575</v>
      </c>
      <c r="AI31" s="94">
        <v>1007</v>
      </c>
      <c r="AJ31" s="94"/>
      <c r="AK31" s="94"/>
      <c r="AL31" s="123">
        <f t="shared" si="24"/>
        <v>3.2097039866316543</v>
      </c>
      <c r="AM31" s="94">
        <v>0</v>
      </c>
      <c r="AN31" s="329">
        <f t="shared" si="32"/>
        <v>368.44982648387025</v>
      </c>
      <c r="AO31" s="96">
        <f t="shared" si="26"/>
        <v>-1695.6895304705026</v>
      </c>
      <c r="AP31" s="97"/>
      <c r="AQ31" s="98">
        <f t="shared" si="8"/>
        <v>516.64705882352939</v>
      </c>
      <c r="AR31" s="99">
        <f t="shared" si="38"/>
        <v>105.54</v>
      </c>
      <c r="AS31" s="99">
        <f t="shared" si="10"/>
        <v>195.45823529411766</v>
      </c>
      <c r="AT31" s="99">
        <f t="shared" si="11"/>
        <v>200.47411764705885</v>
      </c>
      <c r="AU31" s="99">
        <f t="shared" si="27"/>
        <v>93.058823529411768</v>
      </c>
      <c r="AV31" s="99">
        <f t="array" ref="AV31">_xlfn.IFS(U31=0,AO31,U31&lt;0,AO31/-U31,U31&gt;0,AO31/U31)</f>
        <v>-99.746442968853103</v>
      </c>
      <c r="AW31" s="235">
        <f>IF(AQ31=0,0,AV31/AQ31)</f>
        <v>-0.19306495849601535</v>
      </c>
      <c r="AX31" s="235">
        <f>IF(AR31=0,0,AV31/AR31)</f>
        <v>-0.94510558052731752</v>
      </c>
      <c r="AY31" s="100"/>
      <c r="AZ31" s="95">
        <f t="shared" si="14"/>
        <v>-99.746442968853103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40">SUM(F32:J32)</f>
        <v>0</v>
      </c>
      <c r="F32" s="94"/>
      <c r="G32" s="94"/>
      <c r="H32" s="273" t="s">
        <v>100</v>
      </c>
      <c r="I32" s="94"/>
      <c r="J32" s="94"/>
      <c r="K32" s="94">
        <v>140.63999999999999</v>
      </c>
      <c r="L32" s="93">
        <f t="shared" ref="L32" si="41">E32*K32</f>
        <v>0</v>
      </c>
      <c r="M32" s="90"/>
      <c r="N32" s="90">
        <v>8</v>
      </c>
      <c r="O32" s="90">
        <v>539</v>
      </c>
      <c r="P32" s="90">
        <v>50</v>
      </c>
      <c r="Q32" s="234">
        <f t="shared" si="15"/>
        <v>0.25</v>
      </c>
      <c r="R32" s="93">
        <f t="shared" si="16"/>
        <v>0.125</v>
      </c>
      <c r="S32" s="94">
        <v>4</v>
      </c>
      <c r="T32" s="94">
        <v>0</v>
      </c>
      <c r="U32" s="93">
        <f t="shared" si="17"/>
        <v>4</v>
      </c>
      <c r="V32" s="94">
        <v>1713.76</v>
      </c>
      <c r="W32" s="94">
        <v>0</v>
      </c>
      <c r="X32" s="93">
        <f t="shared" si="18"/>
        <v>1713.76</v>
      </c>
      <c r="Y32" s="94">
        <v>2155.9899999999998</v>
      </c>
      <c r="Z32" s="94">
        <v>0</v>
      </c>
      <c r="AA32" s="93">
        <f t="shared" si="19"/>
        <v>2155.9899999999998</v>
      </c>
      <c r="AB32" s="93">
        <f t="shared" si="20"/>
        <v>2156</v>
      </c>
      <c r="AC32" s="235">
        <f t="shared" si="21"/>
        <v>9.6031980258726494E-4</v>
      </c>
      <c r="AD32" s="93">
        <f t="shared" si="22"/>
        <v>562.55999999999995</v>
      </c>
      <c r="AE32" s="94">
        <v>811.22999999999979</v>
      </c>
      <c r="AF32" s="235">
        <f t="shared" si="23"/>
        <v>0.37626797897949427</v>
      </c>
      <c r="AG32" s="94">
        <v>527.62000000000012</v>
      </c>
      <c r="AH32" s="94"/>
      <c r="AI32" s="94"/>
      <c r="AJ32" s="94"/>
      <c r="AK32" s="94"/>
      <c r="AL32" s="123">
        <f t="shared" si="24"/>
        <v>0</v>
      </c>
      <c r="AM32" s="94">
        <v>0</v>
      </c>
      <c r="AN32" s="329">
        <f t="shared" si="32"/>
        <v>90.444511146642313</v>
      </c>
      <c r="AO32" s="96">
        <f t="shared" si="26"/>
        <v>164.13548885335763</v>
      </c>
      <c r="AP32" s="97"/>
      <c r="AQ32" s="98">
        <f t="shared" si="8"/>
        <v>538.99749999999995</v>
      </c>
      <c r="AR32" s="99">
        <f t="shared" si="38"/>
        <v>140.63999999999999</v>
      </c>
      <c r="AS32" s="99">
        <f t="shared" si="10"/>
        <v>202.80749999999995</v>
      </c>
      <c r="AT32" s="99">
        <f t="shared" si="11"/>
        <v>131.90500000000003</v>
      </c>
      <c r="AU32" s="99">
        <f t="shared" si="27"/>
        <v>0</v>
      </c>
      <c r="AV32" s="99">
        <f t="array" ref="AV32">_xlfn.IFS(U32=0,AO32,U32&lt;0,AO32/-U32,U32&gt;0,AO32/U32)</f>
        <v>41.033872213339407</v>
      </c>
      <c r="AW32" s="235">
        <f t="shared" ref="AW32" si="42">IF(AQ32=0,0,AV32/AQ32)</f>
        <v>7.6129986156409646E-2</v>
      </c>
      <c r="AX32" s="235">
        <f t="shared" ref="AX32" si="43">IF(AR32=0,0,AV32/AR32)</f>
        <v>0.29176530299587183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157</v>
      </c>
      <c r="F33" s="94"/>
      <c r="G33" s="94"/>
      <c r="H33" s="273">
        <v>157</v>
      </c>
      <c r="I33" s="94"/>
      <c r="J33" s="94"/>
      <c r="K33" s="94">
        <v>123.09</v>
      </c>
      <c r="L33" s="93">
        <f>E33*K33</f>
        <v>19325.13</v>
      </c>
      <c r="M33" s="90"/>
      <c r="N33" s="90">
        <v>5</v>
      </c>
      <c r="O33" s="90">
        <v>440</v>
      </c>
      <c r="P33" s="90">
        <v>40</v>
      </c>
      <c r="Q33" s="234">
        <f t="shared" si="15"/>
        <v>0.15625</v>
      </c>
      <c r="R33" s="93">
        <f t="shared" si="16"/>
        <v>6.25E-2</v>
      </c>
      <c r="S33" s="94">
        <v>2</v>
      </c>
      <c r="T33" s="94">
        <v>0</v>
      </c>
      <c r="U33" s="93">
        <f t="shared" si="17"/>
        <v>2</v>
      </c>
      <c r="V33" s="94">
        <v>713.73</v>
      </c>
      <c r="W33" s="94">
        <v>0</v>
      </c>
      <c r="X33" s="93">
        <f t="shared" si="18"/>
        <v>713.73</v>
      </c>
      <c r="Y33" s="94">
        <v>871.67</v>
      </c>
      <c r="Z33" s="94">
        <v>0</v>
      </c>
      <c r="AA33" s="93">
        <f t="shared" si="19"/>
        <v>871.67</v>
      </c>
      <c r="AB33" s="93">
        <f t="shared" si="20"/>
        <v>880</v>
      </c>
      <c r="AC33" s="235">
        <f t="shared" si="21"/>
        <v>3.8825874068119113E-4</v>
      </c>
      <c r="AD33" s="93">
        <f t="shared" si="22"/>
        <v>246.18</v>
      </c>
      <c r="AE33" s="94">
        <v>323.53999999999996</v>
      </c>
      <c r="AF33" s="235">
        <f t="shared" si="23"/>
        <v>0.37117257677790905</v>
      </c>
      <c r="AG33" s="94">
        <v>322.81</v>
      </c>
      <c r="AH33" s="94"/>
      <c r="AI33" s="94"/>
      <c r="AJ33" s="94"/>
      <c r="AK33" s="94"/>
      <c r="AL33" s="123">
        <f t="shared" si="24"/>
        <v>503.92352590116974</v>
      </c>
      <c r="AM33" s="94">
        <v>0</v>
      </c>
      <c r="AN33" s="329">
        <f t="shared" si="32"/>
        <v>36.566851901536516</v>
      </c>
      <c r="AO33" s="96">
        <f t="shared" si="26"/>
        <v>-561.35037780270625</v>
      </c>
      <c r="AP33" s="97"/>
      <c r="AQ33" s="98">
        <f t="shared" si="8"/>
        <v>435.83499999999998</v>
      </c>
      <c r="AR33" s="99">
        <f t="shared" si="38"/>
        <v>123.09</v>
      </c>
      <c r="AS33" s="99">
        <f t="shared" si="10"/>
        <v>161.76999999999998</v>
      </c>
      <c r="AT33" s="99">
        <f t="shared" si="11"/>
        <v>161.405</v>
      </c>
      <c r="AU33" s="99">
        <f t="shared" si="27"/>
        <v>0</v>
      </c>
      <c r="AV33" s="99">
        <f t="array" ref="AV33">_xlfn.IFS(U33=0,AO33,U33&lt;0,AO33/-U33,U33&gt;0,AO33/U33)</f>
        <v>-280.67518890135312</v>
      </c>
      <c r="AW33" s="235">
        <f>IF(AQ33=0,0,AV33/AQ33)</f>
        <v>-0.64399414664116728</v>
      </c>
      <c r="AX33" s="235">
        <f>IF(AR33=0,0,AV33/AR33)</f>
        <v>-2.2802436339373884</v>
      </c>
      <c r="AY33" s="100"/>
      <c r="AZ33" s="95">
        <f t="shared" si="14"/>
        <v>-44066.004657512443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23</v>
      </c>
      <c r="F34" s="94"/>
      <c r="G34" s="94"/>
      <c r="H34" s="273">
        <v>23</v>
      </c>
      <c r="I34" s="94"/>
      <c r="J34" s="94"/>
      <c r="K34" s="94">
        <v>117.24</v>
      </c>
      <c r="L34" s="93">
        <f>E34*K34</f>
        <v>2696.52</v>
      </c>
      <c r="M34" s="90"/>
      <c r="N34" s="90">
        <v>6</v>
      </c>
      <c r="O34" s="90">
        <v>459</v>
      </c>
      <c r="P34" s="90">
        <v>33</v>
      </c>
      <c r="Q34" s="234">
        <f t="shared" si="15"/>
        <v>0.1875</v>
      </c>
      <c r="R34" s="93">
        <f t="shared" si="16"/>
        <v>3.125E-2</v>
      </c>
      <c r="S34" s="94">
        <v>1</v>
      </c>
      <c r="T34" s="94">
        <v>0</v>
      </c>
      <c r="U34" s="93">
        <f t="shared" si="17"/>
        <v>1</v>
      </c>
      <c r="V34" s="94">
        <v>308</v>
      </c>
      <c r="W34" s="94">
        <v>0</v>
      </c>
      <c r="X34" s="93">
        <f t="shared" si="18"/>
        <v>308</v>
      </c>
      <c r="Y34" s="94">
        <v>479</v>
      </c>
      <c r="Z34" s="94">
        <v>0</v>
      </c>
      <c r="AA34" s="93">
        <f t="shared" si="19"/>
        <v>479</v>
      </c>
      <c r="AB34" s="93">
        <f t="shared" si="20"/>
        <v>908.82</v>
      </c>
      <c r="AC34" s="235">
        <f t="shared" si="21"/>
        <v>2.133558993498578E-4</v>
      </c>
      <c r="AD34" s="93">
        <f t="shared" si="22"/>
        <v>117.24</v>
      </c>
      <c r="AE34" s="94">
        <v>178.85000000000002</v>
      </c>
      <c r="AF34" s="235">
        <f t="shared" si="23"/>
        <v>0.37338204592901886</v>
      </c>
      <c r="AG34" s="94">
        <v>252.25</v>
      </c>
      <c r="AH34" s="94"/>
      <c r="AI34" s="94"/>
      <c r="AJ34" s="94"/>
      <c r="AK34" s="94"/>
      <c r="AL34" s="123">
        <f t="shared" si="24"/>
        <v>73.823191692528042</v>
      </c>
      <c r="AM34" s="94">
        <v>0</v>
      </c>
      <c r="AN34" s="329">
        <f t="shared" si="32"/>
        <v>20.094212329018998</v>
      </c>
      <c r="AO34" s="96">
        <f t="shared" si="26"/>
        <v>-163.25740402154707</v>
      </c>
      <c r="AP34" s="97"/>
      <c r="AQ34" s="98">
        <f t="shared" si="8"/>
        <v>479</v>
      </c>
      <c r="AR34" s="99">
        <f t="shared" si="38"/>
        <v>117.24</v>
      </c>
      <c r="AS34" s="99">
        <f t="shared" si="10"/>
        <v>178.85000000000002</v>
      </c>
      <c r="AT34" s="99">
        <f t="shared" si="11"/>
        <v>252.25</v>
      </c>
      <c r="AU34" s="99">
        <f t="shared" si="27"/>
        <v>0</v>
      </c>
      <c r="AV34" s="99">
        <f t="array" ref="AV34">_xlfn.IFS(U34=0,AO34,U34&lt;0,AO34/-U34,U34&gt;0,AO34/U34)</f>
        <v>-163.25740402154707</v>
      </c>
      <c r="AW34" s="235">
        <f>IF(AQ34=0,0,AV34/AQ34)</f>
        <v>-0.34082965348965988</v>
      </c>
      <c r="AX34" s="235">
        <f>IF(AR34=0,0,AV34/AR34)</f>
        <v>-1.3925060049603128</v>
      </c>
      <c r="AY34" s="100"/>
      <c r="AZ34" s="95">
        <f t="shared" si="14"/>
        <v>-3754.9202924955825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4">SUM(F35:J35)</f>
        <v>0</v>
      </c>
      <c r="F35" s="94"/>
      <c r="G35" s="94"/>
      <c r="H35" s="273">
        <v>0</v>
      </c>
      <c r="I35" s="94"/>
      <c r="J35" s="94"/>
      <c r="K35" s="94">
        <v>128.94</v>
      </c>
      <c r="L35" s="93">
        <f t="shared" ref="L35:L98" si="45">E35*K35</f>
        <v>0</v>
      </c>
      <c r="M35" s="90"/>
      <c r="N35" s="90">
        <v>0</v>
      </c>
      <c r="O35" s="90">
        <v>0</v>
      </c>
      <c r="P35" s="90">
        <v>0</v>
      </c>
      <c r="Q35" s="234">
        <f t="shared" si="15"/>
        <v>0</v>
      </c>
      <c r="R35" s="93">
        <f t="shared" si="16"/>
        <v>0</v>
      </c>
      <c r="S35" s="94">
        <v>0</v>
      </c>
      <c r="T35" s="94">
        <v>0</v>
      </c>
      <c r="U35" s="93">
        <f t="shared" si="17"/>
        <v>0</v>
      </c>
      <c r="V35" s="94">
        <v>0</v>
      </c>
      <c r="W35" s="94">
        <v>0</v>
      </c>
      <c r="X35" s="93">
        <f t="shared" si="18"/>
        <v>0</v>
      </c>
      <c r="Y35" s="94">
        <v>0</v>
      </c>
      <c r="Z35" s="94">
        <v>0</v>
      </c>
      <c r="AA35" s="93">
        <f t="shared" si="19"/>
        <v>0</v>
      </c>
      <c r="AB35" s="93">
        <f t="shared" si="20"/>
        <v>0</v>
      </c>
      <c r="AC35" s="235">
        <f t="shared" si="21"/>
        <v>0</v>
      </c>
      <c r="AD35" s="93">
        <f t="shared" si="22"/>
        <v>0</v>
      </c>
      <c r="AE35" s="94">
        <v>0</v>
      </c>
      <c r="AF35" s="235">
        <f t="shared" si="23"/>
        <v>0</v>
      </c>
      <c r="AG35" s="94">
        <v>0</v>
      </c>
      <c r="AH35" s="94"/>
      <c r="AI35" s="94"/>
      <c r="AJ35" s="94"/>
      <c r="AK35" s="94"/>
      <c r="AL35" s="123">
        <f t="shared" si="24"/>
        <v>0</v>
      </c>
      <c r="AM35" s="94">
        <v>0</v>
      </c>
      <c r="AN35" s="329">
        <f t="shared" si="32"/>
        <v>0</v>
      </c>
      <c r="AO35" s="96">
        <f t="shared" si="26"/>
        <v>0</v>
      </c>
      <c r="AP35" s="97"/>
      <c r="AQ35" s="98">
        <f t="shared" si="8"/>
        <v>0</v>
      </c>
      <c r="AR35" s="99">
        <f t="shared" si="38"/>
        <v>128.94</v>
      </c>
      <c r="AS35" s="99">
        <f t="shared" si="10"/>
        <v>0</v>
      </c>
      <c r="AT35" s="99">
        <f t="shared" si="11"/>
        <v>0</v>
      </c>
      <c r="AU35" s="99">
        <f t="shared" si="27"/>
        <v>0</v>
      </c>
      <c r="AV35" s="99">
        <f t="array" ref="AV35">_xlfn.IFS(U35=0,AO35,U35&lt;0,AO35/-U35,U35&gt;0,AO35/U35)</f>
        <v>0</v>
      </c>
      <c r="AW35" s="235">
        <f t="shared" ref="AW35:AW98" si="46">IF(AQ35=0,0,AV35/AQ35)</f>
        <v>0</v>
      </c>
      <c r="AX35" s="235">
        <f t="shared" ref="AX35:AX98" si="47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4"/>
        <v>0</v>
      </c>
      <c r="F36" s="94"/>
      <c r="G36" s="94"/>
      <c r="H36" s="273">
        <v>0</v>
      </c>
      <c r="I36" s="94"/>
      <c r="J36" s="94"/>
      <c r="K36" s="94">
        <v>169.89</v>
      </c>
      <c r="L36" s="93">
        <f t="shared" si="45"/>
        <v>0</v>
      </c>
      <c r="M36" s="90"/>
      <c r="N36" s="90">
        <v>0</v>
      </c>
      <c r="O36" s="90">
        <v>0</v>
      </c>
      <c r="P36" s="90">
        <v>0</v>
      </c>
      <c r="Q36" s="234">
        <f t="shared" si="15"/>
        <v>0</v>
      </c>
      <c r="R36" s="93">
        <f t="shared" si="16"/>
        <v>0</v>
      </c>
      <c r="S36" s="94">
        <v>0</v>
      </c>
      <c r="T36" s="94">
        <v>0</v>
      </c>
      <c r="U36" s="93">
        <f t="shared" si="17"/>
        <v>0</v>
      </c>
      <c r="V36" s="94">
        <v>0</v>
      </c>
      <c r="W36" s="94">
        <v>0</v>
      </c>
      <c r="X36" s="93">
        <f t="shared" si="18"/>
        <v>0</v>
      </c>
      <c r="Y36" s="94">
        <v>0</v>
      </c>
      <c r="Z36" s="94">
        <v>0</v>
      </c>
      <c r="AA36" s="93">
        <f t="shared" si="19"/>
        <v>0</v>
      </c>
      <c r="AB36" s="93">
        <f t="shared" si="20"/>
        <v>0</v>
      </c>
      <c r="AC36" s="235">
        <f t="shared" si="21"/>
        <v>0</v>
      </c>
      <c r="AD36" s="93">
        <f t="shared" si="22"/>
        <v>0</v>
      </c>
      <c r="AE36" s="94">
        <v>0</v>
      </c>
      <c r="AF36" s="235">
        <f t="shared" si="23"/>
        <v>0</v>
      </c>
      <c r="AG36" s="94">
        <v>0</v>
      </c>
      <c r="AH36" s="94"/>
      <c r="AI36" s="94"/>
      <c r="AJ36" s="94"/>
      <c r="AK36" s="94"/>
      <c r="AL36" s="123">
        <f t="shared" si="24"/>
        <v>0</v>
      </c>
      <c r="AM36" s="94">
        <v>0</v>
      </c>
      <c r="AN36" s="329">
        <f t="shared" si="32"/>
        <v>0</v>
      </c>
      <c r="AO36" s="96">
        <f t="shared" si="26"/>
        <v>0</v>
      </c>
      <c r="AP36" s="97"/>
      <c r="AQ36" s="98">
        <f t="shared" si="8"/>
        <v>0</v>
      </c>
      <c r="AR36" s="99">
        <f t="shared" si="38"/>
        <v>169.89</v>
      </c>
      <c r="AS36" s="99">
        <f t="shared" si="10"/>
        <v>0</v>
      </c>
      <c r="AT36" s="99">
        <f t="shared" si="11"/>
        <v>0</v>
      </c>
      <c r="AU36" s="99">
        <f t="shared" si="27"/>
        <v>0</v>
      </c>
      <c r="AV36" s="99">
        <f t="array" ref="AV36">_xlfn.IFS(U36=0,AO36,U36&lt;0,AO36/-U36,U36&gt;0,AO36/U36)</f>
        <v>0</v>
      </c>
      <c r="AW36" s="235">
        <f t="shared" si="46"/>
        <v>0</v>
      </c>
      <c r="AX36" s="235">
        <f t="shared" si="47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4"/>
        <v>16</v>
      </c>
      <c r="F37" s="94"/>
      <c r="G37" s="94"/>
      <c r="H37" s="273">
        <v>16</v>
      </c>
      <c r="I37" s="94"/>
      <c r="J37" s="94"/>
      <c r="K37" s="94">
        <v>169.89</v>
      </c>
      <c r="L37" s="93">
        <f t="shared" si="45"/>
        <v>2718.24</v>
      </c>
      <c r="M37" s="90"/>
      <c r="N37" s="90">
        <v>4</v>
      </c>
      <c r="O37" s="90">
        <v>1023</v>
      </c>
      <c r="P37" s="90">
        <v>50</v>
      </c>
      <c r="Q37" s="234">
        <f t="shared" si="15"/>
        <v>0.125</v>
      </c>
      <c r="R37" s="93">
        <f t="shared" si="16"/>
        <v>3.125E-2</v>
      </c>
      <c r="S37" s="94">
        <v>1</v>
      </c>
      <c r="T37" s="94">
        <v>0</v>
      </c>
      <c r="U37" s="93">
        <f t="shared" si="17"/>
        <v>1</v>
      </c>
      <c r="V37" s="94">
        <v>810</v>
      </c>
      <c r="W37" s="94">
        <v>0</v>
      </c>
      <c r="X37" s="93">
        <f t="shared" si="18"/>
        <v>810</v>
      </c>
      <c r="Y37" s="94">
        <v>1016.56</v>
      </c>
      <c r="Z37" s="94">
        <v>0</v>
      </c>
      <c r="AA37" s="93">
        <f t="shared" si="19"/>
        <v>1016.56</v>
      </c>
      <c r="AB37" s="93">
        <f t="shared" si="20"/>
        <v>2046</v>
      </c>
      <c r="AC37" s="235">
        <f t="shared" si="21"/>
        <v>4.5279555958891739E-4</v>
      </c>
      <c r="AD37" s="93">
        <f t="shared" si="22"/>
        <v>169.89</v>
      </c>
      <c r="AE37" s="94">
        <v>375.75</v>
      </c>
      <c r="AF37" s="235">
        <f t="shared" si="23"/>
        <v>0.36962894467616275</v>
      </c>
      <c r="AG37" s="94">
        <v>157.9</v>
      </c>
      <c r="AH37" s="94"/>
      <c r="AI37" s="94"/>
      <c r="AJ37" s="94"/>
      <c r="AK37" s="94"/>
      <c r="AL37" s="123">
        <f t="shared" si="24"/>
        <v>51.35526378610647</v>
      </c>
      <c r="AM37" s="94">
        <v>0</v>
      </c>
      <c r="AN37" s="329">
        <f t="shared" si="32"/>
        <v>42.645036503523066</v>
      </c>
      <c r="AO37" s="96">
        <f t="shared" si="26"/>
        <v>219.01969971037042</v>
      </c>
      <c r="AP37" s="97"/>
      <c r="AQ37" s="98">
        <f t="shared" si="8"/>
        <v>1016.56</v>
      </c>
      <c r="AR37" s="99">
        <f t="shared" si="38"/>
        <v>169.89</v>
      </c>
      <c r="AS37" s="99">
        <f t="shared" si="10"/>
        <v>375.75</v>
      </c>
      <c r="AT37" s="99">
        <f t="shared" si="11"/>
        <v>157.9</v>
      </c>
      <c r="AU37" s="99">
        <f t="shared" si="27"/>
        <v>0</v>
      </c>
      <c r="AV37" s="99">
        <f t="array" ref="AV37">_xlfn.IFS(U37=0,AO37,U37&lt;0,AO37/-U37,U37&gt;0,AO37/U37)</f>
        <v>219.01969971037042</v>
      </c>
      <c r="AW37" s="235">
        <f t="shared" si="46"/>
        <v>0.21545181761073662</v>
      </c>
      <c r="AX37" s="235">
        <f t="shared" si="47"/>
        <v>1.2891853535250481</v>
      </c>
      <c r="AY37" s="100"/>
      <c r="AZ37" s="95">
        <f t="shared" si="14"/>
        <v>3504.3151953659267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4"/>
        <v>47</v>
      </c>
      <c r="F38" s="94"/>
      <c r="G38" s="94"/>
      <c r="H38" s="273">
        <v>47</v>
      </c>
      <c r="I38" s="94"/>
      <c r="J38" s="94"/>
      <c r="K38" s="93">
        <v>105.54</v>
      </c>
      <c r="L38" s="93">
        <f t="shared" si="45"/>
        <v>4960.38</v>
      </c>
      <c r="M38" s="90"/>
      <c r="N38" s="90">
        <v>0</v>
      </c>
      <c r="O38" s="90">
        <v>0</v>
      </c>
      <c r="P38" s="90">
        <v>0</v>
      </c>
      <c r="Q38" s="234">
        <f t="shared" si="15"/>
        <v>0</v>
      </c>
      <c r="R38" s="93">
        <f t="shared" si="16"/>
        <v>0</v>
      </c>
      <c r="S38" s="94">
        <v>0</v>
      </c>
      <c r="T38" s="94">
        <v>0</v>
      </c>
      <c r="U38" s="93">
        <f t="shared" si="17"/>
        <v>0</v>
      </c>
      <c r="V38" s="94">
        <v>0</v>
      </c>
      <c r="W38" s="94">
        <v>0</v>
      </c>
      <c r="X38" s="93">
        <f t="shared" si="18"/>
        <v>0</v>
      </c>
      <c r="Y38" s="94">
        <v>0</v>
      </c>
      <c r="Z38" s="94">
        <v>0</v>
      </c>
      <c r="AA38" s="93">
        <f t="shared" si="19"/>
        <v>0</v>
      </c>
      <c r="AB38" s="93">
        <f t="shared" si="20"/>
        <v>0</v>
      </c>
      <c r="AC38" s="235">
        <f t="shared" si="21"/>
        <v>0</v>
      </c>
      <c r="AD38" s="93">
        <f t="shared" si="22"/>
        <v>0</v>
      </c>
      <c r="AE38" s="94">
        <v>0</v>
      </c>
      <c r="AF38" s="235">
        <f t="shared" si="23"/>
        <v>0</v>
      </c>
      <c r="AG38" s="94">
        <v>0</v>
      </c>
      <c r="AH38" s="94"/>
      <c r="AI38" s="94"/>
      <c r="AJ38" s="94"/>
      <c r="AK38" s="94"/>
      <c r="AL38" s="123">
        <f t="shared" si="24"/>
        <v>150.85608737168775</v>
      </c>
      <c r="AM38" s="94">
        <v>0</v>
      </c>
      <c r="AN38" s="329">
        <f t="shared" si="32"/>
        <v>0</v>
      </c>
      <c r="AO38" s="96">
        <f t="shared" si="26"/>
        <v>-150.85608737168775</v>
      </c>
      <c r="AP38" s="97"/>
      <c r="AQ38" s="98">
        <f t="shared" si="8"/>
        <v>0</v>
      </c>
      <c r="AR38" s="99">
        <f t="shared" si="38"/>
        <v>105.54</v>
      </c>
      <c r="AS38" s="99">
        <f t="shared" si="10"/>
        <v>0</v>
      </c>
      <c r="AT38" s="99">
        <f t="shared" si="11"/>
        <v>0</v>
      </c>
      <c r="AU38" s="99">
        <f t="shared" si="27"/>
        <v>0</v>
      </c>
      <c r="AV38" s="99">
        <f t="array" ref="AV38">_xlfn.IFS(U38=0,AO38,U38&lt;0,AO38/-U38,U38&gt;0,AO38/U38)</f>
        <v>-150.85608737168775</v>
      </c>
      <c r="AW38" s="235">
        <f t="shared" si="46"/>
        <v>0</v>
      </c>
      <c r="AX38" s="235">
        <f t="shared" si="47"/>
        <v>-1.4293735775221503</v>
      </c>
      <c r="AY38" s="100"/>
      <c r="AZ38" s="95">
        <f t="shared" si="14"/>
        <v>-7090.2361064693241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4"/>
        <v>49</v>
      </c>
      <c r="F39" s="94"/>
      <c r="G39" s="94"/>
      <c r="H39" s="273">
        <v>49</v>
      </c>
      <c r="I39" s="94"/>
      <c r="J39" s="94"/>
      <c r="K39" s="93">
        <v>105.54</v>
      </c>
      <c r="L39" s="93">
        <f t="shared" si="45"/>
        <v>5171.46</v>
      </c>
      <c r="M39" s="90"/>
      <c r="N39" s="90">
        <v>1</v>
      </c>
      <c r="O39" s="90">
        <v>1077</v>
      </c>
      <c r="P39" s="90">
        <v>0</v>
      </c>
      <c r="Q39" s="234">
        <f t="shared" si="15"/>
        <v>3.125E-2</v>
      </c>
      <c r="R39" s="93">
        <f t="shared" si="16"/>
        <v>0</v>
      </c>
      <c r="S39" s="94">
        <v>0</v>
      </c>
      <c r="T39" s="94">
        <v>0</v>
      </c>
      <c r="U39" s="93">
        <f t="shared" si="17"/>
        <v>0</v>
      </c>
      <c r="V39" s="94">
        <v>0</v>
      </c>
      <c r="W39" s="94">
        <v>0</v>
      </c>
      <c r="X39" s="93">
        <f t="shared" si="18"/>
        <v>0</v>
      </c>
      <c r="Y39" s="94">
        <v>0</v>
      </c>
      <c r="Z39" s="94">
        <v>0</v>
      </c>
      <c r="AA39" s="93">
        <f t="shared" si="19"/>
        <v>0</v>
      </c>
      <c r="AB39" s="93">
        <f t="shared" si="20"/>
        <v>0</v>
      </c>
      <c r="AC39" s="235">
        <f t="shared" si="21"/>
        <v>0</v>
      </c>
      <c r="AD39" s="93">
        <f t="shared" si="22"/>
        <v>0</v>
      </c>
      <c r="AE39" s="94">
        <v>0</v>
      </c>
      <c r="AF39" s="235">
        <f t="shared" si="23"/>
        <v>0</v>
      </c>
      <c r="AG39" s="94">
        <v>0</v>
      </c>
      <c r="AH39" s="94"/>
      <c r="AI39" s="94"/>
      <c r="AJ39" s="94"/>
      <c r="AK39" s="94"/>
      <c r="AL39" s="123">
        <f t="shared" si="24"/>
        <v>157.27549534495105</v>
      </c>
      <c r="AM39" s="94">
        <v>0</v>
      </c>
      <c r="AN39" s="329">
        <f t="shared" si="32"/>
        <v>0</v>
      </c>
      <c r="AO39" s="96">
        <f t="shared" si="26"/>
        <v>-157.27549534495105</v>
      </c>
      <c r="AP39" s="97"/>
      <c r="AQ39" s="98">
        <f t="shared" si="8"/>
        <v>0</v>
      </c>
      <c r="AR39" s="99">
        <f t="shared" si="38"/>
        <v>105.54</v>
      </c>
      <c r="AS39" s="99">
        <f t="shared" si="10"/>
        <v>0</v>
      </c>
      <c r="AT39" s="99">
        <f t="shared" si="11"/>
        <v>0</v>
      </c>
      <c r="AU39" s="99">
        <f t="shared" si="27"/>
        <v>0</v>
      </c>
      <c r="AV39" s="99">
        <f t="array" ref="AV39">_xlfn.IFS(U39=0,AO39,U39&lt;0,AO39/-U39,U39&gt;0,AO39/U39)</f>
        <v>-157.27549534495105</v>
      </c>
      <c r="AW39" s="235">
        <f t="shared" si="46"/>
        <v>0</v>
      </c>
      <c r="AX39" s="235">
        <f t="shared" si="47"/>
        <v>-1.4901979850762843</v>
      </c>
      <c r="AY39" s="100"/>
      <c r="AZ39" s="95">
        <f t="shared" si="14"/>
        <v>-7706.4992719026013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4"/>
        <v>47</v>
      </c>
      <c r="F40" s="94"/>
      <c r="G40" s="94"/>
      <c r="H40" s="273">
        <v>47</v>
      </c>
      <c r="I40" s="94"/>
      <c r="J40" s="94"/>
      <c r="K40" s="93">
        <v>105.54</v>
      </c>
      <c r="L40" s="93">
        <f t="shared" si="45"/>
        <v>4960.38</v>
      </c>
      <c r="M40" s="90"/>
      <c r="N40" s="90">
        <v>5</v>
      </c>
      <c r="O40" s="90">
        <v>1229</v>
      </c>
      <c r="P40" s="90">
        <v>25</v>
      </c>
      <c r="Q40" s="234">
        <f t="shared" si="15"/>
        <v>0.15625</v>
      </c>
      <c r="R40" s="93">
        <f t="shared" si="16"/>
        <v>3.125E-2</v>
      </c>
      <c r="S40" s="94">
        <v>1</v>
      </c>
      <c r="T40" s="94">
        <v>0</v>
      </c>
      <c r="U40" s="93">
        <f t="shared" si="17"/>
        <v>1</v>
      </c>
      <c r="V40" s="94">
        <v>848</v>
      </c>
      <c r="W40" s="94">
        <v>0</v>
      </c>
      <c r="X40" s="93">
        <f t="shared" si="18"/>
        <v>848</v>
      </c>
      <c r="Y40" s="94">
        <v>1237</v>
      </c>
      <c r="Z40" s="94">
        <v>0</v>
      </c>
      <c r="AA40" s="93">
        <f t="shared" si="19"/>
        <v>1237</v>
      </c>
      <c r="AB40" s="93">
        <f t="shared" si="20"/>
        <v>1536.25</v>
      </c>
      <c r="AC40" s="235">
        <f t="shared" si="21"/>
        <v>5.5098381523126119E-4</v>
      </c>
      <c r="AD40" s="93">
        <f t="shared" si="22"/>
        <v>105.54</v>
      </c>
      <c r="AE40" s="94">
        <v>454.28</v>
      </c>
      <c r="AF40" s="235">
        <f t="shared" si="23"/>
        <v>0.36724333063864184</v>
      </c>
      <c r="AG40" s="94">
        <v>356.48</v>
      </c>
      <c r="AH40" s="94"/>
      <c r="AI40" s="94"/>
      <c r="AJ40" s="94"/>
      <c r="AK40" s="94"/>
      <c r="AL40" s="123">
        <f t="shared" si="24"/>
        <v>150.85608737168775</v>
      </c>
      <c r="AM40" s="94">
        <v>0</v>
      </c>
      <c r="AN40" s="329">
        <f t="shared" si="32"/>
        <v>51.89256920876096</v>
      </c>
      <c r="AO40" s="96">
        <f t="shared" si="26"/>
        <v>117.95134341955134</v>
      </c>
      <c r="AP40" s="97"/>
      <c r="AQ40" s="98">
        <f t="shared" si="8"/>
        <v>1237</v>
      </c>
      <c r="AR40" s="99">
        <f t="shared" si="38"/>
        <v>105.54</v>
      </c>
      <c r="AS40" s="99">
        <f t="shared" si="10"/>
        <v>454.28</v>
      </c>
      <c r="AT40" s="99">
        <f t="shared" si="11"/>
        <v>356.48</v>
      </c>
      <c r="AU40" s="99">
        <f t="shared" si="27"/>
        <v>0</v>
      </c>
      <c r="AV40" s="99">
        <f t="array" ref="AV40">_xlfn.IFS(U40=0,AO40,U40&lt;0,AO40/-U40,U40&gt;0,AO40/U40)</f>
        <v>117.95134341955134</v>
      </c>
      <c r="AW40" s="235">
        <f t="shared" si="46"/>
        <v>9.5352743265603349E-2</v>
      </c>
      <c r="AX40" s="235">
        <f t="shared" si="47"/>
        <v>1.1175984784873161</v>
      </c>
      <c r="AY40" s="100"/>
      <c r="AZ40" s="95">
        <f t="shared" si="14"/>
        <v>5543.7131407189127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4"/>
        <v>47</v>
      </c>
      <c r="F41" s="94"/>
      <c r="G41" s="94"/>
      <c r="H41" s="273">
        <v>47</v>
      </c>
      <c r="I41" s="94"/>
      <c r="J41" s="94"/>
      <c r="K41" s="93">
        <v>123.09</v>
      </c>
      <c r="L41" s="93">
        <f t="shared" si="45"/>
        <v>5785.2300000000005</v>
      </c>
      <c r="M41" s="90"/>
      <c r="N41" s="90">
        <v>5</v>
      </c>
      <c r="O41" s="90">
        <v>1252</v>
      </c>
      <c r="P41" s="90">
        <v>40</v>
      </c>
      <c r="Q41" s="234">
        <f t="shared" si="15"/>
        <v>0.15625</v>
      </c>
      <c r="R41" s="93">
        <f t="shared" si="16"/>
        <v>6.25E-2</v>
      </c>
      <c r="S41" s="94">
        <v>2</v>
      </c>
      <c r="T41" s="94">
        <v>0</v>
      </c>
      <c r="U41" s="93">
        <f t="shared" si="17"/>
        <v>2</v>
      </c>
      <c r="V41" s="94">
        <v>1870</v>
      </c>
      <c r="W41" s="94">
        <v>0</v>
      </c>
      <c r="X41" s="93">
        <f t="shared" si="18"/>
        <v>1870</v>
      </c>
      <c r="Y41" s="94">
        <v>2520</v>
      </c>
      <c r="Z41" s="94">
        <v>0</v>
      </c>
      <c r="AA41" s="93">
        <f t="shared" si="19"/>
        <v>2520</v>
      </c>
      <c r="AB41" s="93">
        <f t="shared" si="20"/>
        <v>2504</v>
      </c>
      <c r="AC41" s="235">
        <f t="shared" si="21"/>
        <v>1.1224569235107342E-3</v>
      </c>
      <c r="AD41" s="93">
        <f t="shared" si="22"/>
        <v>246.18</v>
      </c>
      <c r="AE41" s="94">
        <v>912.52</v>
      </c>
      <c r="AF41" s="235">
        <f t="shared" si="23"/>
        <v>0.36211111111111111</v>
      </c>
      <c r="AG41" s="94">
        <v>338.43</v>
      </c>
      <c r="AH41" s="94"/>
      <c r="AI41" s="94"/>
      <c r="AJ41" s="94"/>
      <c r="AK41" s="94"/>
      <c r="AL41" s="123">
        <f t="shared" si="24"/>
        <v>150.85608737168775</v>
      </c>
      <c r="AM41" s="94">
        <v>0</v>
      </c>
      <c r="AN41" s="329">
        <f t="shared" si="32"/>
        <v>105.71485400653</v>
      </c>
      <c r="AO41" s="96">
        <f t="shared" si="26"/>
        <v>766.29905862178236</v>
      </c>
      <c r="AP41" s="97"/>
      <c r="AQ41" s="98">
        <f t="shared" si="8"/>
        <v>1260</v>
      </c>
      <c r="AR41" s="99">
        <f t="shared" si="38"/>
        <v>123.09</v>
      </c>
      <c r="AS41" s="99">
        <f t="shared" si="10"/>
        <v>456.26</v>
      </c>
      <c r="AT41" s="99">
        <f t="shared" si="11"/>
        <v>169.215</v>
      </c>
      <c r="AU41" s="99">
        <f t="shared" si="27"/>
        <v>0</v>
      </c>
      <c r="AV41" s="99">
        <f t="array" ref="AV41">_xlfn.IFS(U41=0,AO41,U41&lt;0,AO41/-U41,U41&gt;0,AO41/U41)</f>
        <v>383.14952931089118</v>
      </c>
      <c r="AW41" s="235">
        <f t="shared" si="46"/>
        <v>0.30408692802451681</v>
      </c>
      <c r="AX41" s="235">
        <f t="shared" si="47"/>
        <v>3.1127591949865234</v>
      </c>
      <c r="AY41" s="100"/>
      <c r="AZ41" s="95">
        <f t="shared" si="14"/>
        <v>18008.027877611887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4"/>
        <v>48</v>
      </c>
      <c r="F42" s="94"/>
      <c r="G42" s="94"/>
      <c r="H42" s="273">
        <v>48</v>
      </c>
      <c r="I42" s="94"/>
      <c r="J42" s="94"/>
      <c r="K42" s="93">
        <v>123.09</v>
      </c>
      <c r="L42" s="93">
        <f t="shared" si="45"/>
        <v>5908.32</v>
      </c>
      <c r="M42" s="90"/>
      <c r="N42" s="90">
        <v>1</v>
      </c>
      <c r="O42" s="90">
        <v>1218</v>
      </c>
      <c r="P42" s="90">
        <v>0</v>
      </c>
      <c r="Q42" s="234">
        <f t="shared" si="15"/>
        <v>3.125E-2</v>
      </c>
      <c r="R42" s="93">
        <f t="shared" si="16"/>
        <v>0</v>
      </c>
      <c r="S42" s="94">
        <v>0</v>
      </c>
      <c r="T42" s="94">
        <v>0</v>
      </c>
      <c r="U42" s="93">
        <f t="shared" si="17"/>
        <v>0</v>
      </c>
      <c r="V42" s="94">
        <v>0</v>
      </c>
      <c r="W42" s="94">
        <v>0</v>
      </c>
      <c r="X42" s="93">
        <f t="shared" si="18"/>
        <v>0</v>
      </c>
      <c r="Y42" s="94">
        <v>0</v>
      </c>
      <c r="Z42" s="94">
        <v>0</v>
      </c>
      <c r="AA42" s="93">
        <f t="shared" si="19"/>
        <v>0</v>
      </c>
      <c r="AB42" s="93">
        <f t="shared" si="20"/>
        <v>0</v>
      </c>
      <c r="AC42" s="235">
        <f t="shared" si="21"/>
        <v>0</v>
      </c>
      <c r="AD42" s="93">
        <f t="shared" si="22"/>
        <v>0</v>
      </c>
      <c r="AE42" s="94">
        <v>0</v>
      </c>
      <c r="AF42" s="235">
        <f t="shared" si="23"/>
        <v>0</v>
      </c>
      <c r="AG42" s="94">
        <v>84.8</v>
      </c>
      <c r="AH42" s="94"/>
      <c r="AI42" s="94"/>
      <c r="AJ42" s="94"/>
      <c r="AK42" s="94"/>
      <c r="AL42" s="123">
        <f t="shared" si="24"/>
        <v>154.06579135831939</v>
      </c>
      <c r="AM42" s="94">
        <v>0</v>
      </c>
      <c r="AN42" s="329">
        <f t="shared" si="32"/>
        <v>0</v>
      </c>
      <c r="AO42" s="96">
        <f t="shared" si="26"/>
        <v>-238.86579135831937</v>
      </c>
      <c r="AP42" s="97"/>
      <c r="AQ42" s="98">
        <f t="shared" si="8"/>
        <v>0</v>
      </c>
      <c r="AR42" s="99">
        <f t="shared" si="38"/>
        <v>123.09</v>
      </c>
      <c r="AS42" s="99">
        <f t="shared" si="10"/>
        <v>0</v>
      </c>
      <c r="AT42" s="99">
        <f t="shared" si="11"/>
        <v>84.8</v>
      </c>
      <c r="AU42" s="99">
        <f t="shared" si="27"/>
        <v>0</v>
      </c>
      <c r="AV42" s="99">
        <f t="array" ref="AV42">_xlfn.IFS(U42=0,AO42,U42&lt;0,AO42/-U42,U42&gt;0,AO42/U42)</f>
        <v>-238.86579135831937</v>
      </c>
      <c r="AW42" s="235">
        <f t="shared" si="46"/>
        <v>0</v>
      </c>
      <c r="AX42" s="235">
        <f t="shared" si="47"/>
        <v>-1.9405783683347093</v>
      </c>
      <c r="AY42" s="100"/>
      <c r="AZ42" s="95">
        <f t="shared" si="14"/>
        <v>-11465.55798519933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4"/>
        <v>48</v>
      </c>
      <c r="F43" s="94"/>
      <c r="G43" s="94"/>
      <c r="H43" s="273">
        <v>48</v>
      </c>
      <c r="I43" s="94"/>
      <c r="J43" s="94"/>
      <c r="K43" s="93">
        <v>123.09</v>
      </c>
      <c r="L43" s="93">
        <f t="shared" si="45"/>
        <v>5908.32</v>
      </c>
      <c r="M43" s="90"/>
      <c r="N43" s="90">
        <v>1</v>
      </c>
      <c r="O43" s="90">
        <v>1260</v>
      </c>
      <c r="P43" s="90">
        <v>0</v>
      </c>
      <c r="Q43" s="234">
        <f t="shared" si="15"/>
        <v>3.125E-2</v>
      </c>
      <c r="R43" s="93">
        <f t="shared" si="16"/>
        <v>0</v>
      </c>
      <c r="S43" s="94">
        <v>1</v>
      </c>
      <c r="T43" s="94">
        <v>-1</v>
      </c>
      <c r="U43" s="93">
        <f t="shared" si="17"/>
        <v>0</v>
      </c>
      <c r="V43" s="94">
        <v>1011</v>
      </c>
      <c r="W43" s="94">
        <v>-1011</v>
      </c>
      <c r="X43" s="93">
        <f t="shared" si="18"/>
        <v>0</v>
      </c>
      <c r="Y43" s="94">
        <v>1260</v>
      </c>
      <c r="Z43" s="94">
        <v>-1260</v>
      </c>
      <c r="AA43" s="93">
        <f t="shared" si="19"/>
        <v>0</v>
      </c>
      <c r="AB43" s="93">
        <f t="shared" si="20"/>
        <v>0</v>
      </c>
      <c r="AC43" s="235">
        <f t="shared" si="21"/>
        <v>0</v>
      </c>
      <c r="AD43" s="93">
        <f t="shared" si="22"/>
        <v>0</v>
      </c>
      <c r="AE43" s="94">
        <v>0</v>
      </c>
      <c r="AF43" s="235">
        <f t="shared" si="23"/>
        <v>0</v>
      </c>
      <c r="AG43" s="94">
        <v>107.11</v>
      </c>
      <c r="AH43" s="94"/>
      <c r="AI43" s="94"/>
      <c r="AJ43" s="94"/>
      <c r="AK43" s="94"/>
      <c r="AL43" s="123">
        <f t="shared" si="24"/>
        <v>154.06579135831939</v>
      </c>
      <c r="AM43" s="94">
        <v>0</v>
      </c>
      <c r="AN43" s="329">
        <f t="shared" si="32"/>
        <v>52.857427003265002</v>
      </c>
      <c r="AO43" s="96">
        <f t="shared" si="26"/>
        <v>-314.03321836158437</v>
      </c>
      <c r="AP43" s="97"/>
      <c r="AQ43" s="98">
        <f t="shared" si="8"/>
        <v>0</v>
      </c>
      <c r="AR43" s="99">
        <f t="shared" si="38"/>
        <v>123.09</v>
      </c>
      <c r="AS43" s="99">
        <f t="shared" si="10"/>
        <v>0</v>
      </c>
      <c r="AT43" s="99">
        <f t="shared" si="11"/>
        <v>107.11</v>
      </c>
      <c r="AU43" s="99">
        <f t="shared" si="27"/>
        <v>0</v>
      </c>
      <c r="AV43" s="99">
        <f t="array" ref="AV43">_xlfn.IFS(U43=0,AO43,U43&lt;0,AO43/-U43,U43&gt;0,AO43/U43)</f>
        <v>-314.03321836158437</v>
      </c>
      <c r="AW43" s="235">
        <f t="shared" si="46"/>
        <v>0</v>
      </c>
      <c r="AX43" s="235">
        <f t="shared" si="47"/>
        <v>-2.5512488289997917</v>
      </c>
      <c r="AY43" s="100"/>
      <c r="AZ43" s="95">
        <f t="shared" si="14"/>
        <v>-15073.594481356049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4"/>
        <v>219</v>
      </c>
      <c r="F44" s="94"/>
      <c r="G44" s="94"/>
      <c r="H44" s="273">
        <v>219</v>
      </c>
      <c r="I44" s="94"/>
      <c r="J44" s="94"/>
      <c r="K44" s="93">
        <v>111.39</v>
      </c>
      <c r="L44" s="93">
        <f t="shared" si="45"/>
        <v>24394.41</v>
      </c>
      <c r="M44" s="90"/>
      <c r="N44" s="90">
        <v>8</v>
      </c>
      <c r="O44" s="90">
        <v>1128</v>
      </c>
      <c r="P44" s="90">
        <v>13</v>
      </c>
      <c r="Q44" s="234">
        <f t="shared" si="15"/>
        <v>0.25</v>
      </c>
      <c r="R44" s="93">
        <f t="shared" si="16"/>
        <v>3.125E-2</v>
      </c>
      <c r="S44" s="94">
        <v>1</v>
      </c>
      <c r="T44" s="94">
        <v>0</v>
      </c>
      <c r="U44" s="93">
        <f t="shared" si="17"/>
        <v>1</v>
      </c>
      <c r="V44" s="94">
        <v>752</v>
      </c>
      <c r="W44" s="94">
        <v>0</v>
      </c>
      <c r="X44" s="93">
        <f t="shared" si="18"/>
        <v>752</v>
      </c>
      <c r="Y44" s="94">
        <v>1048</v>
      </c>
      <c r="Z44" s="94">
        <v>0</v>
      </c>
      <c r="AA44" s="93">
        <f t="shared" si="19"/>
        <v>1048</v>
      </c>
      <c r="AB44" s="93">
        <f t="shared" si="20"/>
        <v>1173.1199999999999</v>
      </c>
      <c r="AC44" s="235">
        <f t="shared" si="21"/>
        <v>4.6679954596795612E-4</v>
      </c>
      <c r="AD44" s="93">
        <f t="shared" si="22"/>
        <v>111.39</v>
      </c>
      <c r="AE44" s="94">
        <v>372.42999999999995</v>
      </c>
      <c r="AF44" s="235">
        <f t="shared" si="23"/>
        <v>0.35537213740458012</v>
      </c>
      <c r="AG44" s="94">
        <v>645.46</v>
      </c>
      <c r="AH44" s="94"/>
      <c r="AI44" s="94"/>
      <c r="AJ44" s="94"/>
      <c r="AK44" s="94"/>
      <c r="AL44" s="123">
        <f t="shared" si="24"/>
        <v>702.92517307233231</v>
      </c>
      <c r="AM44" s="94">
        <v>0</v>
      </c>
      <c r="AN44" s="329">
        <f t="shared" si="32"/>
        <v>43.963955158271204</v>
      </c>
      <c r="AO44" s="96">
        <f t="shared" si="26"/>
        <v>-828.16912823060352</v>
      </c>
      <c r="AP44" s="97"/>
      <c r="AQ44" s="98">
        <f t="shared" si="8"/>
        <v>1048</v>
      </c>
      <c r="AR44" s="99">
        <f t="shared" si="38"/>
        <v>111.39</v>
      </c>
      <c r="AS44" s="99">
        <f t="shared" si="10"/>
        <v>372.42999999999995</v>
      </c>
      <c r="AT44" s="99">
        <f t="shared" si="11"/>
        <v>645.46</v>
      </c>
      <c r="AU44" s="99">
        <f t="shared" si="27"/>
        <v>0</v>
      </c>
      <c r="AV44" s="99">
        <f t="array" ref="AV44">_xlfn.IFS(U44=0,AO44,U44&lt;0,AO44/-U44,U44&gt;0,AO44/U44)</f>
        <v>-828.16912823060352</v>
      </c>
      <c r="AW44" s="235">
        <f t="shared" si="46"/>
        <v>-0.79023771777729346</v>
      </c>
      <c r="AX44" s="235">
        <f t="shared" si="47"/>
        <v>-7.4348606538343072</v>
      </c>
      <c r="AY44" s="100"/>
      <c r="AZ44" s="95">
        <f t="shared" si="14"/>
        <v>-181369.03908250216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4"/>
        <v>296</v>
      </c>
      <c r="F45" s="94"/>
      <c r="G45" s="94"/>
      <c r="H45" s="273">
        <v>296</v>
      </c>
      <c r="I45" s="94"/>
      <c r="J45" s="94"/>
      <c r="K45" s="93">
        <v>107.88</v>
      </c>
      <c r="L45" s="93">
        <f t="shared" si="45"/>
        <v>31932.48</v>
      </c>
      <c r="M45" s="90"/>
      <c r="N45" s="90">
        <v>30</v>
      </c>
      <c r="O45" s="90">
        <v>1016</v>
      </c>
      <c r="P45" s="90">
        <v>52</v>
      </c>
      <c r="Q45" s="234">
        <f t="shared" si="15"/>
        <v>0.9375</v>
      </c>
      <c r="R45" s="93">
        <f t="shared" si="16"/>
        <v>0.375</v>
      </c>
      <c r="S45" s="94">
        <v>13</v>
      </c>
      <c r="T45" s="94">
        <v>-1</v>
      </c>
      <c r="U45" s="93">
        <f t="shared" si="17"/>
        <v>12</v>
      </c>
      <c r="V45" s="94">
        <v>9560.64</v>
      </c>
      <c r="W45" s="94">
        <v>-672</v>
      </c>
      <c r="X45" s="93">
        <f t="shared" si="18"/>
        <v>8888.64</v>
      </c>
      <c r="Y45" s="94">
        <v>13245.34</v>
      </c>
      <c r="Z45" s="94">
        <v>-998</v>
      </c>
      <c r="AA45" s="93">
        <f t="shared" si="19"/>
        <v>12247.34</v>
      </c>
      <c r="AB45" s="93">
        <f t="shared" si="20"/>
        <v>15849.6</v>
      </c>
      <c r="AC45" s="235">
        <f t="shared" si="21"/>
        <v>5.4552030069801409E-3</v>
      </c>
      <c r="AD45" s="93">
        <f t="shared" si="22"/>
        <v>1294.56</v>
      </c>
      <c r="AE45" s="94">
        <v>4591.45</v>
      </c>
      <c r="AF45" s="235">
        <f t="shared" si="23"/>
        <v>0.3748936503763266</v>
      </c>
      <c r="AG45" s="94">
        <v>1342.38</v>
      </c>
      <c r="AH45" s="94"/>
      <c r="AI45" s="94"/>
      <c r="AJ45" s="94"/>
      <c r="AK45" s="94"/>
      <c r="AL45" s="123">
        <f t="shared" si="24"/>
        <v>950.0723800429696</v>
      </c>
      <c r="AM45" s="94">
        <v>0</v>
      </c>
      <c r="AN45" s="329">
        <f t="shared" si="32"/>
        <v>555.64650173287782</v>
      </c>
      <c r="AO45" s="96">
        <f t="shared" si="26"/>
        <v>3513.2311182241533</v>
      </c>
      <c r="AP45" s="97"/>
      <c r="AQ45" s="98">
        <f t="shared" si="8"/>
        <v>1020.6116666666667</v>
      </c>
      <c r="AR45" s="99">
        <f t="shared" si="38"/>
        <v>107.88</v>
      </c>
      <c r="AS45" s="99">
        <f t="shared" si="10"/>
        <v>382.62083333333334</v>
      </c>
      <c r="AT45" s="99">
        <f t="shared" si="11"/>
        <v>103.26</v>
      </c>
      <c r="AU45" s="99">
        <f t="shared" si="27"/>
        <v>0</v>
      </c>
      <c r="AV45" s="99">
        <f t="array" ref="AV45">_xlfn.IFS(U45=0,AO45,U45&lt;0,AO45/-U45,U45&gt;0,AO45/U45)</f>
        <v>292.76925985201279</v>
      </c>
      <c r="AW45" s="235">
        <f t="shared" si="46"/>
        <v>0.2868566658739084</v>
      </c>
      <c r="AX45" s="235">
        <f t="shared" si="47"/>
        <v>2.7138418599556249</v>
      </c>
      <c r="AY45" s="100"/>
      <c r="AZ45" s="95">
        <f t="shared" si="14"/>
        <v>86659.700916195783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4"/>
        <v>0</v>
      </c>
      <c r="F46" s="94"/>
      <c r="G46" s="94"/>
      <c r="H46" s="273">
        <v>0</v>
      </c>
      <c r="I46" s="94"/>
      <c r="J46" s="94"/>
      <c r="K46" s="93">
        <v>107.88</v>
      </c>
      <c r="L46" s="93">
        <f t="shared" si="45"/>
        <v>0</v>
      </c>
      <c r="M46" s="90"/>
      <c r="N46" s="90">
        <v>0</v>
      </c>
      <c r="O46" s="90">
        <v>0</v>
      </c>
      <c r="P46" s="90">
        <v>0</v>
      </c>
      <c r="Q46" s="234">
        <f t="shared" si="15"/>
        <v>0</v>
      </c>
      <c r="R46" s="93">
        <f t="shared" si="16"/>
        <v>0</v>
      </c>
      <c r="S46" s="94">
        <v>0</v>
      </c>
      <c r="T46" s="94">
        <v>0</v>
      </c>
      <c r="U46" s="93">
        <f t="shared" si="17"/>
        <v>0</v>
      </c>
      <c r="V46" s="94">
        <v>0</v>
      </c>
      <c r="W46" s="94">
        <v>0</v>
      </c>
      <c r="X46" s="93">
        <f t="shared" si="18"/>
        <v>0</v>
      </c>
      <c r="Y46" s="94">
        <v>0</v>
      </c>
      <c r="Z46" s="94">
        <v>0</v>
      </c>
      <c r="AA46" s="93">
        <f t="shared" si="19"/>
        <v>0</v>
      </c>
      <c r="AB46" s="93">
        <f t="shared" si="20"/>
        <v>0</v>
      </c>
      <c r="AC46" s="235">
        <f t="shared" si="21"/>
        <v>0</v>
      </c>
      <c r="AD46" s="93">
        <f t="shared" si="22"/>
        <v>0</v>
      </c>
      <c r="AE46" s="94">
        <v>0</v>
      </c>
      <c r="AF46" s="235">
        <f t="shared" si="23"/>
        <v>0</v>
      </c>
      <c r="AG46" s="94">
        <v>0</v>
      </c>
      <c r="AH46" s="94"/>
      <c r="AI46" s="94"/>
      <c r="AJ46" s="94"/>
      <c r="AK46" s="94"/>
      <c r="AL46" s="123">
        <f t="shared" si="24"/>
        <v>0</v>
      </c>
      <c r="AM46" s="94">
        <v>0</v>
      </c>
      <c r="AN46" s="329">
        <f t="shared" si="32"/>
        <v>0</v>
      </c>
      <c r="AO46" s="96">
        <f t="shared" si="26"/>
        <v>0</v>
      </c>
      <c r="AP46" s="97"/>
      <c r="AQ46" s="98">
        <f t="shared" si="8"/>
        <v>0</v>
      </c>
      <c r="AR46" s="99">
        <f t="shared" si="38"/>
        <v>107.88</v>
      </c>
      <c r="AS46" s="99">
        <f t="shared" si="10"/>
        <v>0</v>
      </c>
      <c r="AT46" s="99">
        <f t="shared" si="11"/>
        <v>0</v>
      </c>
      <c r="AU46" s="99">
        <f t="shared" si="27"/>
        <v>0</v>
      </c>
      <c r="AV46" s="99">
        <f t="array" ref="AV46">_xlfn.IFS(U46=0,AO46,U46&lt;0,AO46/-U46,U46&gt;0,AO46/U46)</f>
        <v>0</v>
      </c>
      <c r="AW46" s="235">
        <f t="shared" si="46"/>
        <v>0</v>
      </c>
      <c r="AX46" s="235">
        <f t="shared" si="47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4"/>
        <v>170</v>
      </c>
      <c r="F47" s="94"/>
      <c r="G47" s="94"/>
      <c r="H47" s="273">
        <v>170</v>
      </c>
      <c r="I47" s="94"/>
      <c r="J47" s="94"/>
      <c r="K47" s="93">
        <v>123.09</v>
      </c>
      <c r="L47" s="93">
        <f t="shared" si="45"/>
        <v>20925.3</v>
      </c>
      <c r="M47" s="90"/>
      <c r="N47" s="90">
        <v>14</v>
      </c>
      <c r="O47" s="90">
        <v>968</v>
      </c>
      <c r="P47" s="90">
        <v>57</v>
      </c>
      <c r="Q47" s="234">
        <f t="shared" si="15"/>
        <v>0.4375</v>
      </c>
      <c r="R47" s="93">
        <f t="shared" si="16"/>
        <v>0.1875</v>
      </c>
      <c r="S47" s="94">
        <v>6</v>
      </c>
      <c r="T47" s="94">
        <v>0</v>
      </c>
      <c r="U47" s="93">
        <f t="shared" si="17"/>
        <v>6</v>
      </c>
      <c r="V47" s="94">
        <v>4518.4799999999996</v>
      </c>
      <c r="W47" s="94">
        <v>0</v>
      </c>
      <c r="X47" s="93">
        <f t="shared" si="18"/>
        <v>4518.4799999999996</v>
      </c>
      <c r="Y47" s="94">
        <v>5847.58</v>
      </c>
      <c r="Z47" s="94">
        <v>0</v>
      </c>
      <c r="AA47" s="93">
        <f t="shared" si="19"/>
        <v>5847.58</v>
      </c>
      <c r="AB47" s="93">
        <f t="shared" si="20"/>
        <v>7724.64</v>
      </c>
      <c r="AC47" s="235">
        <f t="shared" si="21"/>
        <v>2.6046256574535315E-3</v>
      </c>
      <c r="AD47" s="93">
        <f t="shared" si="22"/>
        <v>738.54</v>
      </c>
      <c r="AE47" s="94">
        <v>2187.6</v>
      </c>
      <c r="AF47" s="235">
        <f t="shared" si="23"/>
        <v>0.37410347528379262</v>
      </c>
      <c r="AG47" s="94">
        <v>826.83999999999992</v>
      </c>
      <c r="AH47" s="94"/>
      <c r="AI47" s="94"/>
      <c r="AJ47" s="94"/>
      <c r="AK47" s="94"/>
      <c r="AL47" s="123">
        <f t="shared" si="24"/>
        <v>545.64967772738123</v>
      </c>
      <c r="AM47" s="94">
        <v>0</v>
      </c>
      <c r="AN47" s="329">
        <f t="shared" si="32"/>
        <v>245.30796269504157</v>
      </c>
      <c r="AO47" s="96">
        <f t="shared" si="26"/>
        <v>1303.6423595775775</v>
      </c>
      <c r="AP47" s="97"/>
      <c r="AQ47" s="98">
        <f t="shared" si="8"/>
        <v>974.59666666666669</v>
      </c>
      <c r="AR47" s="99">
        <f t="shared" si="38"/>
        <v>123.09</v>
      </c>
      <c r="AS47" s="99">
        <f t="shared" si="10"/>
        <v>364.59999999999997</v>
      </c>
      <c r="AT47" s="99">
        <f t="shared" si="11"/>
        <v>137.80666666666664</v>
      </c>
      <c r="AU47" s="99">
        <f t="shared" si="27"/>
        <v>0</v>
      </c>
      <c r="AV47" s="99">
        <f t="array" ref="AV47">_xlfn.IFS(U47=0,AO47,U47&lt;0,AO47/-U47,U47&gt;0,AO47/U47)</f>
        <v>217.27372659626292</v>
      </c>
      <c r="AW47" s="235">
        <f t="shared" si="46"/>
        <v>0.22293707133165813</v>
      </c>
      <c r="AX47" s="235">
        <f t="shared" si="47"/>
        <v>1.7651614801873663</v>
      </c>
      <c r="AY47" s="100"/>
      <c r="AZ47" s="95">
        <f t="shared" si="14"/>
        <v>36936.533521364698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4"/>
        <v>408</v>
      </c>
      <c r="F48" s="94"/>
      <c r="G48" s="94"/>
      <c r="H48" s="273">
        <v>408</v>
      </c>
      <c r="I48" s="94"/>
      <c r="J48" s="94"/>
      <c r="K48" s="93">
        <v>107.88</v>
      </c>
      <c r="L48" s="93">
        <f t="shared" si="45"/>
        <v>44015.040000000001</v>
      </c>
      <c r="M48" s="90"/>
      <c r="N48" s="90">
        <v>30</v>
      </c>
      <c r="O48" s="90">
        <v>1084</v>
      </c>
      <c r="P48" s="90">
        <v>63</v>
      </c>
      <c r="Q48" s="234">
        <f t="shared" si="15"/>
        <v>0.9375</v>
      </c>
      <c r="R48" s="93">
        <f t="shared" si="16"/>
        <v>0.40625</v>
      </c>
      <c r="S48" s="94">
        <v>13</v>
      </c>
      <c r="T48" s="94">
        <v>0</v>
      </c>
      <c r="U48" s="93">
        <f t="shared" si="17"/>
        <v>13</v>
      </c>
      <c r="V48" s="94">
        <v>9845</v>
      </c>
      <c r="W48" s="94">
        <v>0</v>
      </c>
      <c r="X48" s="93">
        <f t="shared" si="18"/>
        <v>9845</v>
      </c>
      <c r="Y48" s="94">
        <v>13990.69</v>
      </c>
      <c r="Z48" s="94">
        <v>0</v>
      </c>
      <c r="AA48" s="93">
        <f t="shared" si="19"/>
        <v>13990.69</v>
      </c>
      <c r="AB48" s="93">
        <f t="shared" si="20"/>
        <v>20487.599999999999</v>
      </c>
      <c r="AC48" s="235">
        <f t="shared" si="21"/>
        <v>6.2317249425366643E-3</v>
      </c>
      <c r="AD48" s="93">
        <f t="shared" si="22"/>
        <v>1402.44</v>
      </c>
      <c r="AE48" s="94">
        <v>5188.93</v>
      </c>
      <c r="AF48" s="235">
        <f t="shared" si="23"/>
        <v>0.37088449533225309</v>
      </c>
      <c r="AG48" s="94">
        <v>1435.1699999999998</v>
      </c>
      <c r="AH48" s="94"/>
      <c r="AI48" s="94">
        <v>3453</v>
      </c>
      <c r="AJ48" s="94"/>
      <c r="AK48" s="94"/>
      <c r="AL48" s="123">
        <f t="shared" si="24"/>
        <v>1309.5592265457149</v>
      </c>
      <c r="AM48" s="94">
        <v>0</v>
      </c>
      <c r="AN48" s="329">
        <f t="shared" si="32"/>
        <v>586.91418682564256</v>
      </c>
      <c r="AO48" s="96">
        <f t="shared" si="26"/>
        <v>614.67658662864221</v>
      </c>
      <c r="AP48" s="97"/>
      <c r="AQ48" s="98">
        <f t="shared" si="8"/>
        <v>1076.2069230769232</v>
      </c>
      <c r="AR48" s="99">
        <f t="shared" si="38"/>
        <v>107.88</v>
      </c>
      <c r="AS48" s="99">
        <f t="shared" si="10"/>
        <v>399.14846153846156</v>
      </c>
      <c r="AT48" s="99">
        <f t="shared" si="11"/>
        <v>110.3976923076923</v>
      </c>
      <c r="AU48" s="99">
        <f t="shared" si="27"/>
        <v>265.61538461538464</v>
      </c>
      <c r="AV48" s="99">
        <f t="array" ref="AV48">_xlfn.IFS(U48=0,AO48,U48&lt;0,AO48/-U48,U48&gt;0,AO48/U48)</f>
        <v>47.2828143560494</v>
      </c>
      <c r="AW48" s="235">
        <f t="shared" si="46"/>
        <v>4.3934687040356274E-2</v>
      </c>
      <c r="AX48" s="235">
        <f t="shared" si="47"/>
        <v>0.43829082643723954</v>
      </c>
      <c r="AY48" s="100"/>
      <c r="AZ48" s="95">
        <f t="shared" si="14"/>
        <v>19291.388257268154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4"/>
        <v>213</v>
      </c>
      <c r="F49" s="94"/>
      <c r="G49" s="94"/>
      <c r="H49" s="273">
        <v>213</v>
      </c>
      <c r="I49" s="94"/>
      <c r="J49" s="94"/>
      <c r="K49" s="93">
        <v>123.09</v>
      </c>
      <c r="L49" s="93">
        <f t="shared" si="45"/>
        <v>26218.170000000002</v>
      </c>
      <c r="M49" s="90"/>
      <c r="N49" s="90">
        <v>101</v>
      </c>
      <c r="O49" s="90">
        <v>1267</v>
      </c>
      <c r="P49" s="90">
        <v>39</v>
      </c>
      <c r="Q49" s="234">
        <f t="shared" si="15"/>
        <v>3.15625</v>
      </c>
      <c r="R49" s="93">
        <f t="shared" si="16"/>
        <v>1</v>
      </c>
      <c r="S49" s="94">
        <v>35</v>
      </c>
      <c r="T49" s="94">
        <v>-3</v>
      </c>
      <c r="U49" s="93">
        <f t="shared" si="17"/>
        <v>32</v>
      </c>
      <c r="V49" s="94">
        <v>34412.629999999997</v>
      </c>
      <c r="W49" s="94">
        <v>-2821</v>
      </c>
      <c r="X49" s="93">
        <f t="shared" si="18"/>
        <v>31591.629999999997</v>
      </c>
      <c r="Y49" s="94">
        <v>44403.44</v>
      </c>
      <c r="Z49" s="94">
        <v>-3774</v>
      </c>
      <c r="AA49" s="93">
        <f t="shared" si="19"/>
        <v>40629.440000000002</v>
      </c>
      <c r="AB49" s="93">
        <f t="shared" si="20"/>
        <v>49907.13</v>
      </c>
      <c r="AC49" s="235">
        <f t="shared" si="21"/>
        <v>1.809714135966824E-2</v>
      </c>
      <c r="AD49" s="93">
        <f t="shared" si="22"/>
        <v>3938.88</v>
      </c>
      <c r="AE49" s="94">
        <v>14990.630000000005</v>
      </c>
      <c r="AF49" s="235">
        <f t="shared" si="23"/>
        <v>0.36895979860908751</v>
      </c>
      <c r="AG49" s="94">
        <v>6465.0399999999945</v>
      </c>
      <c r="AH49" s="94">
        <v>2000</v>
      </c>
      <c r="AI49" s="94">
        <v>12112</v>
      </c>
      <c r="AJ49" s="94"/>
      <c r="AK49" s="94"/>
      <c r="AL49" s="123">
        <f t="shared" si="24"/>
        <v>683.66694915254232</v>
      </c>
      <c r="AM49" s="94">
        <v>0</v>
      </c>
      <c r="AN49" s="329">
        <f t="shared" si="32"/>
        <v>1862.7393559475061</v>
      </c>
      <c r="AO49" s="96">
        <f t="shared" si="26"/>
        <v>-1423.5163051000418</v>
      </c>
      <c r="AP49" s="97"/>
      <c r="AQ49" s="98">
        <f t="shared" si="8"/>
        <v>1269.67</v>
      </c>
      <c r="AR49" s="99">
        <f t="shared" si="38"/>
        <v>123.09</v>
      </c>
      <c r="AS49" s="99">
        <f t="shared" si="10"/>
        <v>468.45718750000015</v>
      </c>
      <c r="AT49" s="99">
        <f t="shared" si="11"/>
        <v>184.71542857142842</v>
      </c>
      <c r="AU49" s="99">
        <f t="shared" si="27"/>
        <v>403.2</v>
      </c>
      <c r="AV49" s="99">
        <f t="array" ref="AV49">_xlfn.IFS(U49=0,AO49,U49&lt;0,AO49/-U49,U49&gt;0,AO49/U49)</f>
        <v>-44.484884534376306</v>
      </c>
      <c r="AW49" s="235">
        <f t="shared" si="46"/>
        <v>-3.5036572128487167E-2</v>
      </c>
      <c r="AX49" s="235">
        <f t="shared" si="47"/>
        <v>-0.36140128795496224</v>
      </c>
      <c r="AY49" s="100"/>
      <c r="AZ49" s="95">
        <f t="shared" si="14"/>
        <v>-9475.2804058221536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4"/>
        <v>250</v>
      </c>
      <c r="F50" s="94"/>
      <c r="G50" s="94"/>
      <c r="H50" s="273">
        <v>250</v>
      </c>
      <c r="I50" s="94"/>
      <c r="J50" s="94"/>
      <c r="K50" s="93">
        <v>134.79</v>
      </c>
      <c r="L50" s="93">
        <f t="shared" si="45"/>
        <v>33697.5</v>
      </c>
      <c r="M50" s="90"/>
      <c r="N50" s="90">
        <v>53</v>
      </c>
      <c r="O50" s="90">
        <v>1146</v>
      </c>
      <c r="P50" s="90">
        <v>64</v>
      </c>
      <c r="Q50" s="234">
        <f t="shared" si="15"/>
        <v>1.65625</v>
      </c>
      <c r="R50" s="93">
        <f t="shared" si="16"/>
        <v>0.8125</v>
      </c>
      <c r="S50" s="94">
        <v>27</v>
      </c>
      <c r="T50" s="94">
        <v>-1</v>
      </c>
      <c r="U50" s="93">
        <f t="shared" si="17"/>
        <v>26</v>
      </c>
      <c r="V50" s="94">
        <v>23429.49</v>
      </c>
      <c r="W50" s="94">
        <v>-891</v>
      </c>
      <c r="X50" s="93">
        <f t="shared" si="18"/>
        <v>22538.49</v>
      </c>
      <c r="Y50" s="94">
        <v>30799.43</v>
      </c>
      <c r="Z50" s="94">
        <v>-1138</v>
      </c>
      <c r="AA50" s="93">
        <f t="shared" si="19"/>
        <v>29661.43</v>
      </c>
      <c r="AB50" s="93">
        <f t="shared" si="20"/>
        <v>38872.32</v>
      </c>
      <c r="AC50" s="235">
        <f t="shared" si="21"/>
        <v>1.3211776771717856E-2</v>
      </c>
      <c r="AD50" s="93">
        <f t="shared" si="22"/>
        <v>3504.54</v>
      </c>
      <c r="AE50" s="94">
        <v>10971.44</v>
      </c>
      <c r="AF50" s="235">
        <f t="shared" si="23"/>
        <v>0.36988911188705331</v>
      </c>
      <c r="AG50" s="94">
        <v>2912.09</v>
      </c>
      <c r="AH50" s="94">
        <v>8502</v>
      </c>
      <c r="AI50" s="94">
        <f>110+4419</f>
        <v>4529</v>
      </c>
      <c r="AJ50" s="94"/>
      <c r="AK50" s="94"/>
      <c r="AL50" s="123">
        <f t="shared" si="24"/>
        <v>802.42599665791363</v>
      </c>
      <c r="AM50" s="94">
        <v>0</v>
      </c>
      <c r="AN50" s="329">
        <f t="shared" si="32"/>
        <v>1292.0465261644208</v>
      </c>
      <c r="AO50" s="96">
        <f t="shared" si="26"/>
        <v>-2852.1125228223354</v>
      </c>
      <c r="AP50" s="97"/>
      <c r="AQ50" s="98">
        <f t="shared" si="8"/>
        <v>1140.8242307692308</v>
      </c>
      <c r="AR50" s="99">
        <f t="shared" si="38"/>
        <v>134.79</v>
      </c>
      <c r="AS50" s="99">
        <f t="shared" si="10"/>
        <v>421.97846153846154</v>
      </c>
      <c r="AT50" s="99">
        <f t="shared" si="11"/>
        <v>107.85518518518519</v>
      </c>
      <c r="AU50" s="99">
        <f t="shared" si="27"/>
        <v>482.62962962962962</v>
      </c>
      <c r="AV50" s="99">
        <f t="array" ref="AV50">_xlfn.IFS(U50=0,AO50,U50&lt;0,AO50/-U50,U50&gt;0,AO50/U50)</f>
        <v>-109.69663549316675</v>
      </c>
      <c r="AW50" s="235">
        <f t="shared" si="46"/>
        <v>-9.6155597448347424E-2</v>
      </c>
      <c r="AX50" s="235">
        <f t="shared" si="47"/>
        <v>-0.81383363375003159</v>
      </c>
      <c r="AY50" s="100"/>
      <c r="AZ50" s="95">
        <f t="shared" si="14"/>
        <v>-27424.15887329169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4"/>
        <v>32</v>
      </c>
      <c r="F51" s="94"/>
      <c r="G51" s="94"/>
      <c r="H51" s="273">
        <v>32</v>
      </c>
      <c r="I51" s="94"/>
      <c r="J51" s="94"/>
      <c r="K51" s="93">
        <v>144.15</v>
      </c>
      <c r="L51" s="93">
        <f t="shared" si="45"/>
        <v>4612.8</v>
      </c>
      <c r="M51" s="90"/>
      <c r="N51" s="90">
        <v>53</v>
      </c>
      <c r="O51" s="90">
        <v>1183</v>
      </c>
      <c r="P51" s="90">
        <v>27</v>
      </c>
      <c r="Q51" s="234">
        <f t="shared" si="15"/>
        <v>1.65625</v>
      </c>
      <c r="R51" s="93">
        <f t="shared" si="16"/>
        <v>0.375</v>
      </c>
      <c r="S51" s="94">
        <v>12</v>
      </c>
      <c r="T51" s="94">
        <v>0</v>
      </c>
      <c r="U51" s="93">
        <f t="shared" si="17"/>
        <v>12</v>
      </c>
      <c r="V51" s="94">
        <v>10065.91</v>
      </c>
      <c r="W51" s="94">
        <v>0</v>
      </c>
      <c r="X51" s="93">
        <f t="shared" si="18"/>
        <v>10065.91</v>
      </c>
      <c r="Y51" s="94">
        <v>14171.07</v>
      </c>
      <c r="Z51" s="94">
        <v>0</v>
      </c>
      <c r="AA51" s="93">
        <f t="shared" si="19"/>
        <v>14171.07</v>
      </c>
      <c r="AB51" s="93">
        <f t="shared" si="20"/>
        <v>16928.73</v>
      </c>
      <c r="AC51" s="235">
        <f t="shared" si="21"/>
        <v>6.3120696964504997E-3</v>
      </c>
      <c r="AD51" s="93">
        <f t="shared" si="22"/>
        <v>1729.8000000000002</v>
      </c>
      <c r="AE51" s="94">
        <v>5271.8799999999992</v>
      </c>
      <c r="AF51" s="235">
        <f t="shared" si="23"/>
        <v>0.37201707422234165</v>
      </c>
      <c r="AG51" s="94">
        <v>3122.0900000000006</v>
      </c>
      <c r="AH51" s="94">
        <v>3000</v>
      </c>
      <c r="AI51" s="94">
        <v>12527</v>
      </c>
      <c r="AJ51" s="94"/>
      <c r="AK51" s="94"/>
      <c r="AL51" s="123">
        <f t="shared" si="24"/>
        <v>102.71052757221294</v>
      </c>
      <c r="AM51" s="94">
        <v>0</v>
      </c>
      <c r="AN51" s="329">
        <f t="shared" si="32"/>
        <v>594.48118895488778</v>
      </c>
      <c r="AO51" s="96">
        <f t="shared" si="26"/>
        <v>-12176.8917165271</v>
      </c>
      <c r="AP51" s="97"/>
      <c r="AQ51" s="98">
        <f t="shared" si="8"/>
        <v>1180.9224999999999</v>
      </c>
      <c r="AR51" s="99">
        <f t="shared" si="38"/>
        <v>144.15</v>
      </c>
      <c r="AS51" s="99">
        <f t="shared" si="10"/>
        <v>439.32333333333327</v>
      </c>
      <c r="AT51" s="99">
        <f t="shared" si="11"/>
        <v>260.17416666666674</v>
      </c>
      <c r="AU51" s="99">
        <f t="shared" si="27"/>
        <v>1293.9166666666667</v>
      </c>
      <c r="AV51" s="99">
        <f t="array" ref="AV51">_xlfn.IFS(U51=0,AO51,U51&lt;0,AO51/-U51,U51&gt;0,AO51/U51)</f>
        <v>-1014.7409763772583</v>
      </c>
      <c r="AW51" s="235">
        <f t="shared" si="46"/>
        <v>-0.85927821375006275</v>
      </c>
      <c r="AX51" s="235">
        <f t="shared" si="47"/>
        <v>-7.0394795447607237</v>
      </c>
      <c r="AY51" s="100"/>
      <c r="AZ51" s="95">
        <f t="shared" si="14"/>
        <v>-32471.711244072267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4"/>
        <v>49</v>
      </c>
      <c r="F52" s="94"/>
      <c r="G52" s="94"/>
      <c r="H52" s="273">
        <v>49</v>
      </c>
      <c r="I52" s="94"/>
      <c r="J52" s="94"/>
      <c r="K52" s="93">
        <v>96.18</v>
      </c>
      <c r="L52" s="93">
        <f t="shared" si="45"/>
        <v>4712.8200000000006</v>
      </c>
      <c r="M52" s="90"/>
      <c r="N52" s="90">
        <v>1</v>
      </c>
      <c r="O52" s="90">
        <v>1106</v>
      </c>
      <c r="P52" s="90">
        <v>0</v>
      </c>
      <c r="Q52" s="234">
        <f t="shared" si="15"/>
        <v>3.125E-2</v>
      </c>
      <c r="R52" s="93">
        <f t="shared" si="16"/>
        <v>0</v>
      </c>
      <c r="S52" s="94">
        <v>0</v>
      </c>
      <c r="T52" s="94">
        <v>0</v>
      </c>
      <c r="U52" s="93">
        <f t="shared" si="17"/>
        <v>0</v>
      </c>
      <c r="V52" s="94">
        <v>0</v>
      </c>
      <c r="W52" s="94">
        <v>0</v>
      </c>
      <c r="X52" s="93">
        <f t="shared" si="18"/>
        <v>0</v>
      </c>
      <c r="Y52" s="94">
        <v>0</v>
      </c>
      <c r="Z52" s="94">
        <v>0</v>
      </c>
      <c r="AA52" s="93">
        <f t="shared" si="19"/>
        <v>0</v>
      </c>
      <c r="AB52" s="93">
        <f t="shared" si="20"/>
        <v>0</v>
      </c>
      <c r="AC52" s="235">
        <f t="shared" si="21"/>
        <v>0</v>
      </c>
      <c r="AD52" s="93">
        <f t="shared" si="22"/>
        <v>0</v>
      </c>
      <c r="AE52" s="94">
        <v>0</v>
      </c>
      <c r="AF52" s="235">
        <f t="shared" si="23"/>
        <v>0</v>
      </c>
      <c r="AG52" s="94">
        <v>108.58</v>
      </c>
      <c r="AH52" s="94"/>
      <c r="AI52" s="94"/>
      <c r="AJ52" s="94"/>
      <c r="AK52" s="94"/>
      <c r="AL52" s="123">
        <f t="shared" si="24"/>
        <v>157.27549534495105</v>
      </c>
      <c r="AM52" s="94">
        <v>0</v>
      </c>
      <c r="AN52" s="329">
        <f t="shared" si="32"/>
        <v>0</v>
      </c>
      <c r="AO52" s="96">
        <f t="shared" si="26"/>
        <v>-265.85549534495107</v>
      </c>
      <c r="AP52" s="97"/>
      <c r="AQ52" s="98">
        <f t="shared" si="8"/>
        <v>0</v>
      </c>
      <c r="AR52" s="99">
        <f t="shared" si="38"/>
        <v>96.18</v>
      </c>
      <c r="AS52" s="99">
        <f t="shared" si="10"/>
        <v>0</v>
      </c>
      <c r="AT52" s="99">
        <f t="shared" si="11"/>
        <v>108.58</v>
      </c>
      <c r="AU52" s="99">
        <f t="shared" si="27"/>
        <v>0</v>
      </c>
      <c r="AV52" s="99">
        <f t="array" ref="AV52">_xlfn.IFS(U52=0,AO52,U52&lt;0,AO52/-U52,U52&gt;0,AO52/U52)</f>
        <v>-265.85549534495107</v>
      </c>
      <c r="AW52" s="235">
        <f t="shared" si="46"/>
        <v>0</v>
      </c>
      <c r="AX52" s="235">
        <f t="shared" si="47"/>
        <v>-2.7641453040647854</v>
      </c>
      <c r="AY52" s="100"/>
      <c r="AZ52" s="95">
        <f t="shared" si="14"/>
        <v>-13026.919271902601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4"/>
        <v>49</v>
      </c>
      <c r="F53" s="94"/>
      <c r="G53" s="94"/>
      <c r="H53" s="273">
        <v>49</v>
      </c>
      <c r="I53" s="94"/>
      <c r="J53" s="94"/>
      <c r="K53" s="93">
        <v>96.18</v>
      </c>
      <c r="L53" s="93">
        <f t="shared" si="45"/>
        <v>4712.8200000000006</v>
      </c>
      <c r="M53" s="90"/>
      <c r="N53" s="90">
        <v>4</v>
      </c>
      <c r="O53" s="90">
        <v>1166</v>
      </c>
      <c r="P53" s="90">
        <v>25</v>
      </c>
      <c r="Q53" s="234">
        <f t="shared" si="15"/>
        <v>0.125</v>
      </c>
      <c r="R53" s="93">
        <f t="shared" si="16"/>
        <v>3.125E-2</v>
      </c>
      <c r="S53" s="94">
        <v>1</v>
      </c>
      <c r="T53" s="94">
        <v>0</v>
      </c>
      <c r="U53" s="93">
        <f t="shared" si="17"/>
        <v>1</v>
      </c>
      <c r="V53" s="94">
        <v>1059</v>
      </c>
      <c r="W53" s="94">
        <v>0</v>
      </c>
      <c r="X53" s="93">
        <f t="shared" si="18"/>
        <v>1059</v>
      </c>
      <c r="Y53" s="94">
        <v>1225</v>
      </c>
      <c r="Z53" s="94">
        <v>0</v>
      </c>
      <c r="AA53" s="93">
        <f t="shared" si="19"/>
        <v>1225</v>
      </c>
      <c r="AB53" s="93">
        <f t="shared" si="20"/>
        <v>1166</v>
      </c>
      <c r="AC53" s="235">
        <f t="shared" si="21"/>
        <v>5.4563878226216247E-4</v>
      </c>
      <c r="AD53" s="93">
        <f t="shared" si="22"/>
        <v>96.18</v>
      </c>
      <c r="AE53" s="94">
        <v>459.75</v>
      </c>
      <c r="AF53" s="235">
        <f t="shared" si="23"/>
        <v>0.3753061224489796</v>
      </c>
      <c r="AG53" s="94">
        <v>380.16</v>
      </c>
      <c r="AH53" s="94"/>
      <c r="AI53" s="94"/>
      <c r="AJ53" s="94"/>
      <c r="AK53" s="94"/>
      <c r="AL53" s="123">
        <f t="shared" si="24"/>
        <v>157.27549534495105</v>
      </c>
      <c r="AM53" s="94">
        <v>0</v>
      </c>
      <c r="AN53" s="329">
        <f t="shared" si="32"/>
        <v>51.389165142063199</v>
      </c>
      <c r="AO53" s="96">
        <f t="shared" si="26"/>
        <v>80.245339512985652</v>
      </c>
      <c r="AP53" s="97"/>
      <c r="AQ53" s="98">
        <f t="shared" si="8"/>
        <v>1225</v>
      </c>
      <c r="AR53" s="99">
        <f t="shared" si="38"/>
        <v>96.18</v>
      </c>
      <c r="AS53" s="99">
        <f t="shared" si="10"/>
        <v>459.75</v>
      </c>
      <c r="AT53" s="99">
        <f t="shared" si="11"/>
        <v>380.16</v>
      </c>
      <c r="AU53" s="99">
        <f t="shared" si="27"/>
        <v>0</v>
      </c>
      <c r="AV53" s="99">
        <f t="array" ref="AV53">_xlfn.IFS(U53=0,AO53,U53&lt;0,AO53/-U53,U53&gt;0,AO53/U53)</f>
        <v>80.245339512985652</v>
      </c>
      <c r="AW53" s="235">
        <f t="shared" si="46"/>
        <v>6.5506399602437274E-2</v>
      </c>
      <c r="AX53" s="235">
        <f t="shared" si="47"/>
        <v>0.83432459464530717</v>
      </c>
      <c r="AY53" s="100"/>
      <c r="AZ53" s="95">
        <f t="shared" si="14"/>
        <v>3932.0216361362968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8">SUM(F54:J54)</f>
        <v>55</v>
      </c>
      <c r="F54" s="94"/>
      <c r="G54" s="94"/>
      <c r="H54" s="273">
        <v>55</v>
      </c>
      <c r="I54" s="94"/>
      <c r="J54" s="94"/>
      <c r="K54" s="94">
        <v>123.09</v>
      </c>
      <c r="L54" s="93">
        <f t="shared" si="45"/>
        <v>6769.95</v>
      </c>
      <c r="M54" s="90"/>
      <c r="N54" s="90">
        <v>5</v>
      </c>
      <c r="O54" s="90">
        <v>998</v>
      </c>
      <c r="P54" s="90">
        <v>60</v>
      </c>
      <c r="Q54" s="234">
        <f t="shared" si="15"/>
        <v>0.15625</v>
      </c>
      <c r="R54" s="93">
        <f t="shared" si="16"/>
        <v>3.125E-2</v>
      </c>
      <c r="S54" s="94">
        <v>1</v>
      </c>
      <c r="T54" s="94">
        <v>0</v>
      </c>
      <c r="U54" s="93">
        <f t="shared" si="17"/>
        <v>1</v>
      </c>
      <c r="V54" s="94">
        <v>709</v>
      </c>
      <c r="W54" s="94">
        <v>0</v>
      </c>
      <c r="X54" s="93">
        <f t="shared" si="18"/>
        <v>709</v>
      </c>
      <c r="Y54" s="94">
        <v>968.06</v>
      </c>
      <c r="Z54" s="94">
        <v>0</v>
      </c>
      <c r="AA54" s="93">
        <f t="shared" si="19"/>
        <v>968.06</v>
      </c>
      <c r="AB54" s="93">
        <f t="shared" si="20"/>
        <v>2994</v>
      </c>
      <c r="AC54" s="235">
        <f t="shared" si="21"/>
        <v>4.3119271800547669E-4</v>
      </c>
      <c r="AD54" s="93">
        <f t="shared" si="22"/>
        <v>123.09</v>
      </c>
      <c r="AE54" s="94">
        <v>364.28</v>
      </c>
      <c r="AF54" s="235">
        <f t="shared" si="23"/>
        <v>0.3762989897320414</v>
      </c>
      <c r="AG54" s="94">
        <v>158.75</v>
      </c>
      <c r="AH54" s="94"/>
      <c r="AI54" s="94"/>
      <c r="AJ54" s="94"/>
      <c r="AK54" s="94"/>
      <c r="AL54" s="123">
        <f t="shared" si="24"/>
        <v>176.53371926474099</v>
      </c>
      <c r="AM54" s="94">
        <v>0</v>
      </c>
      <c r="AN54" s="329">
        <f t="shared" si="32"/>
        <v>40.610445067286285</v>
      </c>
      <c r="AO54" s="96">
        <f t="shared" si="26"/>
        <v>104.79583566797265</v>
      </c>
      <c r="AP54" s="97"/>
      <c r="AQ54" s="98">
        <f t="shared" si="8"/>
        <v>968.06</v>
      </c>
      <c r="AR54" s="99">
        <f t="shared" si="38"/>
        <v>123.09</v>
      </c>
      <c r="AS54" s="99">
        <f t="shared" si="10"/>
        <v>364.28</v>
      </c>
      <c r="AT54" s="99">
        <f t="shared" si="11"/>
        <v>158.75</v>
      </c>
      <c r="AU54" s="99">
        <f t="shared" si="27"/>
        <v>0</v>
      </c>
      <c r="AV54" s="99">
        <f t="array" ref="AV54">_xlfn.IFS(U54=0,AO54,U54&lt;0,AO54/-U54,U54&gt;0,AO54/U54)</f>
        <v>104.79583566797265</v>
      </c>
      <c r="AW54" s="235">
        <f t="shared" si="46"/>
        <v>0.10825345088937943</v>
      </c>
      <c r="AX54" s="235">
        <f t="shared" si="47"/>
        <v>0.85137570613350111</v>
      </c>
      <c r="AY54" s="100"/>
      <c r="AZ54" s="95">
        <f t="shared" si="14"/>
        <v>5763.7709617384962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8"/>
        <v>1</v>
      </c>
      <c r="F55" s="94"/>
      <c r="G55" s="94"/>
      <c r="H55" s="273">
        <v>1</v>
      </c>
      <c r="I55" s="94"/>
      <c r="J55" s="94"/>
      <c r="K55" s="94">
        <v>158.19</v>
      </c>
      <c r="L55" s="93">
        <f t="shared" si="45"/>
        <v>158.19</v>
      </c>
      <c r="M55" s="90"/>
      <c r="N55" s="90">
        <v>1</v>
      </c>
      <c r="O55" s="90">
        <v>1049</v>
      </c>
      <c r="P55" s="90">
        <v>0</v>
      </c>
      <c r="Q55" s="234">
        <f t="shared" si="15"/>
        <v>3.125E-2</v>
      </c>
      <c r="R55" s="93">
        <f t="shared" si="16"/>
        <v>0</v>
      </c>
      <c r="S55" s="94">
        <v>0</v>
      </c>
      <c r="T55" s="94">
        <v>0</v>
      </c>
      <c r="U55" s="93">
        <f t="shared" si="17"/>
        <v>0</v>
      </c>
      <c r="V55" s="94">
        <v>0</v>
      </c>
      <c r="W55" s="94">
        <v>0</v>
      </c>
      <c r="X55" s="93">
        <f t="shared" si="18"/>
        <v>0</v>
      </c>
      <c r="Y55" s="94">
        <v>0</v>
      </c>
      <c r="Z55" s="94">
        <v>0</v>
      </c>
      <c r="AA55" s="93">
        <f t="shared" si="19"/>
        <v>0</v>
      </c>
      <c r="AB55" s="93">
        <f t="shared" si="20"/>
        <v>0</v>
      </c>
      <c r="AC55" s="235">
        <f t="shared" si="21"/>
        <v>0</v>
      </c>
      <c r="AD55" s="93">
        <f t="shared" si="22"/>
        <v>0</v>
      </c>
      <c r="AE55" s="94">
        <v>0</v>
      </c>
      <c r="AF55" s="235">
        <f t="shared" si="23"/>
        <v>0</v>
      </c>
      <c r="AG55" s="94">
        <v>93.93</v>
      </c>
      <c r="AH55" s="94"/>
      <c r="AI55" s="94"/>
      <c r="AJ55" s="94"/>
      <c r="AK55" s="94"/>
      <c r="AL55" s="123">
        <f t="shared" si="24"/>
        <v>3.2097039866316543</v>
      </c>
      <c r="AM55" s="94">
        <v>0</v>
      </c>
      <c r="AN55" s="329">
        <f t="shared" si="32"/>
        <v>0</v>
      </c>
      <c r="AO55" s="96">
        <f t="shared" si="26"/>
        <v>-97.139703986631659</v>
      </c>
      <c r="AP55" s="97"/>
      <c r="AQ55" s="98">
        <f t="shared" si="8"/>
        <v>0</v>
      </c>
      <c r="AR55" s="99">
        <f t="shared" si="38"/>
        <v>158.19</v>
      </c>
      <c r="AS55" s="99">
        <f t="shared" si="10"/>
        <v>0</v>
      </c>
      <c r="AT55" s="99">
        <f t="shared" si="11"/>
        <v>93.93</v>
      </c>
      <c r="AU55" s="99">
        <f t="shared" si="27"/>
        <v>0</v>
      </c>
      <c r="AV55" s="99">
        <f t="array" ref="AV55">_xlfn.IFS(U55=0,AO55,U55&lt;0,AO55/-U55,U55&gt;0,AO55/U55)</f>
        <v>-97.139703986631659</v>
      </c>
      <c r="AW55" s="235">
        <f t="shared" si="46"/>
        <v>0</v>
      </c>
      <c r="AX55" s="235">
        <f t="shared" si="47"/>
        <v>-0.61406981469518718</v>
      </c>
      <c r="AY55" s="100"/>
      <c r="AZ55" s="95">
        <f t="shared" si="14"/>
        <v>-97.139703986631659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8"/>
        <v>2</v>
      </c>
      <c r="F56" s="94"/>
      <c r="G56" s="94"/>
      <c r="H56" s="273">
        <v>2</v>
      </c>
      <c r="I56" s="94"/>
      <c r="J56" s="94"/>
      <c r="K56" s="94">
        <v>152.34</v>
      </c>
      <c r="L56" s="93">
        <f t="shared" si="45"/>
        <v>304.68</v>
      </c>
      <c r="M56" s="90"/>
      <c r="N56" s="90">
        <v>6</v>
      </c>
      <c r="O56" s="90">
        <v>1049</v>
      </c>
      <c r="P56" s="90">
        <v>0</v>
      </c>
      <c r="Q56" s="234">
        <f t="shared" si="15"/>
        <v>0.1875</v>
      </c>
      <c r="R56" s="93">
        <f t="shared" si="16"/>
        <v>0</v>
      </c>
      <c r="S56" s="94">
        <v>0</v>
      </c>
      <c r="T56" s="94">
        <v>0</v>
      </c>
      <c r="U56" s="93">
        <f t="shared" si="17"/>
        <v>0</v>
      </c>
      <c r="V56" s="94">
        <v>0</v>
      </c>
      <c r="W56" s="94">
        <v>0</v>
      </c>
      <c r="X56" s="93">
        <f t="shared" si="18"/>
        <v>0</v>
      </c>
      <c r="Y56" s="94">
        <v>0</v>
      </c>
      <c r="Z56" s="94">
        <v>0</v>
      </c>
      <c r="AA56" s="93">
        <f t="shared" si="19"/>
        <v>0</v>
      </c>
      <c r="AB56" s="93">
        <f t="shared" si="20"/>
        <v>0</v>
      </c>
      <c r="AC56" s="235">
        <f t="shared" si="21"/>
        <v>0</v>
      </c>
      <c r="AD56" s="93">
        <f t="shared" si="22"/>
        <v>0</v>
      </c>
      <c r="AE56" s="94">
        <v>0</v>
      </c>
      <c r="AF56" s="235">
        <f t="shared" si="23"/>
        <v>0</v>
      </c>
      <c r="AG56" s="94">
        <v>402.44</v>
      </c>
      <c r="AH56" s="94"/>
      <c r="AI56" s="94"/>
      <c r="AJ56" s="94"/>
      <c r="AK56" s="94"/>
      <c r="AL56" s="123">
        <f t="shared" si="24"/>
        <v>6.4194079732633087</v>
      </c>
      <c r="AM56" s="94">
        <v>0</v>
      </c>
      <c r="AN56" s="329">
        <f t="shared" si="32"/>
        <v>0</v>
      </c>
      <c r="AO56" s="96">
        <f t="shared" si="26"/>
        <v>-408.85940797326333</v>
      </c>
      <c r="AP56" s="97"/>
      <c r="AQ56" s="98">
        <f t="shared" si="8"/>
        <v>0</v>
      </c>
      <c r="AR56" s="99">
        <f t="shared" si="38"/>
        <v>152.34</v>
      </c>
      <c r="AS56" s="99">
        <f t="shared" si="10"/>
        <v>0</v>
      </c>
      <c r="AT56" s="99">
        <f t="shared" si="11"/>
        <v>402.44</v>
      </c>
      <c r="AU56" s="99">
        <f t="shared" si="27"/>
        <v>0</v>
      </c>
      <c r="AV56" s="99">
        <f t="array" ref="AV56">_xlfn.IFS(U56=0,AO56,U56&lt;0,AO56/-U56,U56&gt;0,AO56/U56)</f>
        <v>-408.85940797326333</v>
      </c>
      <c r="AW56" s="235">
        <f t="shared" si="46"/>
        <v>0</v>
      </c>
      <c r="AX56" s="235">
        <f t="shared" si="47"/>
        <v>-2.6838611525092775</v>
      </c>
      <c r="AY56" s="100"/>
      <c r="AZ56" s="95">
        <f t="shared" si="14"/>
        <v>-817.71881594652666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8"/>
        <v>0</v>
      </c>
      <c r="F57" s="94"/>
      <c r="G57" s="94"/>
      <c r="H57" s="273">
        <v>0</v>
      </c>
      <c r="I57" s="94"/>
      <c r="J57" s="94"/>
      <c r="K57" s="94">
        <v>93.84</v>
      </c>
      <c r="L57" s="93">
        <f t="shared" si="45"/>
        <v>0</v>
      </c>
      <c r="M57" s="90"/>
      <c r="N57" s="90">
        <v>0</v>
      </c>
      <c r="O57" s="90">
        <v>0</v>
      </c>
      <c r="P57" s="90">
        <v>0</v>
      </c>
      <c r="Q57" s="234">
        <f t="shared" si="15"/>
        <v>0</v>
      </c>
      <c r="R57" s="93">
        <f t="shared" si="16"/>
        <v>0</v>
      </c>
      <c r="S57" s="94">
        <v>0</v>
      </c>
      <c r="T57" s="94">
        <v>0</v>
      </c>
      <c r="U57" s="93">
        <f t="shared" si="17"/>
        <v>0</v>
      </c>
      <c r="V57" s="94">
        <v>0</v>
      </c>
      <c r="W57" s="94">
        <v>0</v>
      </c>
      <c r="X57" s="93">
        <f t="shared" si="18"/>
        <v>0</v>
      </c>
      <c r="Y57" s="94">
        <v>0</v>
      </c>
      <c r="Z57" s="94">
        <v>0</v>
      </c>
      <c r="AA57" s="93">
        <f t="shared" si="19"/>
        <v>0</v>
      </c>
      <c r="AB57" s="93">
        <f t="shared" si="20"/>
        <v>0</v>
      </c>
      <c r="AC57" s="235">
        <f t="shared" si="21"/>
        <v>0</v>
      </c>
      <c r="AD57" s="93">
        <f t="shared" si="22"/>
        <v>0</v>
      </c>
      <c r="AE57" s="94">
        <v>0</v>
      </c>
      <c r="AF57" s="235">
        <f t="shared" si="23"/>
        <v>0</v>
      </c>
      <c r="AG57" s="94">
        <v>0</v>
      </c>
      <c r="AH57" s="94"/>
      <c r="AI57" s="94"/>
      <c r="AJ57" s="94"/>
      <c r="AK57" s="94"/>
      <c r="AL57" s="123">
        <f t="shared" si="24"/>
        <v>0</v>
      </c>
      <c r="AM57" s="94">
        <v>0</v>
      </c>
      <c r="AN57" s="329">
        <f t="shared" si="32"/>
        <v>0</v>
      </c>
      <c r="AO57" s="96">
        <f t="shared" si="26"/>
        <v>0</v>
      </c>
      <c r="AP57" s="97"/>
      <c r="AQ57" s="98">
        <f t="shared" si="8"/>
        <v>0</v>
      </c>
      <c r="AR57" s="99">
        <f t="shared" si="38"/>
        <v>93.84</v>
      </c>
      <c r="AS57" s="99">
        <f t="shared" si="10"/>
        <v>0</v>
      </c>
      <c r="AT57" s="99">
        <f t="shared" si="11"/>
        <v>0</v>
      </c>
      <c r="AU57" s="99">
        <f t="shared" si="27"/>
        <v>0</v>
      </c>
      <c r="AV57" s="99">
        <f t="array" ref="AV57">_xlfn.IFS(U57=0,AO57,U57&lt;0,AO57/-U57,U57&gt;0,AO57/U57)</f>
        <v>0</v>
      </c>
      <c r="AW57" s="235">
        <f t="shared" si="46"/>
        <v>0</v>
      </c>
      <c r="AX57" s="235">
        <f t="shared" si="47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8"/>
        <v>50</v>
      </c>
      <c r="F58" s="94"/>
      <c r="G58" s="94"/>
      <c r="H58" s="273">
        <v>50</v>
      </c>
      <c r="I58" s="94"/>
      <c r="J58" s="94"/>
      <c r="K58" s="94">
        <v>169.89</v>
      </c>
      <c r="L58" s="93">
        <f t="shared" si="45"/>
        <v>8494.5</v>
      </c>
      <c r="M58" s="90"/>
      <c r="N58" s="90">
        <v>2</v>
      </c>
      <c r="O58" s="90">
        <v>1039</v>
      </c>
      <c r="P58" s="90">
        <v>100</v>
      </c>
      <c r="Q58" s="234">
        <f t="shared" si="15"/>
        <v>6.25E-2</v>
      </c>
      <c r="R58" s="93">
        <f t="shared" si="16"/>
        <v>3.125E-2</v>
      </c>
      <c r="S58" s="94">
        <v>1</v>
      </c>
      <c r="T58" s="94">
        <v>0</v>
      </c>
      <c r="U58" s="93">
        <f t="shared" si="17"/>
        <v>1</v>
      </c>
      <c r="V58" s="94">
        <v>704</v>
      </c>
      <c r="W58" s="94">
        <v>0</v>
      </c>
      <c r="X58" s="93">
        <f t="shared" si="18"/>
        <v>704</v>
      </c>
      <c r="Y58" s="94">
        <v>1039</v>
      </c>
      <c r="Z58" s="94">
        <v>0</v>
      </c>
      <c r="AA58" s="93">
        <f t="shared" si="19"/>
        <v>1039</v>
      </c>
      <c r="AB58" s="93">
        <f t="shared" si="20"/>
        <v>2078</v>
      </c>
      <c r="AC58" s="235">
        <f t="shared" si="21"/>
        <v>4.6279077124113208E-4</v>
      </c>
      <c r="AD58" s="93">
        <f t="shared" si="22"/>
        <v>169.89</v>
      </c>
      <c r="AE58" s="94">
        <v>369.05999999999995</v>
      </c>
      <c r="AF58" s="235">
        <f t="shared" si="23"/>
        <v>0.35520692974013468</v>
      </c>
      <c r="AG58" s="94">
        <v>46.4</v>
      </c>
      <c r="AH58" s="94"/>
      <c r="AI58" s="94"/>
      <c r="AJ58" s="94"/>
      <c r="AK58" s="94"/>
      <c r="AL58" s="123">
        <f t="shared" si="24"/>
        <v>160.48519933158272</v>
      </c>
      <c r="AM58" s="94">
        <v>0</v>
      </c>
      <c r="AN58" s="329">
        <f t="shared" si="32"/>
        <v>43.586402108247889</v>
      </c>
      <c r="AO58" s="96">
        <f t="shared" si="26"/>
        <v>249.57839856016946</v>
      </c>
      <c r="AP58" s="97"/>
      <c r="AQ58" s="98">
        <f t="shared" si="8"/>
        <v>1039</v>
      </c>
      <c r="AR58" s="99">
        <f t="shared" si="38"/>
        <v>169.89</v>
      </c>
      <c r="AS58" s="99">
        <f t="shared" si="10"/>
        <v>369.05999999999995</v>
      </c>
      <c r="AT58" s="99">
        <f t="shared" si="11"/>
        <v>46.4</v>
      </c>
      <c r="AU58" s="99">
        <f t="shared" si="27"/>
        <v>0</v>
      </c>
      <c r="AV58" s="99">
        <f t="array" ref="AV58">_xlfn.IFS(U58=0,AO58,U58&lt;0,AO58/-U58,U58&gt;0,AO58/U58)</f>
        <v>249.57839856016946</v>
      </c>
      <c r="AW58" s="235">
        <f t="shared" si="46"/>
        <v>0.24021020073163568</v>
      </c>
      <c r="AX58" s="235">
        <f t="shared" si="47"/>
        <v>1.4690587942796485</v>
      </c>
      <c r="AY58" s="100"/>
      <c r="AZ58" s="95">
        <f t="shared" si="14"/>
        <v>12478.919928008472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8"/>
        <v>0</v>
      </c>
      <c r="F59" s="94"/>
      <c r="G59" s="94"/>
      <c r="H59" s="273">
        <v>0</v>
      </c>
      <c r="I59" s="94"/>
      <c r="J59" s="94"/>
      <c r="K59" s="94">
        <v>158.19</v>
      </c>
      <c r="L59" s="93">
        <f t="shared" si="45"/>
        <v>0</v>
      </c>
      <c r="M59" s="90"/>
      <c r="N59" s="90">
        <v>0</v>
      </c>
      <c r="O59" s="90">
        <v>0</v>
      </c>
      <c r="P59" s="90">
        <v>0</v>
      </c>
      <c r="Q59" s="234">
        <f t="shared" si="15"/>
        <v>0</v>
      </c>
      <c r="R59" s="93">
        <f t="shared" si="16"/>
        <v>0</v>
      </c>
      <c r="S59" s="94">
        <v>0</v>
      </c>
      <c r="T59" s="94">
        <v>0</v>
      </c>
      <c r="U59" s="93">
        <f t="shared" si="17"/>
        <v>0</v>
      </c>
      <c r="V59" s="94">
        <v>0</v>
      </c>
      <c r="W59" s="94">
        <v>0</v>
      </c>
      <c r="X59" s="93">
        <f t="shared" si="18"/>
        <v>0</v>
      </c>
      <c r="Y59" s="94">
        <v>0</v>
      </c>
      <c r="Z59" s="94">
        <v>0</v>
      </c>
      <c r="AA59" s="93">
        <f t="shared" si="19"/>
        <v>0</v>
      </c>
      <c r="AB59" s="93">
        <f t="shared" si="20"/>
        <v>0</v>
      </c>
      <c r="AC59" s="235">
        <f t="shared" si="21"/>
        <v>0</v>
      </c>
      <c r="AD59" s="93">
        <f t="shared" si="22"/>
        <v>0</v>
      </c>
      <c r="AE59" s="94">
        <v>0</v>
      </c>
      <c r="AF59" s="235">
        <f t="shared" si="23"/>
        <v>0</v>
      </c>
      <c r="AG59" s="94">
        <v>0</v>
      </c>
      <c r="AH59" s="94"/>
      <c r="AI59" s="94"/>
      <c r="AJ59" s="94"/>
      <c r="AK59" s="94"/>
      <c r="AL59" s="123">
        <f t="shared" si="24"/>
        <v>0</v>
      </c>
      <c r="AM59" s="94">
        <v>0</v>
      </c>
      <c r="AN59" s="329">
        <f t="shared" si="32"/>
        <v>0</v>
      </c>
      <c r="AO59" s="96">
        <f t="shared" si="26"/>
        <v>0</v>
      </c>
      <c r="AP59" s="97"/>
      <c r="AQ59" s="98">
        <f t="shared" si="8"/>
        <v>0</v>
      </c>
      <c r="AR59" s="99">
        <f t="shared" si="38"/>
        <v>158.19</v>
      </c>
      <c r="AS59" s="99">
        <f t="shared" si="10"/>
        <v>0</v>
      </c>
      <c r="AT59" s="99">
        <f t="shared" si="11"/>
        <v>0</v>
      </c>
      <c r="AU59" s="99">
        <f t="shared" si="27"/>
        <v>0</v>
      </c>
      <c r="AV59" s="99">
        <f t="array" ref="AV59">_xlfn.IFS(U59=0,AO59,U59&lt;0,AO59/-U59,U59&gt;0,AO59/U59)</f>
        <v>0</v>
      </c>
      <c r="AW59" s="235">
        <f t="shared" si="46"/>
        <v>0</v>
      </c>
      <c r="AX59" s="235">
        <f t="shared" si="47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8"/>
        <v>28</v>
      </c>
      <c r="F60" s="94"/>
      <c r="G60" s="94"/>
      <c r="H60" s="273">
        <v>28</v>
      </c>
      <c r="I60" s="94"/>
      <c r="J60" s="94"/>
      <c r="K60" s="94">
        <v>158.19</v>
      </c>
      <c r="L60" s="93">
        <f t="shared" si="45"/>
        <v>4429.32</v>
      </c>
      <c r="M60" s="90"/>
      <c r="N60" s="90">
        <v>4</v>
      </c>
      <c r="O60" s="90">
        <v>1048</v>
      </c>
      <c r="P60" s="90">
        <v>0</v>
      </c>
      <c r="Q60" s="234">
        <f t="shared" si="15"/>
        <v>0.125</v>
      </c>
      <c r="R60" s="93">
        <f t="shared" si="16"/>
        <v>0</v>
      </c>
      <c r="S60" s="94">
        <v>0</v>
      </c>
      <c r="T60" s="94">
        <v>0</v>
      </c>
      <c r="U60" s="93">
        <f t="shared" si="17"/>
        <v>0</v>
      </c>
      <c r="V60" s="94">
        <v>0</v>
      </c>
      <c r="W60" s="94">
        <v>0</v>
      </c>
      <c r="X60" s="93">
        <f t="shared" si="18"/>
        <v>0</v>
      </c>
      <c r="Y60" s="94">
        <v>0</v>
      </c>
      <c r="Z60" s="94">
        <v>0</v>
      </c>
      <c r="AA60" s="93">
        <f t="shared" si="19"/>
        <v>0</v>
      </c>
      <c r="AB60" s="93">
        <f t="shared" si="20"/>
        <v>0</v>
      </c>
      <c r="AC60" s="235">
        <f t="shared" si="21"/>
        <v>0</v>
      </c>
      <c r="AD60" s="93">
        <f t="shared" si="22"/>
        <v>0</v>
      </c>
      <c r="AE60" s="94">
        <v>0</v>
      </c>
      <c r="AF60" s="235">
        <f t="shared" si="23"/>
        <v>0</v>
      </c>
      <c r="AG60" s="94">
        <v>187.4</v>
      </c>
      <c r="AH60" s="94"/>
      <c r="AI60" s="94"/>
      <c r="AJ60" s="94"/>
      <c r="AK60" s="94"/>
      <c r="AL60" s="123">
        <f t="shared" si="24"/>
        <v>89.871711625686331</v>
      </c>
      <c r="AM60" s="94">
        <v>0</v>
      </c>
      <c r="AN60" s="329">
        <f t="shared" si="32"/>
        <v>0</v>
      </c>
      <c r="AO60" s="96">
        <f t="shared" si="26"/>
        <v>-277.27171162568635</v>
      </c>
      <c r="AP60" s="97"/>
      <c r="AQ60" s="98">
        <f t="shared" si="8"/>
        <v>0</v>
      </c>
      <c r="AR60" s="99">
        <f t="shared" si="38"/>
        <v>158.19</v>
      </c>
      <c r="AS60" s="99">
        <f t="shared" si="10"/>
        <v>0</v>
      </c>
      <c r="AT60" s="99">
        <f t="shared" si="11"/>
        <v>187.4</v>
      </c>
      <c r="AU60" s="99">
        <f t="shared" si="27"/>
        <v>0</v>
      </c>
      <c r="AV60" s="99">
        <f t="array" ref="AV60">_xlfn.IFS(U60=0,AO60,U60&lt;0,AO60/-U60,U60&gt;0,AO60/U60)</f>
        <v>-277.27171162568635</v>
      </c>
      <c r="AW60" s="235">
        <f t="shared" si="46"/>
        <v>0</v>
      </c>
      <c r="AX60" s="235">
        <f t="shared" si="47"/>
        <v>-1.7527764816087386</v>
      </c>
      <c r="AY60" s="100"/>
      <c r="AZ60" s="95">
        <f t="shared" si="14"/>
        <v>-7763.607925519218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8"/>
        <v>163</v>
      </c>
      <c r="F61" s="94"/>
      <c r="G61" s="94"/>
      <c r="H61" s="273">
        <v>163</v>
      </c>
      <c r="I61" s="94"/>
      <c r="J61" s="94"/>
      <c r="K61" s="94">
        <v>128.94</v>
      </c>
      <c r="L61" s="93">
        <f t="shared" si="45"/>
        <v>21017.22</v>
      </c>
      <c r="M61" s="90"/>
      <c r="N61" s="90">
        <v>1</v>
      </c>
      <c r="O61" s="90">
        <v>948</v>
      </c>
      <c r="P61" s="90">
        <v>0</v>
      </c>
      <c r="Q61" s="234">
        <f t="shared" si="15"/>
        <v>3.125E-2</v>
      </c>
      <c r="R61" s="93">
        <f t="shared" si="16"/>
        <v>0</v>
      </c>
      <c r="S61" s="94">
        <v>0</v>
      </c>
      <c r="T61" s="94">
        <v>0</v>
      </c>
      <c r="U61" s="93">
        <f t="shared" si="17"/>
        <v>0</v>
      </c>
      <c r="V61" s="94">
        <v>0</v>
      </c>
      <c r="W61" s="94">
        <v>0</v>
      </c>
      <c r="X61" s="93">
        <f t="shared" si="18"/>
        <v>0</v>
      </c>
      <c r="Y61" s="94">
        <v>0</v>
      </c>
      <c r="Z61" s="94">
        <v>0</v>
      </c>
      <c r="AA61" s="93">
        <f t="shared" si="19"/>
        <v>0</v>
      </c>
      <c r="AB61" s="93">
        <f t="shared" si="20"/>
        <v>0</v>
      </c>
      <c r="AC61" s="235">
        <f t="shared" si="21"/>
        <v>0</v>
      </c>
      <c r="AD61" s="93">
        <f t="shared" si="22"/>
        <v>0</v>
      </c>
      <c r="AE61" s="94">
        <v>0</v>
      </c>
      <c r="AF61" s="235">
        <f t="shared" si="23"/>
        <v>0</v>
      </c>
      <c r="AG61" s="94">
        <v>0</v>
      </c>
      <c r="AH61" s="94"/>
      <c r="AI61" s="94"/>
      <c r="AJ61" s="94"/>
      <c r="AK61" s="94"/>
      <c r="AL61" s="123">
        <f t="shared" si="24"/>
        <v>523.18174982095968</v>
      </c>
      <c r="AM61" s="94">
        <v>0</v>
      </c>
      <c r="AN61" s="329">
        <f t="shared" si="32"/>
        <v>0</v>
      </c>
      <c r="AO61" s="96">
        <f t="shared" si="26"/>
        <v>-523.18174982095968</v>
      </c>
      <c r="AP61" s="97"/>
      <c r="AQ61" s="98">
        <f t="shared" si="8"/>
        <v>0</v>
      </c>
      <c r="AR61" s="99">
        <f t="shared" si="38"/>
        <v>128.94</v>
      </c>
      <c r="AS61" s="99">
        <f t="shared" si="10"/>
        <v>0</v>
      </c>
      <c r="AT61" s="99">
        <f t="shared" si="11"/>
        <v>0</v>
      </c>
      <c r="AU61" s="99">
        <f t="shared" si="27"/>
        <v>0</v>
      </c>
      <c r="AV61" s="99">
        <f t="array" ref="AV61">_xlfn.IFS(U61=0,AO61,U61&lt;0,AO61/-U61,U61&gt;0,AO61/U61)</f>
        <v>-523.18174982095968</v>
      </c>
      <c r="AW61" s="235">
        <f t="shared" si="46"/>
        <v>0</v>
      </c>
      <c r="AX61" s="235">
        <f t="shared" si="47"/>
        <v>-4.0575597163095987</v>
      </c>
      <c r="AY61" s="100"/>
      <c r="AZ61" s="95">
        <f t="shared" si="14"/>
        <v>-85278.625220816422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8"/>
        <v>0</v>
      </c>
      <c r="F62" s="94"/>
      <c r="G62" s="94"/>
      <c r="H62" s="273">
        <v>0</v>
      </c>
      <c r="I62" s="94"/>
      <c r="J62" s="94"/>
      <c r="K62" s="94">
        <v>175.74</v>
      </c>
      <c r="L62" s="93">
        <f t="shared" si="45"/>
        <v>0</v>
      </c>
      <c r="M62" s="90"/>
      <c r="N62" s="90">
        <v>0</v>
      </c>
      <c r="O62" s="90">
        <v>0</v>
      </c>
      <c r="P62" s="90">
        <v>0</v>
      </c>
      <c r="Q62" s="234">
        <f t="shared" si="15"/>
        <v>0</v>
      </c>
      <c r="R62" s="93">
        <f t="shared" si="16"/>
        <v>0</v>
      </c>
      <c r="S62" s="94">
        <v>0</v>
      </c>
      <c r="T62" s="94">
        <v>0</v>
      </c>
      <c r="U62" s="93">
        <f t="shared" si="17"/>
        <v>0</v>
      </c>
      <c r="V62" s="94">
        <v>0</v>
      </c>
      <c r="W62" s="94">
        <v>0</v>
      </c>
      <c r="X62" s="93">
        <f t="shared" si="18"/>
        <v>0</v>
      </c>
      <c r="Y62" s="94">
        <v>0</v>
      </c>
      <c r="Z62" s="94">
        <v>0</v>
      </c>
      <c r="AA62" s="93">
        <f t="shared" si="19"/>
        <v>0</v>
      </c>
      <c r="AB62" s="93">
        <f t="shared" si="20"/>
        <v>0</v>
      </c>
      <c r="AC62" s="235">
        <f t="shared" si="21"/>
        <v>0</v>
      </c>
      <c r="AD62" s="93">
        <f t="shared" si="22"/>
        <v>0</v>
      </c>
      <c r="AE62" s="94">
        <v>0</v>
      </c>
      <c r="AF62" s="235">
        <f t="shared" si="23"/>
        <v>0</v>
      </c>
      <c r="AG62" s="94">
        <v>0</v>
      </c>
      <c r="AH62" s="94"/>
      <c r="AI62" s="94"/>
      <c r="AJ62" s="94"/>
      <c r="AK62" s="94"/>
      <c r="AL62" s="123">
        <f t="shared" si="24"/>
        <v>0</v>
      </c>
      <c r="AM62" s="94">
        <v>0</v>
      </c>
      <c r="AN62" s="329">
        <f t="shared" si="32"/>
        <v>0</v>
      </c>
      <c r="AO62" s="96">
        <f t="shared" si="26"/>
        <v>0</v>
      </c>
      <c r="AP62" s="97"/>
      <c r="AQ62" s="98">
        <f t="shared" si="8"/>
        <v>0</v>
      </c>
      <c r="AR62" s="99">
        <f t="shared" si="38"/>
        <v>175.74</v>
      </c>
      <c r="AS62" s="99">
        <f t="shared" si="10"/>
        <v>0</v>
      </c>
      <c r="AT62" s="99">
        <f t="shared" si="11"/>
        <v>0</v>
      </c>
      <c r="AU62" s="99">
        <f t="shared" si="27"/>
        <v>0</v>
      </c>
      <c r="AV62" s="99">
        <f t="array" ref="AV62">_xlfn.IFS(U62=0,AO62,U62&lt;0,AO62/-U62,U62&gt;0,AO62/U62)</f>
        <v>0</v>
      </c>
      <c r="AW62" s="235">
        <f t="shared" si="46"/>
        <v>0</v>
      </c>
      <c r="AX62" s="235">
        <f t="shared" si="47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8"/>
        <v>0</v>
      </c>
      <c r="F63" s="94"/>
      <c r="G63" s="94"/>
      <c r="H63" s="273">
        <v>0</v>
      </c>
      <c r="I63" s="94"/>
      <c r="J63" s="94"/>
      <c r="K63" s="94">
        <v>140.63999999999999</v>
      </c>
      <c r="L63" s="93">
        <f t="shared" si="45"/>
        <v>0</v>
      </c>
      <c r="M63" s="90"/>
      <c r="N63" s="90">
        <v>0</v>
      </c>
      <c r="O63" s="90">
        <v>0</v>
      </c>
      <c r="P63" s="90">
        <v>0</v>
      </c>
      <c r="Q63" s="234">
        <f t="shared" si="15"/>
        <v>0</v>
      </c>
      <c r="R63" s="93">
        <f t="shared" si="16"/>
        <v>0</v>
      </c>
      <c r="S63" s="94">
        <v>0</v>
      </c>
      <c r="T63" s="94">
        <v>0</v>
      </c>
      <c r="U63" s="93">
        <f t="shared" si="17"/>
        <v>0</v>
      </c>
      <c r="V63" s="94">
        <v>0</v>
      </c>
      <c r="W63" s="94">
        <v>0</v>
      </c>
      <c r="X63" s="93">
        <f t="shared" si="18"/>
        <v>0</v>
      </c>
      <c r="Y63" s="94">
        <v>0</v>
      </c>
      <c r="Z63" s="94">
        <v>0</v>
      </c>
      <c r="AA63" s="93">
        <f t="shared" si="19"/>
        <v>0</v>
      </c>
      <c r="AB63" s="93">
        <f t="shared" si="20"/>
        <v>0</v>
      </c>
      <c r="AC63" s="235">
        <f t="shared" si="21"/>
        <v>0</v>
      </c>
      <c r="AD63" s="93">
        <f t="shared" si="22"/>
        <v>0</v>
      </c>
      <c r="AE63" s="94">
        <v>0</v>
      </c>
      <c r="AF63" s="235">
        <f t="shared" si="23"/>
        <v>0</v>
      </c>
      <c r="AG63" s="94">
        <v>0</v>
      </c>
      <c r="AH63" s="94"/>
      <c r="AI63" s="94"/>
      <c r="AJ63" s="94"/>
      <c r="AK63" s="94"/>
      <c r="AL63" s="123">
        <f t="shared" si="24"/>
        <v>0</v>
      </c>
      <c r="AM63" s="94">
        <v>0</v>
      </c>
      <c r="AN63" s="329">
        <f t="shared" si="32"/>
        <v>0</v>
      </c>
      <c r="AO63" s="96">
        <f t="shared" si="26"/>
        <v>0</v>
      </c>
      <c r="AP63" s="97"/>
      <c r="AQ63" s="98">
        <f t="shared" si="8"/>
        <v>0</v>
      </c>
      <c r="AR63" s="99">
        <f t="shared" si="38"/>
        <v>140.63999999999999</v>
      </c>
      <c r="AS63" s="99">
        <f t="shared" si="10"/>
        <v>0</v>
      </c>
      <c r="AT63" s="99">
        <f t="shared" si="11"/>
        <v>0</v>
      </c>
      <c r="AU63" s="99">
        <f t="shared" si="27"/>
        <v>0</v>
      </c>
      <c r="AV63" s="99">
        <f t="array" ref="AV63">_xlfn.IFS(U63=0,AO63,U63&lt;0,AO63/-U63,U63&gt;0,AO63/U63)</f>
        <v>0</v>
      </c>
      <c r="AW63" s="235">
        <f t="shared" si="46"/>
        <v>0</v>
      </c>
      <c r="AX63" s="235">
        <f t="shared" si="47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8"/>
        <v>0</v>
      </c>
      <c r="F64" s="94"/>
      <c r="G64" s="94"/>
      <c r="H64" s="273">
        <v>0</v>
      </c>
      <c r="I64" s="94"/>
      <c r="J64" s="94"/>
      <c r="K64" s="94">
        <v>99.69</v>
      </c>
      <c r="L64" s="93">
        <f t="shared" si="45"/>
        <v>0</v>
      </c>
      <c r="M64" s="90"/>
      <c r="N64" s="90">
        <v>0</v>
      </c>
      <c r="O64" s="90">
        <v>0</v>
      </c>
      <c r="P64" s="90">
        <v>0</v>
      </c>
      <c r="Q64" s="234">
        <f t="shared" si="15"/>
        <v>0</v>
      </c>
      <c r="R64" s="93">
        <f t="shared" si="16"/>
        <v>0</v>
      </c>
      <c r="S64" s="94">
        <v>0</v>
      </c>
      <c r="T64" s="94">
        <v>0</v>
      </c>
      <c r="U64" s="93">
        <f t="shared" si="17"/>
        <v>0</v>
      </c>
      <c r="V64" s="94">
        <v>0</v>
      </c>
      <c r="W64" s="94">
        <v>0</v>
      </c>
      <c r="X64" s="93">
        <f t="shared" si="18"/>
        <v>0</v>
      </c>
      <c r="Y64" s="94">
        <v>0</v>
      </c>
      <c r="Z64" s="94">
        <v>0</v>
      </c>
      <c r="AA64" s="93">
        <f t="shared" si="19"/>
        <v>0</v>
      </c>
      <c r="AB64" s="93">
        <f t="shared" si="20"/>
        <v>0</v>
      </c>
      <c r="AC64" s="235">
        <f t="shared" si="21"/>
        <v>0</v>
      </c>
      <c r="AD64" s="93">
        <f t="shared" si="22"/>
        <v>0</v>
      </c>
      <c r="AE64" s="94">
        <v>0</v>
      </c>
      <c r="AF64" s="235">
        <f t="shared" si="23"/>
        <v>0</v>
      </c>
      <c r="AG64" s="94">
        <v>0</v>
      </c>
      <c r="AH64" s="94"/>
      <c r="AI64" s="94"/>
      <c r="AJ64" s="94"/>
      <c r="AK64" s="94"/>
      <c r="AL64" s="123">
        <f t="shared" si="24"/>
        <v>0</v>
      </c>
      <c r="AM64" s="94">
        <v>0</v>
      </c>
      <c r="AN64" s="329">
        <f t="shared" si="32"/>
        <v>0</v>
      </c>
      <c r="AO64" s="96">
        <f t="shared" si="26"/>
        <v>0</v>
      </c>
      <c r="AP64" s="97"/>
      <c r="AQ64" s="98">
        <f t="shared" si="8"/>
        <v>0</v>
      </c>
      <c r="AR64" s="99">
        <f t="shared" si="38"/>
        <v>99.69</v>
      </c>
      <c r="AS64" s="99">
        <f t="shared" si="10"/>
        <v>0</v>
      </c>
      <c r="AT64" s="99">
        <f t="shared" si="11"/>
        <v>0</v>
      </c>
      <c r="AU64" s="99">
        <f t="shared" si="27"/>
        <v>0</v>
      </c>
      <c r="AV64" s="99">
        <f t="array" ref="AV64">_xlfn.IFS(U64=0,AO64,U64&lt;0,AO64/-U64,U64&gt;0,AO64/U64)</f>
        <v>0</v>
      </c>
      <c r="AW64" s="235">
        <f t="shared" si="46"/>
        <v>0</v>
      </c>
      <c r="AX64" s="235">
        <f t="shared" si="47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8"/>
        <v>0</v>
      </c>
      <c r="F65" s="94"/>
      <c r="G65" s="94"/>
      <c r="H65" s="273" t="s">
        <v>100</v>
      </c>
      <c r="I65" s="94"/>
      <c r="J65" s="94"/>
      <c r="K65" s="94">
        <v>99.69</v>
      </c>
      <c r="L65" s="93">
        <f t="shared" si="45"/>
        <v>0</v>
      </c>
      <c r="M65" s="90"/>
      <c r="N65" s="90">
        <v>1</v>
      </c>
      <c r="O65" s="90">
        <v>998</v>
      </c>
      <c r="P65" s="90">
        <v>0</v>
      </c>
      <c r="Q65" s="234">
        <f t="shared" si="15"/>
        <v>3.125E-2</v>
      </c>
      <c r="R65" s="93">
        <f t="shared" si="16"/>
        <v>0</v>
      </c>
      <c r="S65" s="94">
        <v>0</v>
      </c>
      <c r="T65" s="94">
        <v>0</v>
      </c>
      <c r="U65" s="93">
        <f t="shared" si="17"/>
        <v>0</v>
      </c>
      <c r="V65" s="94">
        <v>0</v>
      </c>
      <c r="W65" s="94">
        <v>0</v>
      </c>
      <c r="X65" s="93">
        <f t="shared" si="18"/>
        <v>0</v>
      </c>
      <c r="Y65" s="94">
        <v>0</v>
      </c>
      <c r="Z65" s="94">
        <v>0</v>
      </c>
      <c r="AA65" s="93">
        <f t="shared" si="19"/>
        <v>0</v>
      </c>
      <c r="AB65" s="93">
        <f t="shared" si="20"/>
        <v>0</v>
      </c>
      <c r="AC65" s="235">
        <f t="shared" si="21"/>
        <v>0</v>
      </c>
      <c r="AD65" s="93">
        <f t="shared" si="22"/>
        <v>0</v>
      </c>
      <c r="AE65" s="94">
        <v>0</v>
      </c>
      <c r="AF65" s="235">
        <f t="shared" si="23"/>
        <v>0</v>
      </c>
      <c r="AG65" s="94">
        <v>96.86</v>
      </c>
      <c r="AH65" s="94"/>
      <c r="AI65" s="94"/>
      <c r="AJ65" s="94"/>
      <c r="AK65" s="94"/>
      <c r="AL65" s="123">
        <f t="shared" si="24"/>
        <v>0</v>
      </c>
      <c r="AM65" s="94">
        <v>0</v>
      </c>
      <c r="AN65" s="329">
        <f t="shared" si="32"/>
        <v>0</v>
      </c>
      <c r="AO65" s="96">
        <f t="shared" si="26"/>
        <v>-96.86</v>
      </c>
      <c r="AP65" s="97"/>
      <c r="AQ65" s="98">
        <f t="shared" si="8"/>
        <v>0</v>
      </c>
      <c r="AR65" s="99">
        <f t="shared" si="38"/>
        <v>99.69</v>
      </c>
      <c r="AS65" s="99">
        <f t="shared" si="10"/>
        <v>0</v>
      </c>
      <c r="AT65" s="99">
        <f t="shared" si="11"/>
        <v>96.86</v>
      </c>
      <c r="AU65" s="99">
        <f t="shared" si="27"/>
        <v>0</v>
      </c>
      <c r="AV65" s="99">
        <f t="array" ref="AV65">_xlfn.IFS(U65=0,AO65,U65&lt;0,AO65/-U65,U65&gt;0,AO65/U65)</f>
        <v>-96.86</v>
      </c>
      <c r="AW65" s="235">
        <f t="shared" si="46"/>
        <v>0</v>
      </c>
      <c r="AX65" s="235">
        <f t="shared" si="47"/>
        <v>-0.97161199719129299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8"/>
        <v>2</v>
      </c>
      <c r="F66" s="94"/>
      <c r="G66" s="94"/>
      <c r="H66" s="273">
        <v>2</v>
      </c>
      <c r="I66" s="94"/>
      <c r="J66" s="94"/>
      <c r="K66" s="94">
        <v>97.35</v>
      </c>
      <c r="L66" s="93">
        <f t="shared" si="45"/>
        <v>194.7</v>
      </c>
      <c r="M66" s="90"/>
      <c r="N66" s="90">
        <v>1</v>
      </c>
      <c r="O66" s="90">
        <v>998</v>
      </c>
      <c r="P66" s="90">
        <v>0</v>
      </c>
      <c r="Q66" s="234">
        <f t="shared" si="15"/>
        <v>3.125E-2</v>
      </c>
      <c r="R66" s="93">
        <f t="shared" si="16"/>
        <v>0</v>
      </c>
      <c r="S66" s="94">
        <v>0</v>
      </c>
      <c r="T66" s="94">
        <v>0</v>
      </c>
      <c r="U66" s="93">
        <f t="shared" si="17"/>
        <v>0</v>
      </c>
      <c r="V66" s="94">
        <v>0</v>
      </c>
      <c r="W66" s="94">
        <v>0</v>
      </c>
      <c r="X66" s="93">
        <f t="shared" si="18"/>
        <v>0</v>
      </c>
      <c r="Y66" s="94">
        <v>0</v>
      </c>
      <c r="Z66" s="94">
        <v>0</v>
      </c>
      <c r="AA66" s="93">
        <f t="shared" si="19"/>
        <v>0</v>
      </c>
      <c r="AB66" s="93">
        <f t="shared" si="20"/>
        <v>0</v>
      </c>
      <c r="AC66" s="235">
        <f t="shared" si="21"/>
        <v>0</v>
      </c>
      <c r="AD66" s="93">
        <f t="shared" si="22"/>
        <v>0</v>
      </c>
      <c r="AE66" s="94">
        <v>0</v>
      </c>
      <c r="AF66" s="235">
        <f t="shared" si="23"/>
        <v>0</v>
      </c>
      <c r="AG66" s="94">
        <v>195.75</v>
      </c>
      <c r="AH66" s="94"/>
      <c r="AI66" s="94"/>
      <c r="AJ66" s="94"/>
      <c r="AK66" s="94"/>
      <c r="AL66" s="123">
        <f t="shared" si="24"/>
        <v>6.4194079732633087</v>
      </c>
      <c r="AM66" s="94">
        <v>0</v>
      </c>
      <c r="AN66" s="329">
        <f t="shared" si="32"/>
        <v>0</v>
      </c>
      <c r="AO66" s="96">
        <f t="shared" si="26"/>
        <v>-202.1694079732633</v>
      </c>
      <c r="AP66" s="97"/>
      <c r="AQ66" s="98">
        <f t="shared" si="8"/>
        <v>0</v>
      </c>
      <c r="AR66" s="99">
        <f t="shared" si="38"/>
        <v>97.35</v>
      </c>
      <c r="AS66" s="99">
        <f t="shared" si="10"/>
        <v>0</v>
      </c>
      <c r="AT66" s="99">
        <f t="shared" si="11"/>
        <v>195.75</v>
      </c>
      <c r="AU66" s="99">
        <f t="shared" si="27"/>
        <v>0</v>
      </c>
      <c r="AV66" s="99">
        <f t="array" ref="AV66">_xlfn.IFS(U66=0,AO66,U66&lt;0,AO66/-U66,U66&gt;0,AO66/U66)</f>
        <v>-202.1694079732633</v>
      </c>
      <c r="AW66" s="235">
        <f t="shared" si="46"/>
        <v>0</v>
      </c>
      <c r="AX66" s="235">
        <f t="shared" si="47"/>
        <v>-2.0767273546303371</v>
      </c>
      <c r="AY66" s="100"/>
      <c r="AZ66" s="95">
        <f t="shared" si="14"/>
        <v>-404.33881594652661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8"/>
        <v>10</v>
      </c>
      <c r="F67" s="94"/>
      <c r="G67" s="94"/>
      <c r="H67" s="273">
        <v>10</v>
      </c>
      <c r="I67" s="94"/>
      <c r="J67" s="94"/>
      <c r="K67" s="94">
        <v>161.69999999999999</v>
      </c>
      <c r="L67" s="93">
        <f t="shared" si="45"/>
        <v>1617</v>
      </c>
      <c r="M67" s="90"/>
      <c r="N67" s="90">
        <v>10</v>
      </c>
      <c r="O67" s="90">
        <v>1049</v>
      </c>
      <c r="P67" s="90">
        <v>40</v>
      </c>
      <c r="Q67" s="234">
        <f t="shared" si="15"/>
        <v>0.3125</v>
      </c>
      <c r="R67" s="93">
        <f t="shared" si="16"/>
        <v>9.375E-2</v>
      </c>
      <c r="S67" s="94">
        <v>4</v>
      </c>
      <c r="T67" s="94">
        <v>-1</v>
      </c>
      <c r="U67" s="93">
        <f t="shared" si="17"/>
        <v>3</v>
      </c>
      <c r="V67" s="94">
        <v>2820</v>
      </c>
      <c r="W67" s="94">
        <v>-729</v>
      </c>
      <c r="X67" s="93">
        <f t="shared" si="18"/>
        <v>2091</v>
      </c>
      <c r="Y67" s="94">
        <v>4196</v>
      </c>
      <c r="Z67" s="94">
        <v>-1049</v>
      </c>
      <c r="AA67" s="93">
        <f t="shared" si="19"/>
        <v>3147</v>
      </c>
      <c r="AB67" s="93">
        <f t="shared" si="20"/>
        <v>4196</v>
      </c>
      <c r="AC67" s="235">
        <f t="shared" si="21"/>
        <v>1.4017348961461429E-3</v>
      </c>
      <c r="AD67" s="93">
        <f t="shared" si="22"/>
        <v>485.09999999999997</v>
      </c>
      <c r="AE67" s="94">
        <v>1177.2700000000004</v>
      </c>
      <c r="AF67" s="235">
        <f t="shared" si="23"/>
        <v>0.37409278678106145</v>
      </c>
      <c r="AG67" s="94">
        <v>417.26</v>
      </c>
      <c r="AH67" s="94"/>
      <c r="AI67" s="94"/>
      <c r="AJ67" s="94"/>
      <c r="AK67" s="94"/>
      <c r="AL67" s="123">
        <f t="shared" si="24"/>
        <v>32.097039866316543</v>
      </c>
      <c r="AM67" s="94">
        <v>0</v>
      </c>
      <c r="AN67" s="329">
        <f t="shared" si="32"/>
        <v>176.02362198865075</v>
      </c>
      <c r="AO67" s="96">
        <f t="shared" si="26"/>
        <v>859.24933814503243</v>
      </c>
      <c r="AP67" s="97"/>
      <c r="AQ67" s="98">
        <f t="shared" si="8"/>
        <v>1049</v>
      </c>
      <c r="AR67" s="99">
        <f t="shared" si="38"/>
        <v>161.69999999999999</v>
      </c>
      <c r="AS67" s="99">
        <f t="shared" si="10"/>
        <v>392.42333333333346</v>
      </c>
      <c r="AT67" s="99">
        <f t="shared" si="11"/>
        <v>104.315</v>
      </c>
      <c r="AU67" s="99">
        <f t="shared" si="27"/>
        <v>0</v>
      </c>
      <c r="AV67" s="99">
        <f t="array" ref="AV67">_xlfn.IFS(U67=0,AO67,U67&lt;0,AO67/-U67,U67&gt;0,AO67/U67)</f>
        <v>286.41644604834414</v>
      </c>
      <c r="AW67" s="235">
        <f t="shared" si="46"/>
        <v>0.27303760347792577</v>
      </c>
      <c r="AX67" s="235">
        <f t="shared" si="47"/>
        <v>1.7712829069161666</v>
      </c>
      <c r="AY67" s="100"/>
      <c r="AZ67" s="95">
        <f t="shared" si="14"/>
        <v>2864.1644604834414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8"/>
        <v>0</v>
      </c>
      <c r="F68" s="94"/>
      <c r="G68" s="94"/>
      <c r="H68" s="273">
        <v>0</v>
      </c>
      <c r="I68" s="94"/>
      <c r="J68" s="94"/>
      <c r="K68" s="94">
        <v>161.69999999999999</v>
      </c>
      <c r="L68" s="93">
        <f t="shared" si="45"/>
        <v>0</v>
      </c>
      <c r="M68" s="90"/>
      <c r="N68" s="90">
        <v>0</v>
      </c>
      <c r="O68" s="90">
        <v>0</v>
      </c>
      <c r="P68" s="90">
        <v>0</v>
      </c>
      <c r="Q68" s="234">
        <f t="shared" ref="Q68:Q98" si="49">N68/32</f>
        <v>0</v>
      </c>
      <c r="R68" s="93">
        <f t="shared" ref="R68:R98" si="50">U68/32</f>
        <v>0</v>
      </c>
      <c r="S68" s="94">
        <v>0</v>
      </c>
      <c r="T68" s="94">
        <v>0</v>
      </c>
      <c r="U68" s="93">
        <f t="shared" ref="U68:U98" si="51">S68+T68</f>
        <v>0</v>
      </c>
      <c r="V68" s="94">
        <v>0</v>
      </c>
      <c r="W68" s="94">
        <v>0</v>
      </c>
      <c r="X68" s="93">
        <f t="shared" ref="X68:X98" si="52">V68+W68</f>
        <v>0</v>
      </c>
      <c r="Y68" s="94">
        <v>0</v>
      </c>
      <c r="Z68" s="94">
        <v>0</v>
      </c>
      <c r="AA68" s="93">
        <f t="shared" ref="AA68:AA98" si="53">Y68+Z68</f>
        <v>0</v>
      </c>
      <c r="AB68" s="93">
        <f t="shared" ref="AB68:AB98" si="54">N68*O68*P68/100</f>
        <v>0</v>
      </c>
      <c r="AC68" s="235">
        <f t="shared" ref="AC68:AC98" si="55">AA68/$AA$121</f>
        <v>0</v>
      </c>
      <c r="AD68" s="93">
        <f t="shared" ref="AD68:AD98" si="56">U68*K68</f>
        <v>0</v>
      </c>
      <c r="AE68" s="94">
        <v>0</v>
      </c>
      <c r="AF68" s="235">
        <f t="shared" ref="AF68:AF98" si="57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98" si="58">IFERROR($AL$121*H68/$H$121,0)</f>
        <v>0</v>
      </c>
      <c r="AM68" s="94">
        <v>0</v>
      </c>
      <c r="AN68" s="329">
        <f t="shared" si="32"/>
        <v>0</v>
      </c>
      <c r="AO68" s="96">
        <f t="shared" ref="AO68:AO98" si="59">AA68-AD68-AE68-AG68-AH68-AI68-AK68-AL68-AN68-AM68</f>
        <v>0</v>
      </c>
      <c r="AP68" s="97"/>
      <c r="AQ68" s="98">
        <f t="shared" si="8"/>
        <v>0</v>
      </c>
      <c r="AR68" s="99">
        <f t="shared" si="38"/>
        <v>161.69999999999999</v>
      </c>
      <c r="AS68" s="99">
        <f t="shared" si="10"/>
        <v>0</v>
      </c>
      <c r="AT68" s="99">
        <f t="shared" si="11"/>
        <v>0</v>
      </c>
      <c r="AU68" s="99">
        <f t="shared" si="27"/>
        <v>0</v>
      </c>
      <c r="AV68" s="99">
        <f t="array" ref="AV68">_xlfn.IFS(U68=0,AO68,U68&lt;0,AO68/-U68,U68&gt;0,AO68/U68)</f>
        <v>0</v>
      </c>
      <c r="AW68" s="235">
        <f t="shared" si="46"/>
        <v>0</v>
      </c>
      <c r="AX68" s="235">
        <f t="shared" si="47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8"/>
        <v>12</v>
      </c>
      <c r="F69" s="94"/>
      <c r="G69" s="94"/>
      <c r="H69" s="273">
        <v>12</v>
      </c>
      <c r="I69" s="94"/>
      <c r="J69" s="94"/>
      <c r="K69" s="94">
        <v>140.63999999999999</v>
      </c>
      <c r="L69" s="93">
        <f t="shared" si="45"/>
        <v>1687.6799999999998</v>
      </c>
      <c r="M69" s="90"/>
      <c r="N69" s="90">
        <v>0</v>
      </c>
      <c r="O69" s="90">
        <v>0</v>
      </c>
      <c r="P69" s="90">
        <v>0</v>
      </c>
      <c r="Q69" s="234">
        <f t="shared" si="49"/>
        <v>0</v>
      </c>
      <c r="R69" s="93">
        <f t="shared" si="50"/>
        <v>0</v>
      </c>
      <c r="S69" s="94">
        <v>0</v>
      </c>
      <c r="T69" s="94">
        <v>0</v>
      </c>
      <c r="U69" s="93">
        <f t="shared" si="51"/>
        <v>0</v>
      </c>
      <c r="V69" s="94">
        <v>0</v>
      </c>
      <c r="W69" s="94">
        <v>0</v>
      </c>
      <c r="X69" s="93">
        <f t="shared" si="52"/>
        <v>0</v>
      </c>
      <c r="Y69" s="94">
        <v>0</v>
      </c>
      <c r="Z69" s="94">
        <v>0</v>
      </c>
      <c r="AA69" s="93">
        <f t="shared" si="53"/>
        <v>0</v>
      </c>
      <c r="AB69" s="93">
        <f t="shared" si="54"/>
        <v>0</v>
      </c>
      <c r="AC69" s="235">
        <f t="shared" si="55"/>
        <v>0</v>
      </c>
      <c r="AD69" s="93">
        <f t="shared" si="56"/>
        <v>0</v>
      </c>
      <c r="AE69" s="94">
        <v>0</v>
      </c>
      <c r="AF69" s="235">
        <f t="shared" si="57"/>
        <v>0</v>
      </c>
      <c r="AG69" s="94">
        <v>0</v>
      </c>
      <c r="AH69" s="94"/>
      <c r="AI69" s="94"/>
      <c r="AJ69" s="94"/>
      <c r="AK69" s="94"/>
      <c r="AL69" s="123">
        <f t="shared" si="58"/>
        <v>38.516447839579847</v>
      </c>
      <c r="AM69" s="94">
        <v>0</v>
      </c>
      <c r="AN69" s="329">
        <f t="shared" si="32"/>
        <v>0</v>
      </c>
      <c r="AO69" s="96">
        <f t="shared" si="59"/>
        <v>-38.516447839579847</v>
      </c>
      <c r="AP69" s="97"/>
      <c r="AQ69" s="98">
        <f t="shared" si="8"/>
        <v>0</v>
      </c>
      <c r="AR69" s="99">
        <f t="shared" si="38"/>
        <v>140.63999999999999</v>
      </c>
      <c r="AS69" s="99">
        <f t="shared" si="10"/>
        <v>0</v>
      </c>
      <c r="AT69" s="99">
        <f t="shared" si="11"/>
        <v>0</v>
      </c>
      <c r="AU69" s="99">
        <f t="shared" si="27"/>
        <v>0</v>
      </c>
      <c r="AV69" s="99">
        <f t="array" ref="AV69">_xlfn.IFS(U69=0,AO69,U69&lt;0,AO69/-U69,U69&gt;0,AO69/U69)</f>
        <v>-38.516447839579847</v>
      </c>
      <c r="AW69" s="235">
        <f t="shared" si="46"/>
        <v>0</v>
      </c>
      <c r="AX69" s="235">
        <f t="shared" si="47"/>
        <v>-0.27386552786959506</v>
      </c>
      <c r="AY69" s="100"/>
      <c r="AZ69" s="95">
        <f t="shared" si="14"/>
        <v>-462.19737407495813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8"/>
        <v>9</v>
      </c>
      <c r="F70" s="94"/>
      <c r="G70" s="94"/>
      <c r="H70" s="273">
        <v>9</v>
      </c>
      <c r="I70" s="94"/>
      <c r="J70" s="94"/>
      <c r="K70" s="94">
        <v>117.24</v>
      </c>
      <c r="L70" s="93">
        <f t="shared" si="45"/>
        <v>1055.1599999999999</v>
      </c>
      <c r="M70" s="90"/>
      <c r="N70" s="90">
        <v>2</v>
      </c>
      <c r="O70" s="90">
        <v>1073</v>
      </c>
      <c r="P70" s="90">
        <v>100</v>
      </c>
      <c r="Q70" s="234">
        <f t="shared" si="49"/>
        <v>6.25E-2</v>
      </c>
      <c r="R70" s="93">
        <f t="shared" si="50"/>
        <v>6.25E-2</v>
      </c>
      <c r="S70" s="94">
        <v>2</v>
      </c>
      <c r="T70" s="94">
        <v>0</v>
      </c>
      <c r="U70" s="93">
        <f t="shared" si="51"/>
        <v>2</v>
      </c>
      <c r="V70" s="94">
        <v>1570</v>
      </c>
      <c r="W70" s="94">
        <v>0</v>
      </c>
      <c r="X70" s="93">
        <f t="shared" si="52"/>
        <v>1570</v>
      </c>
      <c r="Y70" s="94">
        <v>2146</v>
      </c>
      <c r="Z70" s="94">
        <v>0</v>
      </c>
      <c r="AA70" s="93">
        <f t="shared" si="53"/>
        <v>2146</v>
      </c>
      <c r="AB70" s="93">
        <f t="shared" si="54"/>
        <v>2146</v>
      </c>
      <c r="AC70" s="235">
        <f t="shared" si="55"/>
        <v>9.5587006264049028E-4</v>
      </c>
      <c r="AD70" s="93">
        <f t="shared" si="56"/>
        <v>234.48</v>
      </c>
      <c r="AE70" s="94">
        <v>797.76</v>
      </c>
      <c r="AF70" s="235">
        <f t="shared" si="57"/>
        <v>0.37174277726001864</v>
      </c>
      <c r="AG70" s="94">
        <v>90.33</v>
      </c>
      <c r="AH70" s="94"/>
      <c r="AI70" s="94"/>
      <c r="AJ70" s="94"/>
      <c r="AK70" s="94"/>
      <c r="AL70" s="123">
        <f t="shared" si="58"/>
        <v>28.887335879684887</v>
      </c>
      <c r="AM70" s="94">
        <v>0</v>
      </c>
      <c r="AN70" s="329">
        <f t="shared" si="32"/>
        <v>90.02542726111642</v>
      </c>
      <c r="AO70" s="96">
        <f t="shared" si="59"/>
        <v>904.51723685919865</v>
      </c>
      <c r="AP70" s="97"/>
      <c r="AQ70" s="98">
        <f t="shared" si="8"/>
        <v>1073</v>
      </c>
      <c r="AR70" s="99">
        <f t="shared" si="38"/>
        <v>117.24</v>
      </c>
      <c r="AS70" s="99">
        <f t="shared" si="10"/>
        <v>398.88</v>
      </c>
      <c r="AT70" s="99">
        <f t="shared" si="11"/>
        <v>45.164999999999999</v>
      </c>
      <c r="AU70" s="99">
        <f t="shared" si="27"/>
        <v>0</v>
      </c>
      <c r="AV70" s="99">
        <f t="array" ref="AV70">_xlfn.IFS(U70=0,AO70,U70&lt;0,AO70/-U70,U70&gt;0,AO70/U70)</f>
        <v>452.25861842959932</v>
      </c>
      <c r="AW70" s="235">
        <f t="shared" si="46"/>
        <v>0.42148985874147188</v>
      </c>
      <c r="AX70" s="235">
        <f t="shared" si="47"/>
        <v>3.8575453636096841</v>
      </c>
      <c r="AY70" s="100"/>
      <c r="AZ70" s="95">
        <f t="shared" si="14"/>
        <v>4070.3275658663938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8"/>
        <v>21</v>
      </c>
      <c r="F71" s="94"/>
      <c r="G71" s="94"/>
      <c r="H71" s="273">
        <v>21</v>
      </c>
      <c r="I71" s="94"/>
      <c r="J71" s="94"/>
      <c r="K71" s="94">
        <v>123.09</v>
      </c>
      <c r="L71" s="93">
        <f t="shared" si="45"/>
        <v>2584.89</v>
      </c>
      <c r="M71" s="90"/>
      <c r="N71" s="90">
        <v>8</v>
      </c>
      <c r="O71" s="90">
        <v>807</v>
      </c>
      <c r="P71" s="90">
        <v>13</v>
      </c>
      <c r="Q71" s="234">
        <f t="shared" si="49"/>
        <v>0.25</v>
      </c>
      <c r="R71" s="93">
        <f t="shared" si="50"/>
        <v>3.125E-2</v>
      </c>
      <c r="S71" s="94">
        <v>1</v>
      </c>
      <c r="T71" s="94">
        <v>0</v>
      </c>
      <c r="U71" s="93">
        <f t="shared" si="51"/>
        <v>1</v>
      </c>
      <c r="V71" s="94">
        <v>571</v>
      </c>
      <c r="W71" s="94">
        <v>0</v>
      </c>
      <c r="X71" s="93">
        <f t="shared" si="52"/>
        <v>571</v>
      </c>
      <c r="Y71" s="94">
        <v>807</v>
      </c>
      <c r="Z71" s="94">
        <v>0</v>
      </c>
      <c r="AA71" s="93">
        <f t="shared" si="53"/>
        <v>807</v>
      </c>
      <c r="AB71" s="93">
        <f t="shared" si="54"/>
        <v>839.28</v>
      </c>
      <c r="AC71" s="235">
        <f t="shared" si="55"/>
        <v>3.5945346717188985E-4</v>
      </c>
      <c r="AD71" s="93">
        <f t="shared" si="56"/>
        <v>123.09</v>
      </c>
      <c r="AE71" s="94">
        <v>286.74</v>
      </c>
      <c r="AF71" s="235">
        <f t="shared" si="57"/>
        <v>0.35531598513011153</v>
      </c>
      <c r="AG71" s="94">
        <v>543.36</v>
      </c>
      <c r="AH71" s="94"/>
      <c r="AI71" s="94"/>
      <c r="AJ71" s="94"/>
      <c r="AK71" s="94"/>
      <c r="AL71" s="123">
        <f t="shared" si="58"/>
        <v>67.403783719264737</v>
      </c>
      <c r="AM71" s="94">
        <v>0</v>
      </c>
      <c r="AN71" s="329">
        <f t="shared" ref="AN71:AN98" si="60">96625.98*Y71/Y$121</f>
        <v>33.853923485424495</v>
      </c>
      <c r="AO71" s="96">
        <f t="shared" si="59"/>
        <v>-247.44770720468929</v>
      </c>
      <c r="AP71" s="97"/>
      <c r="AQ71" s="98">
        <f t="shared" si="8"/>
        <v>807</v>
      </c>
      <c r="AR71" s="99">
        <f t="shared" si="38"/>
        <v>123.09</v>
      </c>
      <c r="AS71" s="99">
        <f t="shared" si="10"/>
        <v>286.74</v>
      </c>
      <c r="AT71" s="99">
        <f t="shared" si="11"/>
        <v>543.36</v>
      </c>
      <c r="AU71" s="99">
        <f t="shared" ref="AU71:AU98" si="61">IF(S71=0,0,(AH71+AI71+AJ71)/S71)</f>
        <v>0</v>
      </c>
      <c r="AV71" s="99">
        <f t="array" ref="AV71">_xlfn.IFS(U71=0,AO71,U71&lt;0,AO71/-U71,U71&gt;0,AO71/U71)</f>
        <v>-247.44770720468929</v>
      </c>
      <c r="AW71" s="235">
        <f t="shared" si="46"/>
        <v>-0.30662665081126306</v>
      </c>
      <c r="AX71" s="235">
        <f t="shared" si="47"/>
        <v>-2.0102990267665066</v>
      </c>
      <c r="AY71" s="100"/>
      <c r="AZ71" s="95">
        <f t="shared" si="14"/>
        <v>-5196.4018512984749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8"/>
        <v>13</v>
      </c>
      <c r="F72" s="94"/>
      <c r="G72" s="94"/>
      <c r="H72" s="273">
        <v>13</v>
      </c>
      <c r="I72" s="94"/>
      <c r="J72" s="94"/>
      <c r="K72" s="94">
        <v>123.09</v>
      </c>
      <c r="L72" s="93">
        <f t="shared" si="45"/>
        <v>1600.17</v>
      </c>
      <c r="M72" s="90"/>
      <c r="N72" s="90">
        <v>10</v>
      </c>
      <c r="O72" s="90">
        <v>849</v>
      </c>
      <c r="P72" s="90">
        <v>30</v>
      </c>
      <c r="Q72" s="234">
        <f t="shared" si="49"/>
        <v>0.3125</v>
      </c>
      <c r="R72" s="93">
        <f t="shared" si="50"/>
        <v>6.25E-2</v>
      </c>
      <c r="S72" s="94">
        <v>2</v>
      </c>
      <c r="T72" s="94">
        <v>0</v>
      </c>
      <c r="U72" s="93">
        <f t="shared" si="51"/>
        <v>2</v>
      </c>
      <c r="V72" s="94">
        <v>1447</v>
      </c>
      <c r="W72" s="94">
        <v>0</v>
      </c>
      <c r="X72" s="93">
        <f t="shared" si="52"/>
        <v>1447</v>
      </c>
      <c r="Y72" s="94">
        <v>1734</v>
      </c>
      <c r="Z72" s="94">
        <v>0</v>
      </c>
      <c r="AA72" s="93">
        <f t="shared" si="53"/>
        <v>1734</v>
      </c>
      <c r="AB72" s="93">
        <f t="shared" si="54"/>
        <v>2547</v>
      </c>
      <c r="AC72" s="235">
        <f t="shared" si="55"/>
        <v>7.7235726403476713E-4</v>
      </c>
      <c r="AD72" s="93">
        <f t="shared" si="56"/>
        <v>246.18</v>
      </c>
      <c r="AE72" s="94">
        <v>646.09000000000015</v>
      </c>
      <c r="AF72" s="235">
        <f t="shared" si="57"/>
        <v>0.37260092272203005</v>
      </c>
      <c r="AG72" s="94">
        <v>614.20000000000005</v>
      </c>
      <c r="AH72" s="94"/>
      <c r="AI72" s="94"/>
      <c r="AJ72" s="94"/>
      <c r="AK72" s="94"/>
      <c r="AL72" s="123">
        <f t="shared" si="58"/>
        <v>41.726151826211499</v>
      </c>
      <c r="AM72" s="94">
        <v>0</v>
      </c>
      <c r="AN72" s="329">
        <f t="shared" si="60"/>
        <v>72.741887637826608</v>
      </c>
      <c r="AO72" s="96">
        <f t="shared" si="59"/>
        <v>113.06196053596165</v>
      </c>
      <c r="AP72" s="97"/>
      <c r="AQ72" s="98">
        <f t="shared" si="8"/>
        <v>867</v>
      </c>
      <c r="AR72" s="99">
        <f t="shared" si="38"/>
        <v>123.09</v>
      </c>
      <c r="AS72" s="99">
        <f t="shared" si="10"/>
        <v>323.04500000000007</v>
      </c>
      <c r="AT72" s="99">
        <f t="shared" si="11"/>
        <v>307.10000000000002</v>
      </c>
      <c r="AU72" s="99">
        <f t="shared" si="61"/>
        <v>0</v>
      </c>
      <c r="AV72" s="99">
        <f t="array" ref="AV72">_xlfn.IFS(U72=0,AO72,U72&lt;0,AO72/-U72,U72&gt;0,AO72/U72)</f>
        <v>56.530980267980823</v>
      </c>
      <c r="AW72" s="235">
        <f t="shared" si="46"/>
        <v>6.5202976087636477E-2</v>
      </c>
      <c r="AX72" s="235">
        <f t="shared" si="47"/>
        <v>0.4592654177267107</v>
      </c>
      <c r="AY72" s="100"/>
      <c r="AZ72" s="95">
        <f t="shared" si="14"/>
        <v>734.90274348375067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8"/>
        <v>16</v>
      </c>
      <c r="F73" s="94"/>
      <c r="G73" s="94"/>
      <c r="H73" s="273">
        <v>16</v>
      </c>
      <c r="I73" s="94"/>
      <c r="J73" s="94"/>
      <c r="K73" s="94">
        <v>123.09</v>
      </c>
      <c r="L73" s="93">
        <f t="shared" si="45"/>
        <v>1969.44</v>
      </c>
      <c r="M73" s="90"/>
      <c r="N73" s="90">
        <v>4</v>
      </c>
      <c r="O73" s="90">
        <v>807</v>
      </c>
      <c r="P73" s="90">
        <v>50</v>
      </c>
      <c r="Q73" s="234">
        <f t="shared" si="49"/>
        <v>0.125</v>
      </c>
      <c r="R73" s="93">
        <f t="shared" si="50"/>
        <v>3.125E-2</v>
      </c>
      <c r="S73" s="94">
        <v>1</v>
      </c>
      <c r="T73" s="94">
        <v>0</v>
      </c>
      <c r="U73" s="93">
        <f t="shared" si="51"/>
        <v>1</v>
      </c>
      <c r="V73" s="94">
        <v>594</v>
      </c>
      <c r="W73" s="94">
        <v>0</v>
      </c>
      <c r="X73" s="93">
        <f t="shared" si="52"/>
        <v>594</v>
      </c>
      <c r="Y73" s="94">
        <v>807</v>
      </c>
      <c r="Z73" s="94">
        <v>0</v>
      </c>
      <c r="AA73" s="93">
        <f t="shared" si="53"/>
        <v>807</v>
      </c>
      <c r="AB73" s="93">
        <f t="shared" si="54"/>
        <v>1614</v>
      </c>
      <c r="AC73" s="235">
        <f t="shared" si="55"/>
        <v>3.5945346717188985E-4</v>
      </c>
      <c r="AD73" s="93">
        <f t="shared" si="56"/>
        <v>123.09</v>
      </c>
      <c r="AE73" s="94">
        <v>303.76</v>
      </c>
      <c r="AF73" s="235">
        <f t="shared" si="57"/>
        <v>0.37640644361833953</v>
      </c>
      <c r="AG73" s="94">
        <v>153.51</v>
      </c>
      <c r="AH73" s="94"/>
      <c r="AI73" s="94"/>
      <c r="AJ73" s="94"/>
      <c r="AK73" s="94"/>
      <c r="AL73" s="123">
        <f t="shared" si="58"/>
        <v>51.35526378610647</v>
      </c>
      <c r="AM73" s="94">
        <v>0</v>
      </c>
      <c r="AN73" s="329">
        <f t="shared" si="60"/>
        <v>33.853923485424495</v>
      </c>
      <c r="AO73" s="96">
        <f t="shared" si="59"/>
        <v>141.43081272846902</v>
      </c>
      <c r="AP73" s="97"/>
      <c r="AQ73" s="98">
        <f t="shared" si="8"/>
        <v>807</v>
      </c>
      <c r="AR73" s="99">
        <f t="shared" si="38"/>
        <v>123.09</v>
      </c>
      <c r="AS73" s="99">
        <f t="shared" si="10"/>
        <v>303.76</v>
      </c>
      <c r="AT73" s="99">
        <f t="shared" si="11"/>
        <v>153.51</v>
      </c>
      <c r="AU73" s="99">
        <f t="shared" si="61"/>
        <v>0</v>
      </c>
      <c r="AV73" s="99">
        <f t="array" ref="AV73">_xlfn.IFS(U73=0,AO73,U73&lt;0,AO73/-U73,U73&gt;0,AO73/U73)</f>
        <v>141.43081272846902</v>
      </c>
      <c r="AW73" s="235">
        <f t="shared" si="46"/>
        <v>0.17525503435993683</v>
      </c>
      <c r="AX73" s="235">
        <f t="shared" si="47"/>
        <v>1.1490032718211798</v>
      </c>
      <c r="AY73" s="100"/>
      <c r="AZ73" s="95">
        <f t="shared" si="14"/>
        <v>2262.8930036555043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8"/>
        <v>2</v>
      </c>
      <c r="F74" s="94"/>
      <c r="G74" s="94"/>
      <c r="H74" s="273">
        <v>2</v>
      </c>
      <c r="I74" s="94"/>
      <c r="J74" s="94"/>
      <c r="K74" s="94">
        <v>134.79</v>
      </c>
      <c r="L74" s="93">
        <f t="shared" si="45"/>
        <v>269.58</v>
      </c>
      <c r="M74" s="90"/>
      <c r="N74" s="90">
        <v>10</v>
      </c>
      <c r="O74" s="90">
        <v>798</v>
      </c>
      <c r="P74" s="90">
        <v>67</v>
      </c>
      <c r="Q74" s="234">
        <f t="shared" si="49"/>
        <v>0.3125</v>
      </c>
      <c r="R74" s="93">
        <f t="shared" si="50"/>
        <v>0.1875</v>
      </c>
      <c r="S74" s="94">
        <v>6</v>
      </c>
      <c r="T74" s="94">
        <v>0</v>
      </c>
      <c r="U74" s="93">
        <f t="shared" si="51"/>
        <v>6</v>
      </c>
      <c r="V74" s="94">
        <v>3791.89</v>
      </c>
      <c r="W74" s="94">
        <v>0</v>
      </c>
      <c r="X74" s="93">
        <f t="shared" si="52"/>
        <v>3791.89</v>
      </c>
      <c r="Y74" s="94">
        <v>4830.6200000000008</v>
      </c>
      <c r="Z74" s="94">
        <v>0</v>
      </c>
      <c r="AA74" s="93">
        <f t="shared" si="53"/>
        <v>4830.6200000000008</v>
      </c>
      <c r="AB74" s="93">
        <f t="shared" si="54"/>
        <v>5346.6</v>
      </c>
      <c r="AC74" s="235">
        <f t="shared" si="55"/>
        <v>2.1516519300989775E-3</v>
      </c>
      <c r="AD74" s="93">
        <f t="shared" si="56"/>
        <v>808.74</v>
      </c>
      <c r="AE74" s="94">
        <v>1815.1200000000008</v>
      </c>
      <c r="AF74" s="235">
        <f t="shared" si="57"/>
        <v>0.37575300893053076</v>
      </c>
      <c r="AG74" s="94">
        <v>619.94000000000005</v>
      </c>
      <c r="AH74" s="94"/>
      <c r="AI74" s="94"/>
      <c r="AJ74" s="94"/>
      <c r="AK74" s="94"/>
      <c r="AL74" s="123">
        <f t="shared" si="58"/>
        <v>6.4194079732633087</v>
      </c>
      <c r="AM74" s="94">
        <v>0</v>
      </c>
      <c r="AN74" s="329">
        <f t="shared" si="60"/>
        <v>202.64614605596194</v>
      </c>
      <c r="AO74" s="96">
        <f t="shared" si="59"/>
        <v>1377.7544459707749</v>
      </c>
      <c r="AP74" s="97"/>
      <c r="AQ74" s="98">
        <f t="shared" si="8"/>
        <v>805.10333333333347</v>
      </c>
      <c r="AR74" s="99">
        <f t="shared" si="38"/>
        <v>134.79</v>
      </c>
      <c r="AS74" s="99">
        <f t="shared" si="10"/>
        <v>302.52000000000015</v>
      </c>
      <c r="AT74" s="99">
        <f t="shared" si="11"/>
        <v>103.32333333333334</v>
      </c>
      <c r="AU74" s="99">
        <f t="shared" si="61"/>
        <v>0</v>
      </c>
      <c r="AV74" s="99">
        <f t="array" ref="AV74">_xlfn.IFS(U74=0,AO74,U74&lt;0,AO74/-U74,U74&gt;0,AO74/U74)</f>
        <v>229.62574099512915</v>
      </c>
      <c r="AW74" s="235">
        <f t="shared" si="46"/>
        <v>0.28521275653451827</v>
      </c>
      <c r="AX74" s="235">
        <f t="shared" si="47"/>
        <v>1.7035814303370367</v>
      </c>
      <c r="AY74" s="100"/>
      <c r="AZ74" s="95">
        <f t="shared" si="14"/>
        <v>459.2514819902583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8"/>
        <v>0</v>
      </c>
      <c r="F75" s="94"/>
      <c r="G75" s="94"/>
      <c r="H75" s="273" t="s">
        <v>100</v>
      </c>
      <c r="I75" s="94"/>
      <c r="J75" s="94"/>
      <c r="K75" s="94">
        <v>134.79</v>
      </c>
      <c r="L75" s="93">
        <f t="shared" si="45"/>
        <v>0</v>
      </c>
      <c r="M75" s="90"/>
      <c r="N75" s="90">
        <v>46</v>
      </c>
      <c r="O75" s="90">
        <v>890</v>
      </c>
      <c r="P75" s="90">
        <v>52</v>
      </c>
      <c r="Q75" s="234">
        <f t="shared" si="49"/>
        <v>1.4375</v>
      </c>
      <c r="R75" s="93">
        <f t="shared" si="50"/>
        <v>0.71875</v>
      </c>
      <c r="S75" s="94">
        <v>25</v>
      </c>
      <c r="T75" s="94">
        <v>-2</v>
      </c>
      <c r="U75" s="93">
        <f t="shared" si="51"/>
        <v>23</v>
      </c>
      <c r="V75" s="94">
        <v>16548</v>
      </c>
      <c r="W75" s="94">
        <v>-1187</v>
      </c>
      <c r="X75" s="93">
        <f t="shared" si="52"/>
        <v>15361</v>
      </c>
      <c r="Y75" s="94">
        <v>21553.310000000005</v>
      </c>
      <c r="Z75" s="94">
        <v>-1503.1100000000001</v>
      </c>
      <c r="AA75" s="93">
        <f t="shared" si="53"/>
        <v>20050.200000000004</v>
      </c>
      <c r="AB75" s="93">
        <f t="shared" si="54"/>
        <v>21288.799999999999</v>
      </c>
      <c r="AC75" s="235">
        <f t="shared" si="55"/>
        <v>8.9307483364186226E-3</v>
      </c>
      <c r="AD75" s="93">
        <f t="shared" si="56"/>
        <v>3100.1699999999996</v>
      </c>
      <c r="AE75" s="94">
        <v>7496.8800000000028</v>
      </c>
      <c r="AF75" s="235">
        <f t="shared" si="57"/>
        <v>0.37390549720202299</v>
      </c>
      <c r="AG75" s="94">
        <v>3364.4500000000003</v>
      </c>
      <c r="AH75" s="94"/>
      <c r="AI75" s="94">
        <v>4124</v>
      </c>
      <c r="AJ75" s="94"/>
      <c r="AK75" s="94"/>
      <c r="AL75" s="123">
        <f t="shared" si="58"/>
        <v>0</v>
      </c>
      <c r="AM75" s="94">
        <v>0</v>
      </c>
      <c r="AN75" s="329">
        <f t="shared" si="60"/>
        <v>904.1686587331285</v>
      </c>
      <c r="AO75" s="96">
        <f t="shared" si="59"/>
        <v>1060.5313412668741</v>
      </c>
      <c r="AP75" s="97"/>
      <c r="AQ75" s="98">
        <f t="shared" si="8"/>
        <v>871.74782608695671</v>
      </c>
      <c r="AR75" s="99">
        <f t="shared" si="38"/>
        <v>134.79</v>
      </c>
      <c r="AS75" s="99">
        <f t="shared" si="10"/>
        <v>325.95130434782624</v>
      </c>
      <c r="AT75" s="99">
        <f t="shared" si="11"/>
        <v>134.578</v>
      </c>
      <c r="AU75" s="99">
        <f t="shared" si="61"/>
        <v>164.96</v>
      </c>
      <c r="AV75" s="99">
        <f t="array" ref="AV75">_xlfn.IFS(U75=0,AO75,U75&lt;0,AO75/-U75,U75&gt;0,AO75/U75)</f>
        <v>46.110058315951044</v>
      </c>
      <c r="AW75" s="235">
        <f t="shared" si="46"/>
        <v>5.289380361626686E-2</v>
      </c>
      <c r="AX75" s="235">
        <f t="shared" si="47"/>
        <v>0.3420881246082873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8"/>
        <v>50</v>
      </c>
      <c r="F76" s="94"/>
      <c r="G76" s="94"/>
      <c r="H76" s="273">
        <v>50</v>
      </c>
      <c r="I76" s="94"/>
      <c r="J76" s="94"/>
      <c r="K76" s="94">
        <v>123.09</v>
      </c>
      <c r="L76" s="93">
        <f t="shared" si="45"/>
        <v>6154.5</v>
      </c>
      <c r="M76" s="90"/>
      <c r="N76" s="90">
        <v>0</v>
      </c>
      <c r="O76" s="90">
        <v>0</v>
      </c>
      <c r="P76" s="90">
        <v>0</v>
      </c>
      <c r="Q76" s="234">
        <f t="shared" si="49"/>
        <v>0</v>
      </c>
      <c r="R76" s="93">
        <f t="shared" si="50"/>
        <v>0</v>
      </c>
      <c r="S76" s="94">
        <v>0</v>
      </c>
      <c r="T76" s="94">
        <v>0</v>
      </c>
      <c r="U76" s="93">
        <f t="shared" si="51"/>
        <v>0</v>
      </c>
      <c r="V76" s="94">
        <v>0</v>
      </c>
      <c r="W76" s="94">
        <v>0</v>
      </c>
      <c r="X76" s="93">
        <f t="shared" si="52"/>
        <v>0</v>
      </c>
      <c r="Y76" s="94">
        <v>0</v>
      </c>
      <c r="Z76" s="94">
        <v>0</v>
      </c>
      <c r="AA76" s="93">
        <f t="shared" si="53"/>
        <v>0</v>
      </c>
      <c r="AB76" s="93">
        <f t="shared" si="54"/>
        <v>0</v>
      </c>
      <c r="AC76" s="235">
        <f t="shared" si="55"/>
        <v>0</v>
      </c>
      <c r="AD76" s="93">
        <f t="shared" si="56"/>
        <v>0</v>
      </c>
      <c r="AE76" s="94">
        <v>0</v>
      </c>
      <c r="AF76" s="235">
        <f t="shared" si="57"/>
        <v>0</v>
      </c>
      <c r="AG76" s="94">
        <v>0</v>
      </c>
      <c r="AH76" s="94"/>
      <c r="AI76" s="94"/>
      <c r="AJ76" s="94"/>
      <c r="AK76" s="94"/>
      <c r="AL76" s="123">
        <f t="shared" si="58"/>
        <v>160.48519933158272</v>
      </c>
      <c r="AM76" s="94">
        <v>0</v>
      </c>
      <c r="AN76" s="329">
        <f t="shared" si="60"/>
        <v>0</v>
      </c>
      <c r="AO76" s="96">
        <f t="shared" si="59"/>
        <v>-160.48519933158272</v>
      </c>
      <c r="AP76" s="97"/>
      <c r="AQ76" s="98">
        <f t="shared" si="8"/>
        <v>0</v>
      </c>
      <c r="AR76" s="99">
        <f t="shared" si="38"/>
        <v>123.09</v>
      </c>
      <c r="AS76" s="99">
        <f t="shared" si="10"/>
        <v>0</v>
      </c>
      <c r="AT76" s="99">
        <f t="shared" si="11"/>
        <v>0</v>
      </c>
      <c r="AU76" s="99">
        <f t="shared" si="61"/>
        <v>0</v>
      </c>
      <c r="AV76" s="99">
        <f t="array" ref="AV76">_xlfn.IFS(U76=0,AO76,U76&lt;0,AO76/-U76,U76&gt;0,AO76/U76)</f>
        <v>-160.48519933158272</v>
      </c>
      <c r="AW76" s="235">
        <f t="shared" si="46"/>
        <v>0</v>
      </c>
      <c r="AX76" s="235">
        <f t="shared" si="47"/>
        <v>-1.3038037154243458</v>
      </c>
      <c r="AY76" s="100"/>
      <c r="AZ76" s="95">
        <f t="shared" si="14"/>
        <v>-8024.2599665791358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8"/>
        <v>39</v>
      </c>
      <c r="F77" s="94"/>
      <c r="G77" s="94"/>
      <c r="H77" s="273">
        <v>39</v>
      </c>
      <c r="I77" s="94"/>
      <c r="J77" s="94"/>
      <c r="K77" s="94">
        <v>123.09</v>
      </c>
      <c r="L77" s="93">
        <f t="shared" si="45"/>
        <v>4800.51</v>
      </c>
      <c r="M77" s="90"/>
      <c r="N77" s="90">
        <v>0</v>
      </c>
      <c r="O77" s="90">
        <v>0</v>
      </c>
      <c r="P77" s="90">
        <v>0</v>
      </c>
      <c r="Q77" s="234">
        <f t="shared" si="49"/>
        <v>0</v>
      </c>
      <c r="R77" s="93">
        <f t="shared" si="50"/>
        <v>0</v>
      </c>
      <c r="S77" s="94">
        <v>0</v>
      </c>
      <c r="T77" s="94">
        <v>0</v>
      </c>
      <c r="U77" s="93">
        <f t="shared" si="51"/>
        <v>0</v>
      </c>
      <c r="V77" s="94">
        <v>0</v>
      </c>
      <c r="W77" s="94">
        <v>0</v>
      </c>
      <c r="X77" s="93">
        <f t="shared" si="52"/>
        <v>0</v>
      </c>
      <c r="Y77" s="94">
        <v>0</v>
      </c>
      <c r="Z77" s="94">
        <v>0</v>
      </c>
      <c r="AA77" s="93">
        <f t="shared" si="53"/>
        <v>0</v>
      </c>
      <c r="AB77" s="93">
        <f t="shared" si="54"/>
        <v>0</v>
      </c>
      <c r="AC77" s="235">
        <f t="shared" si="55"/>
        <v>0</v>
      </c>
      <c r="AD77" s="93">
        <f t="shared" si="56"/>
        <v>0</v>
      </c>
      <c r="AE77" s="94">
        <v>0</v>
      </c>
      <c r="AF77" s="235">
        <f t="shared" si="57"/>
        <v>0</v>
      </c>
      <c r="AG77" s="94">
        <v>0</v>
      </c>
      <c r="AH77" s="94"/>
      <c r="AI77" s="94"/>
      <c r="AJ77" s="94"/>
      <c r="AK77" s="94"/>
      <c r="AL77" s="123">
        <f t="shared" si="58"/>
        <v>125.17845547863452</v>
      </c>
      <c r="AM77" s="94">
        <v>0</v>
      </c>
      <c r="AN77" s="329">
        <f t="shared" si="60"/>
        <v>0</v>
      </c>
      <c r="AO77" s="96">
        <f t="shared" si="59"/>
        <v>-125.17845547863452</v>
      </c>
      <c r="AP77" s="97"/>
      <c r="AQ77" s="98">
        <f t="shared" si="8"/>
        <v>0</v>
      </c>
      <c r="AR77" s="99">
        <f t="shared" si="38"/>
        <v>123.09</v>
      </c>
      <c r="AS77" s="99">
        <f t="shared" si="10"/>
        <v>0</v>
      </c>
      <c r="AT77" s="99">
        <f t="shared" si="11"/>
        <v>0</v>
      </c>
      <c r="AU77" s="99">
        <f t="shared" si="61"/>
        <v>0</v>
      </c>
      <c r="AV77" s="99">
        <f t="array" ref="AV77">_xlfn.IFS(U77=0,AO77,U77&lt;0,AO77/-U77,U77&gt;0,AO77/U77)</f>
        <v>-125.17845547863452</v>
      </c>
      <c r="AW77" s="235">
        <f t="shared" si="46"/>
        <v>0</v>
      </c>
      <c r="AX77" s="235">
        <f t="shared" si="47"/>
        <v>-1.0169668980309896</v>
      </c>
      <c r="AY77" s="100"/>
      <c r="AZ77" s="95">
        <f t="shared" si="14"/>
        <v>-4881.9597636667459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8"/>
        <v>30</v>
      </c>
      <c r="F78" s="94"/>
      <c r="G78" s="94"/>
      <c r="H78" s="273">
        <v>30</v>
      </c>
      <c r="I78" s="94"/>
      <c r="J78" s="94"/>
      <c r="K78" s="94">
        <v>123.09</v>
      </c>
      <c r="L78" s="93">
        <f t="shared" si="45"/>
        <v>3692.7000000000003</v>
      </c>
      <c r="M78" s="90"/>
      <c r="N78" s="90">
        <v>5</v>
      </c>
      <c r="O78" s="90">
        <v>1150</v>
      </c>
      <c r="P78" s="90">
        <v>40</v>
      </c>
      <c r="Q78" s="234">
        <f t="shared" si="49"/>
        <v>0.15625</v>
      </c>
      <c r="R78" s="93">
        <f t="shared" si="50"/>
        <v>3.125E-2</v>
      </c>
      <c r="S78" s="94">
        <v>1</v>
      </c>
      <c r="T78" s="94">
        <v>0</v>
      </c>
      <c r="U78" s="93">
        <f t="shared" si="51"/>
        <v>1</v>
      </c>
      <c r="V78" s="94">
        <v>867</v>
      </c>
      <c r="W78" s="94">
        <v>0</v>
      </c>
      <c r="X78" s="93">
        <f t="shared" si="52"/>
        <v>867</v>
      </c>
      <c r="Y78" s="94">
        <v>1150</v>
      </c>
      <c r="Z78" s="94">
        <v>0</v>
      </c>
      <c r="AA78" s="93">
        <f t="shared" si="53"/>
        <v>1150</v>
      </c>
      <c r="AB78" s="93">
        <f t="shared" si="54"/>
        <v>2300</v>
      </c>
      <c r="AC78" s="235">
        <f t="shared" si="55"/>
        <v>5.1223232620529536E-4</v>
      </c>
      <c r="AD78" s="93">
        <f t="shared" si="56"/>
        <v>123.09</v>
      </c>
      <c r="AE78" s="94">
        <v>424.02</v>
      </c>
      <c r="AF78" s="235">
        <f t="shared" si="57"/>
        <v>0.36871304347826084</v>
      </c>
      <c r="AG78" s="94">
        <v>154.86000000000001</v>
      </c>
      <c r="AH78" s="94"/>
      <c r="AI78" s="94"/>
      <c r="AJ78" s="94"/>
      <c r="AK78" s="94"/>
      <c r="AL78" s="123">
        <f t="shared" si="58"/>
        <v>96.291119598949635</v>
      </c>
      <c r="AM78" s="94">
        <v>0</v>
      </c>
      <c r="AN78" s="329">
        <f t="shared" si="60"/>
        <v>48.24288972520219</v>
      </c>
      <c r="AO78" s="96">
        <f t="shared" si="59"/>
        <v>303.49599067584825</v>
      </c>
      <c r="AP78" s="97"/>
      <c r="AQ78" s="98">
        <f t="shared" si="8"/>
        <v>1150</v>
      </c>
      <c r="AR78" s="99">
        <f t="shared" si="38"/>
        <v>123.09</v>
      </c>
      <c r="AS78" s="99">
        <f t="shared" si="10"/>
        <v>424.02</v>
      </c>
      <c r="AT78" s="99">
        <f t="shared" si="11"/>
        <v>154.86000000000001</v>
      </c>
      <c r="AU78" s="99">
        <f t="shared" si="61"/>
        <v>0</v>
      </c>
      <c r="AV78" s="99">
        <f t="array" ref="AV78">_xlfn.IFS(U78=0,AO78,U78&lt;0,AO78/-U78,U78&gt;0,AO78/U78)</f>
        <v>303.49599067584825</v>
      </c>
      <c r="AW78" s="235">
        <f t="shared" si="46"/>
        <v>0.26390955710943326</v>
      </c>
      <c r="AX78" s="235">
        <f t="shared" si="47"/>
        <v>2.4656429496778638</v>
      </c>
      <c r="AY78" s="100"/>
      <c r="AZ78" s="95">
        <f t="shared" si="14"/>
        <v>9104.8797202754467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8"/>
        <v>49</v>
      </c>
      <c r="F79" s="94"/>
      <c r="G79" s="94"/>
      <c r="H79" s="273">
        <v>49</v>
      </c>
      <c r="I79" s="94"/>
      <c r="J79" s="94"/>
      <c r="K79" s="94">
        <v>164.04</v>
      </c>
      <c r="L79" s="93">
        <f t="shared" si="45"/>
        <v>8037.96</v>
      </c>
      <c r="M79" s="90"/>
      <c r="N79" s="90">
        <v>3</v>
      </c>
      <c r="O79" s="90">
        <v>1500</v>
      </c>
      <c r="P79" s="90">
        <v>0</v>
      </c>
      <c r="Q79" s="234">
        <f t="shared" si="49"/>
        <v>9.375E-2</v>
      </c>
      <c r="R79" s="93">
        <f t="shared" si="50"/>
        <v>0</v>
      </c>
      <c r="S79" s="94">
        <v>0</v>
      </c>
      <c r="T79" s="94">
        <v>0</v>
      </c>
      <c r="U79" s="93">
        <f t="shared" si="51"/>
        <v>0</v>
      </c>
      <c r="V79" s="94">
        <v>0</v>
      </c>
      <c r="W79" s="94">
        <v>0</v>
      </c>
      <c r="X79" s="93">
        <f t="shared" si="52"/>
        <v>0</v>
      </c>
      <c r="Y79" s="94">
        <v>0</v>
      </c>
      <c r="Z79" s="94">
        <v>0</v>
      </c>
      <c r="AA79" s="93">
        <f t="shared" si="53"/>
        <v>0</v>
      </c>
      <c r="AB79" s="93">
        <f t="shared" si="54"/>
        <v>0</v>
      </c>
      <c r="AC79" s="235">
        <f t="shared" si="55"/>
        <v>0</v>
      </c>
      <c r="AD79" s="93">
        <f t="shared" si="56"/>
        <v>0</v>
      </c>
      <c r="AE79" s="94">
        <v>0</v>
      </c>
      <c r="AF79" s="235">
        <f t="shared" si="57"/>
        <v>0</v>
      </c>
      <c r="AG79" s="94">
        <v>85.14</v>
      </c>
      <c r="AH79" s="94"/>
      <c r="AI79" s="94"/>
      <c r="AJ79" s="94"/>
      <c r="AK79" s="94"/>
      <c r="AL79" s="123">
        <f t="shared" si="58"/>
        <v>157.27549534495105</v>
      </c>
      <c r="AM79" s="94">
        <v>0</v>
      </c>
      <c r="AN79" s="329">
        <f t="shared" si="60"/>
        <v>0</v>
      </c>
      <c r="AO79" s="96">
        <f t="shared" si="59"/>
        <v>-242.41549534495107</v>
      </c>
      <c r="AP79" s="97"/>
      <c r="AQ79" s="98">
        <f t="shared" si="8"/>
        <v>0</v>
      </c>
      <c r="AR79" s="99">
        <f t="shared" si="38"/>
        <v>164.04</v>
      </c>
      <c r="AS79" s="99">
        <f t="shared" si="10"/>
        <v>0</v>
      </c>
      <c r="AT79" s="99">
        <f t="shared" si="11"/>
        <v>85.14</v>
      </c>
      <c r="AU79" s="99">
        <f t="shared" si="61"/>
        <v>0</v>
      </c>
      <c r="AV79" s="99">
        <f t="array" ref="AV79">_xlfn.IFS(U79=0,AO79,U79&lt;0,AO79/-U79,U79&gt;0,AO79/U79)</f>
        <v>-242.41549534495107</v>
      </c>
      <c r="AW79" s="235">
        <f t="shared" si="46"/>
        <v>0</v>
      </c>
      <c r="AX79" s="235">
        <f t="shared" si="47"/>
        <v>-1.4777828294620281</v>
      </c>
      <c r="AY79" s="100"/>
      <c r="AZ79" s="95">
        <f t="shared" si="14"/>
        <v>-11878.359271902602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8"/>
        <v>49</v>
      </c>
      <c r="F80" s="94"/>
      <c r="G80" s="94"/>
      <c r="H80" s="273">
        <v>49</v>
      </c>
      <c r="I80" s="94"/>
      <c r="J80" s="94"/>
      <c r="K80" s="94">
        <v>164.04</v>
      </c>
      <c r="L80" s="93">
        <f t="shared" si="45"/>
        <v>8037.96</v>
      </c>
      <c r="M80" s="90"/>
      <c r="N80" s="90">
        <v>0</v>
      </c>
      <c r="O80" s="90">
        <v>0</v>
      </c>
      <c r="P80" s="90">
        <v>0</v>
      </c>
      <c r="Q80" s="234">
        <f t="shared" si="49"/>
        <v>0</v>
      </c>
      <c r="R80" s="93">
        <f t="shared" si="50"/>
        <v>0</v>
      </c>
      <c r="S80" s="94">
        <v>0</v>
      </c>
      <c r="T80" s="94">
        <v>0</v>
      </c>
      <c r="U80" s="93">
        <f t="shared" si="51"/>
        <v>0</v>
      </c>
      <c r="V80" s="94">
        <v>0</v>
      </c>
      <c r="W80" s="94">
        <v>0</v>
      </c>
      <c r="X80" s="93">
        <f t="shared" si="52"/>
        <v>0</v>
      </c>
      <c r="Y80" s="94">
        <v>0</v>
      </c>
      <c r="Z80" s="94">
        <v>0</v>
      </c>
      <c r="AA80" s="93">
        <f t="shared" si="53"/>
        <v>0</v>
      </c>
      <c r="AB80" s="93">
        <f t="shared" si="54"/>
        <v>0</v>
      </c>
      <c r="AC80" s="235">
        <f t="shared" si="55"/>
        <v>0</v>
      </c>
      <c r="AD80" s="93">
        <f t="shared" si="56"/>
        <v>0</v>
      </c>
      <c r="AE80" s="94">
        <v>0</v>
      </c>
      <c r="AF80" s="235">
        <f t="shared" si="57"/>
        <v>0</v>
      </c>
      <c r="AG80" s="94">
        <v>0</v>
      </c>
      <c r="AH80" s="94"/>
      <c r="AI80" s="94"/>
      <c r="AJ80" s="94"/>
      <c r="AK80" s="94"/>
      <c r="AL80" s="123">
        <f t="shared" si="58"/>
        <v>157.27549534495105</v>
      </c>
      <c r="AM80" s="94">
        <v>0</v>
      </c>
      <c r="AN80" s="329">
        <f t="shared" si="60"/>
        <v>0</v>
      </c>
      <c r="AO80" s="96">
        <f t="shared" si="59"/>
        <v>-157.27549534495105</v>
      </c>
      <c r="AP80" s="97"/>
      <c r="AQ80" s="98">
        <f t="shared" si="8"/>
        <v>0</v>
      </c>
      <c r="AR80" s="99">
        <f t="shared" si="38"/>
        <v>164.04</v>
      </c>
      <c r="AS80" s="99">
        <f t="shared" si="10"/>
        <v>0</v>
      </c>
      <c r="AT80" s="99">
        <f t="shared" si="11"/>
        <v>0</v>
      </c>
      <c r="AU80" s="99">
        <f t="shared" si="61"/>
        <v>0</v>
      </c>
      <c r="AV80" s="99">
        <f t="array" ref="AV80">_xlfn.IFS(U80=0,AO80,U80&lt;0,AO80/-U80,U80&gt;0,AO80/U80)</f>
        <v>-157.27549534495105</v>
      </c>
      <c r="AW80" s="235">
        <f t="shared" si="46"/>
        <v>0</v>
      </c>
      <c r="AX80" s="235">
        <f t="shared" si="47"/>
        <v>-0.95876307818185236</v>
      </c>
      <c r="AY80" s="100"/>
      <c r="AZ80" s="95">
        <f t="shared" si="14"/>
        <v>-7706.4992719026013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8"/>
        <v>49</v>
      </c>
      <c r="F81" s="94"/>
      <c r="G81" s="94"/>
      <c r="H81" s="273">
        <v>49</v>
      </c>
      <c r="I81" s="94"/>
      <c r="J81" s="94"/>
      <c r="K81" s="94">
        <v>128.94</v>
      </c>
      <c r="L81" s="93">
        <f t="shared" si="45"/>
        <v>6318.0599999999995</v>
      </c>
      <c r="M81" s="90"/>
      <c r="N81" s="90">
        <v>2</v>
      </c>
      <c r="O81" s="90">
        <v>1345</v>
      </c>
      <c r="P81" s="90">
        <v>0</v>
      </c>
      <c r="Q81" s="234">
        <f t="shared" si="49"/>
        <v>6.25E-2</v>
      </c>
      <c r="R81" s="93">
        <f t="shared" si="50"/>
        <v>0</v>
      </c>
      <c r="S81" s="94">
        <v>0</v>
      </c>
      <c r="T81" s="94">
        <v>0</v>
      </c>
      <c r="U81" s="93">
        <f t="shared" si="51"/>
        <v>0</v>
      </c>
      <c r="V81" s="94">
        <v>0</v>
      </c>
      <c r="W81" s="94">
        <v>0</v>
      </c>
      <c r="X81" s="93">
        <f t="shared" si="52"/>
        <v>0</v>
      </c>
      <c r="Y81" s="94">
        <v>0</v>
      </c>
      <c r="Z81" s="94">
        <v>0</v>
      </c>
      <c r="AA81" s="93">
        <f t="shared" si="53"/>
        <v>0</v>
      </c>
      <c r="AB81" s="93">
        <f t="shared" si="54"/>
        <v>0</v>
      </c>
      <c r="AC81" s="235">
        <f t="shared" si="55"/>
        <v>0</v>
      </c>
      <c r="AD81" s="93">
        <f t="shared" si="56"/>
        <v>0</v>
      </c>
      <c r="AE81" s="94">
        <v>0</v>
      </c>
      <c r="AF81" s="235">
        <f t="shared" si="57"/>
        <v>0</v>
      </c>
      <c r="AG81" s="94">
        <v>108</v>
      </c>
      <c r="AH81" s="94"/>
      <c r="AI81" s="94"/>
      <c r="AJ81" s="94"/>
      <c r="AK81" s="94"/>
      <c r="AL81" s="123">
        <f t="shared" si="58"/>
        <v>157.27549534495105</v>
      </c>
      <c r="AM81" s="94">
        <v>0</v>
      </c>
      <c r="AN81" s="329">
        <f t="shared" si="60"/>
        <v>0</v>
      </c>
      <c r="AO81" s="96">
        <f t="shared" si="59"/>
        <v>-265.27549534495108</v>
      </c>
      <c r="AP81" s="97"/>
      <c r="AQ81" s="98">
        <f t="shared" si="8"/>
        <v>0</v>
      </c>
      <c r="AR81" s="99">
        <f t="shared" si="38"/>
        <v>128.94</v>
      </c>
      <c r="AS81" s="99">
        <f t="shared" si="10"/>
        <v>0</v>
      </c>
      <c r="AT81" s="99">
        <f t="shared" si="11"/>
        <v>108</v>
      </c>
      <c r="AU81" s="99">
        <f t="shared" si="61"/>
        <v>0</v>
      </c>
      <c r="AV81" s="99">
        <f t="array" ref="AV81">_xlfn.IFS(U81=0,AO81,U81&lt;0,AO81/-U81,U81&gt;0,AO81/U81)</f>
        <v>-265.27549534495108</v>
      </c>
      <c r="AW81" s="235">
        <f t="shared" si="46"/>
        <v>0</v>
      </c>
      <c r="AX81" s="235">
        <f t="shared" si="47"/>
        <v>-2.0573560985338224</v>
      </c>
      <c r="AY81" s="100"/>
      <c r="AZ81" s="95">
        <f t="shared" si="14"/>
        <v>-12998.499271902603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8"/>
        <v>49</v>
      </c>
      <c r="F82" s="94"/>
      <c r="G82" s="94"/>
      <c r="H82" s="273">
        <v>49</v>
      </c>
      <c r="I82" s="94"/>
      <c r="J82" s="94"/>
      <c r="K82" s="94">
        <v>128.94</v>
      </c>
      <c r="L82" s="93">
        <f t="shared" si="45"/>
        <v>6318.0599999999995</v>
      </c>
      <c r="M82" s="90"/>
      <c r="N82" s="90">
        <v>0</v>
      </c>
      <c r="O82" s="90">
        <v>0</v>
      </c>
      <c r="P82" s="90">
        <v>0</v>
      </c>
      <c r="Q82" s="234">
        <f t="shared" si="49"/>
        <v>0</v>
      </c>
      <c r="R82" s="93">
        <f t="shared" si="50"/>
        <v>0</v>
      </c>
      <c r="S82" s="94">
        <v>0</v>
      </c>
      <c r="T82" s="94">
        <v>0</v>
      </c>
      <c r="U82" s="93">
        <f t="shared" si="51"/>
        <v>0</v>
      </c>
      <c r="V82" s="94">
        <v>0</v>
      </c>
      <c r="W82" s="94">
        <v>0</v>
      </c>
      <c r="X82" s="93">
        <f t="shared" si="52"/>
        <v>0</v>
      </c>
      <c r="Y82" s="94">
        <v>0</v>
      </c>
      <c r="Z82" s="94">
        <v>0</v>
      </c>
      <c r="AA82" s="93">
        <f t="shared" si="53"/>
        <v>0</v>
      </c>
      <c r="AB82" s="93">
        <f t="shared" si="54"/>
        <v>0</v>
      </c>
      <c r="AC82" s="235">
        <f t="shared" si="55"/>
        <v>0</v>
      </c>
      <c r="AD82" s="93">
        <f t="shared" si="56"/>
        <v>0</v>
      </c>
      <c r="AE82" s="94">
        <v>0</v>
      </c>
      <c r="AF82" s="235">
        <f t="shared" si="57"/>
        <v>0</v>
      </c>
      <c r="AG82" s="94">
        <v>0</v>
      </c>
      <c r="AH82" s="94"/>
      <c r="AI82" s="94"/>
      <c r="AJ82" s="94"/>
      <c r="AK82" s="94"/>
      <c r="AL82" s="123">
        <f t="shared" si="58"/>
        <v>157.27549534495105</v>
      </c>
      <c r="AM82" s="94">
        <v>0</v>
      </c>
      <c r="AN82" s="329">
        <f t="shared" si="60"/>
        <v>0</v>
      </c>
      <c r="AO82" s="96">
        <f t="shared" si="59"/>
        <v>-157.27549534495105</v>
      </c>
      <c r="AP82" s="97"/>
      <c r="AQ82" s="98">
        <f t="shared" si="8"/>
        <v>0</v>
      </c>
      <c r="AR82" s="99">
        <f t="shared" si="38"/>
        <v>128.94</v>
      </c>
      <c r="AS82" s="99">
        <f t="shared" si="10"/>
        <v>0</v>
      </c>
      <c r="AT82" s="99">
        <f t="shared" si="11"/>
        <v>0</v>
      </c>
      <c r="AU82" s="99">
        <f t="shared" si="61"/>
        <v>0</v>
      </c>
      <c r="AV82" s="99">
        <f t="array" ref="AV82">_xlfn.IFS(U82=0,AO82,U82&lt;0,AO82/-U82,U82&gt;0,AO82/U82)</f>
        <v>-157.27549534495105</v>
      </c>
      <c r="AW82" s="235">
        <f t="shared" si="46"/>
        <v>0</v>
      </c>
      <c r="AX82" s="235">
        <f t="shared" si="47"/>
        <v>-1.2197572153323333</v>
      </c>
      <c r="AY82" s="100"/>
      <c r="AZ82" s="95">
        <f t="shared" si="14"/>
        <v>-7706.4992719026013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8"/>
        <v>48</v>
      </c>
      <c r="F83" s="94"/>
      <c r="G83" s="94"/>
      <c r="H83" s="273">
        <v>48</v>
      </c>
      <c r="I83" s="94"/>
      <c r="J83" s="94"/>
      <c r="K83" s="94">
        <v>123.09</v>
      </c>
      <c r="L83" s="93">
        <f t="shared" si="45"/>
        <v>5908.32</v>
      </c>
      <c r="M83" s="90"/>
      <c r="N83" s="90">
        <v>1</v>
      </c>
      <c r="O83" s="90">
        <v>1375</v>
      </c>
      <c r="P83" s="90">
        <v>0</v>
      </c>
      <c r="Q83" s="234">
        <f t="shared" si="49"/>
        <v>3.125E-2</v>
      </c>
      <c r="R83" s="93">
        <f t="shared" si="50"/>
        <v>0</v>
      </c>
      <c r="S83" s="94">
        <v>0</v>
      </c>
      <c r="T83" s="94">
        <v>0</v>
      </c>
      <c r="U83" s="93">
        <f t="shared" si="51"/>
        <v>0</v>
      </c>
      <c r="V83" s="94">
        <v>0</v>
      </c>
      <c r="W83" s="94">
        <v>0</v>
      </c>
      <c r="X83" s="93">
        <f t="shared" si="52"/>
        <v>0</v>
      </c>
      <c r="Y83" s="94">
        <v>0</v>
      </c>
      <c r="Z83" s="94">
        <v>0</v>
      </c>
      <c r="AA83" s="93">
        <f t="shared" si="53"/>
        <v>0</v>
      </c>
      <c r="AB83" s="93">
        <f t="shared" si="54"/>
        <v>0</v>
      </c>
      <c r="AC83" s="235">
        <f t="shared" si="55"/>
        <v>0</v>
      </c>
      <c r="AD83" s="93">
        <f t="shared" si="56"/>
        <v>0</v>
      </c>
      <c r="AE83" s="94">
        <v>0</v>
      </c>
      <c r="AF83" s="235">
        <f t="shared" si="57"/>
        <v>0</v>
      </c>
      <c r="AG83" s="94">
        <v>85.14</v>
      </c>
      <c r="AH83" s="94"/>
      <c r="AI83" s="94"/>
      <c r="AJ83" s="94"/>
      <c r="AK83" s="94"/>
      <c r="AL83" s="123">
        <f t="shared" si="58"/>
        <v>154.06579135831939</v>
      </c>
      <c r="AM83" s="94">
        <v>0</v>
      </c>
      <c r="AN83" s="329">
        <f t="shared" si="60"/>
        <v>0</v>
      </c>
      <c r="AO83" s="96">
        <f t="shared" si="59"/>
        <v>-239.2057913583194</v>
      </c>
      <c r="AP83" s="97"/>
      <c r="AQ83" s="98">
        <f t="shared" si="8"/>
        <v>0</v>
      </c>
      <c r="AR83" s="99">
        <f t="shared" si="38"/>
        <v>123.09</v>
      </c>
      <c r="AS83" s="99">
        <f t="shared" si="10"/>
        <v>0</v>
      </c>
      <c r="AT83" s="99">
        <f t="shared" si="11"/>
        <v>85.14</v>
      </c>
      <c r="AU83" s="99">
        <f t="shared" si="61"/>
        <v>0</v>
      </c>
      <c r="AV83" s="99">
        <f t="array" ref="AV83">_xlfn.IFS(U83=0,AO83,U83&lt;0,AO83/-U83,U83&gt;0,AO83/U83)</f>
        <v>-239.2057913583194</v>
      </c>
      <c r="AW83" s="235">
        <f t="shared" si="46"/>
        <v>0</v>
      </c>
      <c r="AX83" s="235">
        <f t="shared" si="47"/>
        <v>-1.9433405748502672</v>
      </c>
      <c r="AY83" s="100"/>
      <c r="AZ83" s="95">
        <f t="shared" si="14"/>
        <v>-11481.877985199331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8"/>
        <v>46</v>
      </c>
      <c r="F84" s="94"/>
      <c r="G84" s="94"/>
      <c r="H84" s="273">
        <v>46</v>
      </c>
      <c r="I84" s="94"/>
      <c r="J84" s="94"/>
      <c r="K84" s="94">
        <v>146.49</v>
      </c>
      <c r="L84" s="93">
        <f t="shared" si="45"/>
        <v>6738.5400000000009</v>
      </c>
      <c r="M84" s="90"/>
      <c r="N84" s="90">
        <v>3</v>
      </c>
      <c r="O84" s="90">
        <v>1459</v>
      </c>
      <c r="P84" s="90">
        <v>0</v>
      </c>
      <c r="Q84" s="234">
        <f t="shared" si="49"/>
        <v>9.375E-2</v>
      </c>
      <c r="R84" s="93">
        <f t="shared" si="50"/>
        <v>0</v>
      </c>
      <c r="S84" s="94">
        <v>0</v>
      </c>
      <c r="T84" s="94">
        <v>0</v>
      </c>
      <c r="U84" s="93">
        <f t="shared" si="51"/>
        <v>0</v>
      </c>
      <c r="V84" s="94">
        <v>0</v>
      </c>
      <c r="W84" s="94">
        <v>0</v>
      </c>
      <c r="X84" s="93">
        <f t="shared" si="52"/>
        <v>0</v>
      </c>
      <c r="Y84" s="94">
        <v>0</v>
      </c>
      <c r="Z84" s="94">
        <v>0</v>
      </c>
      <c r="AA84" s="93">
        <f t="shared" si="53"/>
        <v>0</v>
      </c>
      <c r="AB84" s="93">
        <f t="shared" si="54"/>
        <v>0</v>
      </c>
      <c r="AC84" s="235">
        <f t="shared" si="55"/>
        <v>0</v>
      </c>
      <c r="AD84" s="93">
        <f t="shared" si="56"/>
        <v>0</v>
      </c>
      <c r="AE84" s="94">
        <v>0</v>
      </c>
      <c r="AF84" s="235">
        <f t="shared" si="57"/>
        <v>0</v>
      </c>
      <c r="AG84" s="94">
        <v>310.65999999999997</v>
      </c>
      <c r="AH84" s="94"/>
      <c r="AI84" s="94"/>
      <c r="AJ84" s="94"/>
      <c r="AK84" s="94"/>
      <c r="AL84" s="123">
        <f t="shared" si="58"/>
        <v>147.64638338505608</v>
      </c>
      <c r="AM84" s="94">
        <v>0</v>
      </c>
      <c r="AN84" s="329">
        <f t="shared" si="60"/>
        <v>0</v>
      </c>
      <c r="AO84" s="96">
        <f t="shared" si="59"/>
        <v>-458.30638338505605</v>
      </c>
      <c r="AP84" s="97"/>
      <c r="AQ84" s="98">
        <f t="shared" si="8"/>
        <v>0</v>
      </c>
      <c r="AR84" s="99">
        <f t="shared" si="38"/>
        <v>146.49</v>
      </c>
      <c r="AS84" s="99">
        <f t="shared" si="10"/>
        <v>0</v>
      </c>
      <c r="AT84" s="99">
        <f t="shared" si="11"/>
        <v>310.65999999999997</v>
      </c>
      <c r="AU84" s="99">
        <f t="shared" si="61"/>
        <v>0</v>
      </c>
      <c r="AV84" s="99">
        <f t="array" ref="AV84">_xlfn.IFS(U84=0,AO84,U84&lt;0,AO84/-U84,U84&gt;0,AO84/U84)</f>
        <v>-458.30638338505605</v>
      </c>
      <c r="AW84" s="235">
        <f t="shared" si="46"/>
        <v>0</v>
      </c>
      <c r="AX84" s="235">
        <f t="shared" si="47"/>
        <v>-3.1285847729200356</v>
      </c>
      <c r="AY84" s="100"/>
      <c r="AZ84" s="95">
        <f t="shared" si="14"/>
        <v>-21082.093635712579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8"/>
        <v>42</v>
      </c>
      <c r="F85" s="94"/>
      <c r="G85" s="94"/>
      <c r="H85" s="273">
        <v>42</v>
      </c>
      <c r="I85" s="94"/>
      <c r="J85" s="94"/>
      <c r="K85" s="94">
        <v>103.2</v>
      </c>
      <c r="L85" s="93">
        <f t="shared" si="45"/>
        <v>4334.4000000000005</v>
      </c>
      <c r="M85" s="90"/>
      <c r="N85" s="90">
        <v>35</v>
      </c>
      <c r="O85" s="90">
        <v>1018</v>
      </c>
      <c r="P85" s="90">
        <v>12</v>
      </c>
      <c r="Q85" s="234">
        <f t="shared" si="49"/>
        <v>1.09375</v>
      </c>
      <c r="R85" s="93">
        <f t="shared" si="50"/>
        <v>0.1875</v>
      </c>
      <c r="S85" s="94">
        <v>6</v>
      </c>
      <c r="T85" s="94">
        <v>0</v>
      </c>
      <c r="U85" s="93">
        <f t="shared" si="51"/>
        <v>6</v>
      </c>
      <c r="V85" s="94">
        <v>4330</v>
      </c>
      <c r="W85" s="94">
        <v>0</v>
      </c>
      <c r="X85" s="93">
        <f t="shared" si="52"/>
        <v>4330</v>
      </c>
      <c r="Y85" s="94">
        <v>6017.76</v>
      </c>
      <c r="Z85" s="94">
        <v>0</v>
      </c>
      <c r="AA85" s="93">
        <f t="shared" si="53"/>
        <v>6017.76</v>
      </c>
      <c r="AB85" s="93">
        <f t="shared" si="54"/>
        <v>4275.6000000000004</v>
      </c>
      <c r="AC85" s="235">
        <f t="shared" si="55"/>
        <v>2.6804271333436334E-3</v>
      </c>
      <c r="AD85" s="93">
        <f t="shared" si="56"/>
        <v>619.20000000000005</v>
      </c>
      <c r="AE85" s="94">
        <v>2271.9499999999998</v>
      </c>
      <c r="AF85" s="235">
        <f t="shared" si="57"/>
        <v>0.37754081252824967</v>
      </c>
      <c r="AG85" s="94">
        <v>2549.4800000000005</v>
      </c>
      <c r="AH85" s="94">
        <v>2308</v>
      </c>
      <c r="AI85" s="94">
        <v>5861</v>
      </c>
      <c r="AJ85" s="94"/>
      <c r="AK85" s="94"/>
      <c r="AL85" s="123">
        <f t="shared" si="58"/>
        <v>134.80756743852947</v>
      </c>
      <c r="AM85" s="94">
        <v>0</v>
      </c>
      <c r="AN85" s="329">
        <f t="shared" si="60"/>
        <v>252.44707136759365</v>
      </c>
      <c r="AO85" s="96">
        <f t="shared" si="59"/>
        <v>-7979.1246388061227</v>
      </c>
      <c r="AP85" s="97"/>
      <c r="AQ85" s="98">
        <f t="shared" si="8"/>
        <v>1002.96</v>
      </c>
      <c r="AR85" s="99">
        <f t="shared" si="38"/>
        <v>103.2</v>
      </c>
      <c r="AS85" s="99">
        <f t="shared" si="10"/>
        <v>378.6583333333333</v>
      </c>
      <c r="AT85" s="99">
        <f t="shared" si="11"/>
        <v>424.91333333333341</v>
      </c>
      <c r="AU85" s="99">
        <f t="shared" si="61"/>
        <v>1361.5</v>
      </c>
      <c r="AV85" s="99">
        <f t="array" ref="AV85">_xlfn.IFS(U85=0,AO85,U85&lt;0,AO85/-U85,U85&gt;0,AO85/U85)</f>
        <v>-1329.8541064676872</v>
      </c>
      <c r="AW85" s="235">
        <f t="shared" si="46"/>
        <v>-1.3259293555751845</v>
      </c>
      <c r="AX85" s="235">
        <f t="shared" si="47"/>
        <v>-12.88618320220627</v>
      </c>
      <c r="AY85" s="100"/>
      <c r="AZ85" s="95">
        <f t="shared" si="14"/>
        <v>-55853.872471642862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8"/>
        <v>49</v>
      </c>
      <c r="F86" s="94"/>
      <c r="G86" s="94"/>
      <c r="H86" s="273">
        <v>49</v>
      </c>
      <c r="I86" s="94"/>
      <c r="J86" s="94"/>
      <c r="K86" s="94">
        <v>150</v>
      </c>
      <c r="L86" s="93">
        <f t="shared" si="45"/>
        <v>7350</v>
      </c>
      <c r="M86" s="90"/>
      <c r="N86" s="90">
        <v>2</v>
      </c>
      <c r="O86" s="90">
        <v>1460</v>
      </c>
      <c r="P86" s="90">
        <v>100</v>
      </c>
      <c r="Q86" s="234">
        <f t="shared" si="49"/>
        <v>6.25E-2</v>
      </c>
      <c r="R86" s="93">
        <f t="shared" si="50"/>
        <v>6.25E-2</v>
      </c>
      <c r="S86" s="94">
        <v>2</v>
      </c>
      <c r="T86" s="94">
        <v>0</v>
      </c>
      <c r="U86" s="93">
        <f t="shared" si="51"/>
        <v>2</v>
      </c>
      <c r="V86" s="94">
        <v>2225</v>
      </c>
      <c r="W86" s="94">
        <v>0</v>
      </c>
      <c r="X86" s="93">
        <f t="shared" si="52"/>
        <v>2225</v>
      </c>
      <c r="Y86" s="94">
        <v>2873.19</v>
      </c>
      <c r="Z86" s="94">
        <v>0</v>
      </c>
      <c r="AA86" s="93">
        <f t="shared" si="53"/>
        <v>2873.19</v>
      </c>
      <c r="AB86" s="93">
        <f t="shared" si="54"/>
        <v>2920</v>
      </c>
      <c r="AC86" s="235">
        <f t="shared" si="55"/>
        <v>1.2797746063737327E-3</v>
      </c>
      <c r="AD86" s="93">
        <f t="shared" si="56"/>
        <v>300</v>
      </c>
      <c r="AE86" s="94">
        <v>1049.23</v>
      </c>
      <c r="AF86" s="235">
        <f t="shared" si="57"/>
        <v>0.36517946950949987</v>
      </c>
      <c r="AG86" s="94">
        <v>115.68</v>
      </c>
      <c r="AH86" s="94"/>
      <c r="AI86" s="94"/>
      <c r="AJ86" s="94"/>
      <c r="AK86" s="94"/>
      <c r="AL86" s="123">
        <f t="shared" si="58"/>
        <v>157.27549534495105</v>
      </c>
      <c r="AM86" s="94">
        <v>0</v>
      </c>
      <c r="AN86" s="329">
        <f t="shared" si="60"/>
        <v>120.53129419961188</v>
      </c>
      <c r="AO86" s="96">
        <f t="shared" si="59"/>
        <v>1130.4732104554371</v>
      </c>
      <c r="AP86" s="97"/>
      <c r="AQ86" s="98">
        <f t="shared" si="8"/>
        <v>1436.595</v>
      </c>
      <c r="AR86" s="99">
        <f t="shared" si="38"/>
        <v>150</v>
      </c>
      <c r="AS86" s="99">
        <f t="shared" si="10"/>
        <v>524.61500000000001</v>
      </c>
      <c r="AT86" s="99">
        <f t="shared" si="11"/>
        <v>57.84</v>
      </c>
      <c r="AU86" s="99">
        <f t="shared" si="61"/>
        <v>0</v>
      </c>
      <c r="AV86" s="99">
        <f t="array" ref="AV86">_xlfn.IFS(U86=0,AO86,U86&lt;0,AO86/-U86,U86&gt;0,AO86/U86)</f>
        <v>565.23660522771854</v>
      </c>
      <c r="AW86" s="235">
        <f t="shared" si="46"/>
        <v>0.39345577927510433</v>
      </c>
      <c r="AX86" s="235">
        <f t="shared" si="47"/>
        <v>3.768244034851457</v>
      </c>
      <c r="AY86" s="100"/>
      <c r="AZ86" s="95">
        <f t="shared" si="14"/>
        <v>27696.593656158209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8"/>
        <v>46</v>
      </c>
      <c r="F87" s="94"/>
      <c r="G87" s="94"/>
      <c r="H87" s="273">
        <v>46</v>
      </c>
      <c r="I87" s="94"/>
      <c r="J87" s="94"/>
      <c r="K87" s="94">
        <v>150</v>
      </c>
      <c r="L87" s="93">
        <f t="shared" si="45"/>
        <v>6900</v>
      </c>
      <c r="M87" s="90"/>
      <c r="N87" s="90">
        <v>4</v>
      </c>
      <c r="O87" s="90">
        <v>1505</v>
      </c>
      <c r="P87" s="90">
        <v>50</v>
      </c>
      <c r="Q87" s="234">
        <f t="shared" si="49"/>
        <v>0.125</v>
      </c>
      <c r="R87" s="93">
        <f t="shared" si="50"/>
        <v>6.25E-2</v>
      </c>
      <c r="S87" s="94">
        <v>2</v>
      </c>
      <c r="T87" s="94">
        <v>0</v>
      </c>
      <c r="U87" s="93">
        <f t="shared" si="51"/>
        <v>2</v>
      </c>
      <c r="V87" s="94">
        <v>2591</v>
      </c>
      <c r="W87" s="94">
        <v>0</v>
      </c>
      <c r="X87" s="93">
        <f t="shared" si="52"/>
        <v>2591</v>
      </c>
      <c r="Y87" s="94">
        <v>3054</v>
      </c>
      <c r="Z87" s="94">
        <v>0</v>
      </c>
      <c r="AA87" s="93">
        <f t="shared" si="53"/>
        <v>3054</v>
      </c>
      <c r="AB87" s="93">
        <f t="shared" si="54"/>
        <v>3010</v>
      </c>
      <c r="AC87" s="235">
        <f t="shared" si="55"/>
        <v>1.3603108906356277E-3</v>
      </c>
      <c r="AD87" s="93">
        <f t="shared" si="56"/>
        <v>300</v>
      </c>
      <c r="AE87" s="94">
        <v>1138.8800000000001</v>
      </c>
      <c r="AF87" s="235">
        <f t="shared" si="57"/>
        <v>0.37291421087098892</v>
      </c>
      <c r="AG87" s="94">
        <v>325.14999999999998</v>
      </c>
      <c r="AH87" s="94"/>
      <c r="AI87" s="94"/>
      <c r="AJ87" s="94"/>
      <c r="AK87" s="94"/>
      <c r="AL87" s="123">
        <f t="shared" si="58"/>
        <v>147.64638338505608</v>
      </c>
      <c r="AM87" s="94">
        <v>0</v>
      </c>
      <c r="AN87" s="329">
        <f t="shared" si="60"/>
        <v>128.11633497458044</v>
      </c>
      <c r="AO87" s="96">
        <f t="shared" si="59"/>
        <v>1014.2072816403631</v>
      </c>
      <c r="AP87" s="97"/>
      <c r="AQ87" s="98">
        <f t="shared" si="8"/>
        <v>1527</v>
      </c>
      <c r="AR87" s="99">
        <f t="shared" si="38"/>
        <v>150</v>
      </c>
      <c r="AS87" s="99">
        <f t="shared" si="10"/>
        <v>569.44000000000005</v>
      </c>
      <c r="AT87" s="99">
        <f t="shared" si="11"/>
        <v>162.57499999999999</v>
      </c>
      <c r="AU87" s="99">
        <f t="shared" si="61"/>
        <v>0</v>
      </c>
      <c r="AV87" s="99">
        <f t="array" ref="AV87">_xlfn.IFS(U87=0,AO87,U87&lt;0,AO87/-U87,U87&gt;0,AO87/U87)</f>
        <v>507.10364082018157</v>
      </c>
      <c r="AW87" s="235">
        <f t="shared" si="46"/>
        <v>0.33209144781937233</v>
      </c>
      <c r="AX87" s="235">
        <f t="shared" si="47"/>
        <v>3.3806909388012105</v>
      </c>
      <c r="AY87" s="100"/>
      <c r="AZ87" s="95">
        <f t="shared" si="14"/>
        <v>23326.767477728354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8"/>
        <v>31</v>
      </c>
      <c r="F88" s="94"/>
      <c r="G88" s="94"/>
      <c r="H88" s="273">
        <v>31</v>
      </c>
      <c r="I88" s="94"/>
      <c r="J88" s="94"/>
      <c r="K88" s="94">
        <v>150</v>
      </c>
      <c r="L88" s="93">
        <f t="shared" si="45"/>
        <v>4650</v>
      </c>
      <c r="M88" s="90"/>
      <c r="N88" s="90">
        <v>49</v>
      </c>
      <c r="O88" s="90">
        <v>1287</v>
      </c>
      <c r="P88" s="90">
        <v>35</v>
      </c>
      <c r="Q88" s="234">
        <f t="shared" si="49"/>
        <v>1.53125</v>
      </c>
      <c r="R88" s="93">
        <f t="shared" si="50"/>
        <v>0.53125</v>
      </c>
      <c r="S88" s="94">
        <v>19</v>
      </c>
      <c r="T88" s="94">
        <v>-2</v>
      </c>
      <c r="U88" s="93">
        <f t="shared" si="51"/>
        <v>17</v>
      </c>
      <c r="V88" s="94">
        <v>18653</v>
      </c>
      <c r="W88" s="94">
        <v>-1762</v>
      </c>
      <c r="X88" s="93">
        <f t="shared" si="52"/>
        <v>16891</v>
      </c>
      <c r="Y88" s="94">
        <v>24244.160000000003</v>
      </c>
      <c r="Z88" s="94">
        <v>-2476.29</v>
      </c>
      <c r="AA88" s="93">
        <f t="shared" si="53"/>
        <v>21767.870000000003</v>
      </c>
      <c r="AB88" s="93">
        <f t="shared" si="54"/>
        <v>22072.05</v>
      </c>
      <c r="AC88" s="235">
        <f t="shared" si="55"/>
        <v>9.6958319014212729E-3</v>
      </c>
      <c r="AD88" s="93">
        <f t="shared" si="56"/>
        <v>2550</v>
      </c>
      <c r="AE88" s="94">
        <v>8054.9400000000041</v>
      </c>
      <c r="AF88" s="235">
        <f t="shared" si="57"/>
        <v>0.37003804230730902</v>
      </c>
      <c r="AG88" s="94">
        <v>3659.1500000000005</v>
      </c>
      <c r="AH88" s="94"/>
      <c r="AI88" s="94">
        <v>9791</v>
      </c>
      <c r="AJ88" s="94"/>
      <c r="AK88" s="94"/>
      <c r="AL88" s="123">
        <f t="shared" si="58"/>
        <v>99.500823585581273</v>
      </c>
      <c r="AM88" s="94">
        <v>0</v>
      </c>
      <c r="AN88" s="329">
        <f t="shared" si="60"/>
        <v>1017.0507281392678</v>
      </c>
      <c r="AO88" s="96">
        <f t="shared" si="59"/>
        <v>-3403.7715517248512</v>
      </c>
      <c r="AP88" s="97"/>
      <c r="AQ88" s="98">
        <f t="shared" si="8"/>
        <v>1280.4629411764708</v>
      </c>
      <c r="AR88" s="99">
        <f t="shared" si="38"/>
        <v>150</v>
      </c>
      <c r="AS88" s="99">
        <f t="shared" si="10"/>
        <v>473.82000000000022</v>
      </c>
      <c r="AT88" s="99">
        <f t="shared" si="11"/>
        <v>192.58684210526317</v>
      </c>
      <c r="AU88" s="99">
        <f t="shared" si="61"/>
        <v>515.31578947368416</v>
      </c>
      <c r="AV88" s="99">
        <f t="array" ref="AV88">_xlfn.IFS(U88=0,AO88,U88&lt;0,AO88/-U88,U88&gt;0,AO88/U88)</f>
        <v>-200.22185598381478</v>
      </c>
      <c r="AW88" s="235">
        <f t="shared" si="46"/>
        <v>-0.15636677138024302</v>
      </c>
      <c r="AX88" s="235">
        <f t="shared" si="47"/>
        <v>-1.3348123732254318</v>
      </c>
      <c r="AY88" s="100"/>
      <c r="AZ88" s="95">
        <f t="shared" si="14"/>
        <v>-6206.8775354982581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8"/>
        <v>46</v>
      </c>
      <c r="F89" s="94"/>
      <c r="G89" s="94"/>
      <c r="H89" s="273">
        <v>46</v>
      </c>
      <c r="I89" s="94"/>
      <c r="J89" s="94"/>
      <c r="K89" s="94">
        <v>169.89</v>
      </c>
      <c r="L89" s="93">
        <f t="shared" si="45"/>
        <v>7814.94</v>
      </c>
      <c r="M89" s="90"/>
      <c r="N89" s="90">
        <v>1</v>
      </c>
      <c r="O89" s="90">
        <v>1504</v>
      </c>
      <c r="P89" s="90">
        <v>0</v>
      </c>
      <c r="Q89" s="234">
        <f t="shared" si="49"/>
        <v>3.125E-2</v>
      </c>
      <c r="R89" s="93">
        <f t="shared" si="50"/>
        <v>0</v>
      </c>
      <c r="S89" s="94">
        <v>0</v>
      </c>
      <c r="T89" s="94">
        <v>0</v>
      </c>
      <c r="U89" s="93">
        <f t="shared" si="51"/>
        <v>0</v>
      </c>
      <c r="V89" s="94">
        <v>0</v>
      </c>
      <c r="W89" s="94">
        <v>0</v>
      </c>
      <c r="X89" s="93">
        <f t="shared" si="52"/>
        <v>0</v>
      </c>
      <c r="Y89" s="94">
        <v>0</v>
      </c>
      <c r="Z89" s="94">
        <v>0</v>
      </c>
      <c r="AA89" s="93">
        <f t="shared" si="53"/>
        <v>0</v>
      </c>
      <c r="AB89" s="93">
        <f t="shared" si="54"/>
        <v>0</v>
      </c>
      <c r="AC89" s="235">
        <f t="shared" si="55"/>
        <v>0</v>
      </c>
      <c r="AD89" s="93">
        <f t="shared" si="56"/>
        <v>0</v>
      </c>
      <c r="AE89" s="94">
        <v>0</v>
      </c>
      <c r="AF89" s="235">
        <f t="shared" si="57"/>
        <v>0</v>
      </c>
      <c r="AG89" s="94">
        <v>108</v>
      </c>
      <c r="AH89" s="94"/>
      <c r="AI89" s="94"/>
      <c r="AJ89" s="94"/>
      <c r="AK89" s="94"/>
      <c r="AL89" s="123">
        <f t="shared" si="58"/>
        <v>147.64638338505608</v>
      </c>
      <c r="AM89" s="94">
        <v>0</v>
      </c>
      <c r="AN89" s="329">
        <f t="shared" si="60"/>
        <v>0</v>
      </c>
      <c r="AO89" s="96">
        <f t="shared" si="59"/>
        <v>-255.64638338505608</v>
      </c>
      <c r="AP89" s="97"/>
      <c r="AQ89" s="98">
        <f t="shared" si="8"/>
        <v>0</v>
      </c>
      <c r="AR89" s="99">
        <f t="shared" si="38"/>
        <v>169.89</v>
      </c>
      <c r="AS89" s="99">
        <f t="shared" si="10"/>
        <v>0</v>
      </c>
      <c r="AT89" s="99">
        <f t="shared" si="11"/>
        <v>108</v>
      </c>
      <c r="AU89" s="99">
        <f t="shared" si="61"/>
        <v>0</v>
      </c>
      <c r="AV89" s="99">
        <f t="array" ref="AV89">_xlfn.IFS(U89=0,AO89,U89&lt;0,AO89/-U89,U89&gt;0,AO89/U89)</f>
        <v>-255.64638338505608</v>
      </c>
      <c r="AW89" s="235">
        <f t="shared" si="46"/>
        <v>0</v>
      </c>
      <c r="AX89" s="235">
        <f t="shared" si="47"/>
        <v>-1.5047759337515811</v>
      </c>
      <c r="AY89" s="100"/>
      <c r="AZ89" s="95">
        <f t="shared" si="14"/>
        <v>-11759.733635712581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8"/>
        <v>50</v>
      </c>
      <c r="F90" s="94"/>
      <c r="G90" s="94"/>
      <c r="H90" s="273">
        <v>50</v>
      </c>
      <c r="I90" s="94"/>
      <c r="J90" s="94"/>
      <c r="K90" s="94">
        <v>107.88</v>
      </c>
      <c r="L90" s="93">
        <f t="shared" si="45"/>
        <v>5394</v>
      </c>
      <c r="M90" s="90"/>
      <c r="N90" s="90">
        <v>0</v>
      </c>
      <c r="O90" s="90">
        <v>0</v>
      </c>
      <c r="P90" s="90">
        <v>0</v>
      </c>
      <c r="Q90" s="234">
        <f t="shared" si="49"/>
        <v>0</v>
      </c>
      <c r="R90" s="93">
        <f t="shared" si="50"/>
        <v>0</v>
      </c>
      <c r="S90" s="94">
        <v>0</v>
      </c>
      <c r="T90" s="94">
        <v>0</v>
      </c>
      <c r="U90" s="93">
        <f t="shared" si="51"/>
        <v>0</v>
      </c>
      <c r="V90" s="94">
        <v>0</v>
      </c>
      <c r="W90" s="94">
        <v>0</v>
      </c>
      <c r="X90" s="93">
        <f t="shared" si="52"/>
        <v>0</v>
      </c>
      <c r="Y90" s="94">
        <v>0</v>
      </c>
      <c r="Z90" s="94">
        <v>0</v>
      </c>
      <c r="AA90" s="93">
        <f t="shared" si="53"/>
        <v>0</v>
      </c>
      <c r="AB90" s="93">
        <f t="shared" si="54"/>
        <v>0</v>
      </c>
      <c r="AC90" s="235">
        <f t="shared" si="55"/>
        <v>0</v>
      </c>
      <c r="AD90" s="93">
        <f t="shared" si="56"/>
        <v>0</v>
      </c>
      <c r="AE90" s="94">
        <v>0</v>
      </c>
      <c r="AF90" s="235">
        <f t="shared" si="57"/>
        <v>0</v>
      </c>
      <c r="AG90" s="94">
        <v>0</v>
      </c>
      <c r="AH90" s="94"/>
      <c r="AI90" s="94"/>
      <c r="AJ90" s="94"/>
      <c r="AK90" s="94"/>
      <c r="AL90" s="123">
        <f t="shared" si="58"/>
        <v>160.48519933158272</v>
      </c>
      <c r="AM90" s="94">
        <v>0</v>
      </c>
      <c r="AN90" s="329">
        <f t="shared" si="60"/>
        <v>0</v>
      </c>
      <c r="AO90" s="96">
        <f t="shared" si="59"/>
        <v>-160.48519933158272</v>
      </c>
      <c r="AP90" s="97"/>
      <c r="AQ90" s="98">
        <f t="shared" si="8"/>
        <v>0</v>
      </c>
      <c r="AR90" s="99">
        <f t="shared" si="38"/>
        <v>107.88</v>
      </c>
      <c r="AS90" s="99">
        <f t="shared" si="10"/>
        <v>0</v>
      </c>
      <c r="AT90" s="99">
        <f t="shared" si="11"/>
        <v>0</v>
      </c>
      <c r="AU90" s="99">
        <f t="shared" si="61"/>
        <v>0</v>
      </c>
      <c r="AV90" s="99">
        <f t="array" ref="AV90">_xlfn.IFS(U90=0,AO90,U90&lt;0,AO90/-U90,U90&gt;0,AO90/U90)</f>
        <v>-160.48519933158272</v>
      </c>
      <c r="AW90" s="235">
        <f t="shared" si="46"/>
        <v>0</v>
      </c>
      <c r="AX90" s="235">
        <f t="shared" si="47"/>
        <v>-1.4876269867592022</v>
      </c>
      <c r="AY90" s="100"/>
      <c r="AZ90" s="95">
        <f t="shared" si="14"/>
        <v>-8024.2599665791358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8"/>
        <v>37</v>
      </c>
      <c r="F91" s="94"/>
      <c r="G91" s="94"/>
      <c r="H91" s="273">
        <v>37</v>
      </c>
      <c r="I91" s="94"/>
      <c r="J91" s="94"/>
      <c r="K91" s="94">
        <v>93.84</v>
      </c>
      <c r="L91" s="93">
        <f t="shared" si="45"/>
        <v>3472.08</v>
      </c>
      <c r="M91" s="90"/>
      <c r="N91" s="90">
        <v>1</v>
      </c>
      <c r="O91" s="90">
        <v>1075</v>
      </c>
      <c r="P91" s="90">
        <v>0</v>
      </c>
      <c r="Q91" s="234">
        <f t="shared" si="49"/>
        <v>3.125E-2</v>
      </c>
      <c r="R91" s="93">
        <f t="shared" si="50"/>
        <v>0</v>
      </c>
      <c r="S91" s="94">
        <v>0</v>
      </c>
      <c r="T91" s="94">
        <v>0</v>
      </c>
      <c r="U91" s="93">
        <f t="shared" si="51"/>
        <v>0</v>
      </c>
      <c r="V91" s="94">
        <v>0</v>
      </c>
      <c r="W91" s="94">
        <v>0</v>
      </c>
      <c r="X91" s="93">
        <f t="shared" si="52"/>
        <v>0</v>
      </c>
      <c r="Y91" s="94">
        <v>0</v>
      </c>
      <c r="Z91" s="94">
        <v>0</v>
      </c>
      <c r="AA91" s="93">
        <f t="shared" si="53"/>
        <v>0</v>
      </c>
      <c r="AB91" s="93">
        <f t="shared" si="54"/>
        <v>0</v>
      </c>
      <c r="AC91" s="235">
        <f t="shared" si="55"/>
        <v>0</v>
      </c>
      <c r="AD91" s="93">
        <f t="shared" si="56"/>
        <v>0</v>
      </c>
      <c r="AE91" s="94">
        <v>0</v>
      </c>
      <c r="AF91" s="235">
        <f t="shared" si="57"/>
        <v>0</v>
      </c>
      <c r="AG91" s="94">
        <v>0</v>
      </c>
      <c r="AH91" s="94"/>
      <c r="AI91" s="94"/>
      <c r="AJ91" s="94"/>
      <c r="AK91" s="94"/>
      <c r="AL91" s="123">
        <f t="shared" si="58"/>
        <v>118.7590475053712</v>
      </c>
      <c r="AM91" s="94">
        <v>0</v>
      </c>
      <c r="AN91" s="329">
        <f t="shared" si="60"/>
        <v>0</v>
      </c>
      <c r="AO91" s="96">
        <f t="shared" si="59"/>
        <v>-118.7590475053712</v>
      </c>
      <c r="AP91" s="97"/>
      <c r="AQ91" s="98">
        <f t="shared" si="8"/>
        <v>0</v>
      </c>
      <c r="AR91" s="99">
        <f t="shared" si="38"/>
        <v>93.84</v>
      </c>
      <c r="AS91" s="99">
        <f t="shared" si="10"/>
        <v>0</v>
      </c>
      <c r="AT91" s="99">
        <f t="shared" si="11"/>
        <v>0</v>
      </c>
      <c r="AU91" s="99">
        <f t="shared" si="61"/>
        <v>0</v>
      </c>
      <c r="AV91" s="99">
        <f t="array" ref="AV91">_xlfn.IFS(U91=0,AO91,U91&lt;0,AO91/-U91,U91&gt;0,AO91/U91)</f>
        <v>-118.7590475053712</v>
      </c>
      <c r="AW91" s="235">
        <f t="shared" si="46"/>
        <v>0</v>
      </c>
      <c r="AX91" s="235">
        <f t="shared" si="47"/>
        <v>-1.2655482470734356</v>
      </c>
      <c r="AY91" s="100"/>
      <c r="AZ91" s="95">
        <f t="shared" si="14"/>
        <v>-4394.0847576987344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8"/>
        <v>49</v>
      </c>
      <c r="F92" s="94"/>
      <c r="G92" s="94"/>
      <c r="H92" s="273">
        <v>49</v>
      </c>
      <c r="I92" s="94"/>
      <c r="J92" s="94"/>
      <c r="K92" s="94">
        <v>139.47</v>
      </c>
      <c r="L92" s="93">
        <f t="shared" si="45"/>
        <v>6834.03</v>
      </c>
      <c r="M92" s="90"/>
      <c r="N92" s="90">
        <v>1</v>
      </c>
      <c r="O92" s="90">
        <v>1403</v>
      </c>
      <c r="P92" s="90">
        <v>0</v>
      </c>
      <c r="Q92" s="234">
        <f t="shared" si="49"/>
        <v>3.125E-2</v>
      </c>
      <c r="R92" s="93">
        <f t="shared" si="50"/>
        <v>0</v>
      </c>
      <c r="S92" s="94">
        <v>1</v>
      </c>
      <c r="T92" s="94">
        <v>-1</v>
      </c>
      <c r="U92" s="93">
        <f t="shared" si="51"/>
        <v>0</v>
      </c>
      <c r="V92" s="94">
        <v>1072.01</v>
      </c>
      <c r="W92" s="94">
        <v>-1072.01</v>
      </c>
      <c r="X92" s="93">
        <f t="shared" si="52"/>
        <v>0</v>
      </c>
      <c r="Y92" s="94">
        <v>1403.38</v>
      </c>
      <c r="Z92" s="94">
        <v>-1403.38</v>
      </c>
      <c r="AA92" s="93">
        <f t="shared" si="53"/>
        <v>0</v>
      </c>
      <c r="AB92" s="93">
        <f t="shared" si="54"/>
        <v>0</v>
      </c>
      <c r="AC92" s="235">
        <f t="shared" si="55"/>
        <v>0</v>
      </c>
      <c r="AD92" s="93">
        <f t="shared" si="56"/>
        <v>0</v>
      </c>
      <c r="AE92" s="94">
        <v>0</v>
      </c>
      <c r="AF92" s="235">
        <f t="shared" si="57"/>
        <v>0</v>
      </c>
      <c r="AG92" s="94">
        <v>96.4</v>
      </c>
      <c r="AH92" s="94"/>
      <c r="AI92" s="94"/>
      <c r="AJ92" s="94"/>
      <c r="AK92" s="94"/>
      <c r="AL92" s="123">
        <f t="shared" si="58"/>
        <v>157.27549534495105</v>
      </c>
      <c r="AM92" s="94">
        <v>0</v>
      </c>
      <c r="AN92" s="329">
        <f t="shared" si="60"/>
        <v>58.872266593525438</v>
      </c>
      <c r="AO92" s="96">
        <f t="shared" si="59"/>
        <v>-312.54776193847647</v>
      </c>
      <c r="AP92" s="97"/>
      <c r="AQ92" s="98">
        <f t="shared" si="8"/>
        <v>0</v>
      </c>
      <c r="AR92" s="99">
        <f t="shared" si="38"/>
        <v>139.47</v>
      </c>
      <c r="AS92" s="99">
        <f t="shared" si="10"/>
        <v>0</v>
      </c>
      <c r="AT92" s="99">
        <f t="shared" si="11"/>
        <v>96.4</v>
      </c>
      <c r="AU92" s="99">
        <f t="shared" si="61"/>
        <v>0</v>
      </c>
      <c r="AV92" s="99">
        <f t="array" ref="AV92">_xlfn.IFS(U92=0,AO92,U92&lt;0,AO92/-U92,U92&gt;0,AO92/U92)</f>
        <v>-312.54776193847647</v>
      </c>
      <c r="AW92" s="235">
        <f t="shared" si="46"/>
        <v>0</v>
      </c>
      <c r="AX92" s="235">
        <f t="shared" si="47"/>
        <v>-2.2409676771956439</v>
      </c>
      <c r="AY92" s="100"/>
      <c r="AZ92" s="95">
        <f t="shared" si="14"/>
        <v>-15314.840334985347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8"/>
        <v>47</v>
      </c>
      <c r="F93" s="94"/>
      <c r="G93" s="94"/>
      <c r="H93" s="273">
        <v>47</v>
      </c>
      <c r="I93" s="94"/>
      <c r="J93" s="94"/>
      <c r="K93" s="94">
        <v>139.47</v>
      </c>
      <c r="L93" s="93">
        <f t="shared" si="45"/>
        <v>6555.09</v>
      </c>
      <c r="M93" s="90"/>
      <c r="N93" s="90">
        <v>1</v>
      </c>
      <c r="O93" s="90">
        <v>1296</v>
      </c>
      <c r="P93" s="90">
        <v>0</v>
      </c>
      <c r="Q93" s="234">
        <f t="shared" si="49"/>
        <v>3.125E-2</v>
      </c>
      <c r="R93" s="93">
        <f t="shared" si="50"/>
        <v>0</v>
      </c>
      <c r="S93" s="94">
        <v>1</v>
      </c>
      <c r="T93" s="94">
        <v>-1</v>
      </c>
      <c r="U93" s="93">
        <f t="shared" si="51"/>
        <v>0</v>
      </c>
      <c r="V93" s="94">
        <v>1040</v>
      </c>
      <c r="W93" s="94">
        <v>-1040</v>
      </c>
      <c r="X93" s="93">
        <f t="shared" si="52"/>
        <v>0</v>
      </c>
      <c r="Y93" s="94">
        <v>1296</v>
      </c>
      <c r="Z93" s="94">
        <v>-1296</v>
      </c>
      <c r="AA93" s="93">
        <f t="shared" si="53"/>
        <v>0</v>
      </c>
      <c r="AB93" s="93">
        <f t="shared" si="54"/>
        <v>0</v>
      </c>
      <c r="AC93" s="235">
        <f t="shared" si="55"/>
        <v>0</v>
      </c>
      <c r="AD93" s="93">
        <f t="shared" si="56"/>
        <v>0</v>
      </c>
      <c r="AE93" s="94">
        <v>0</v>
      </c>
      <c r="AF93" s="235">
        <f t="shared" si="57"/>
        <v>0</v>
      </c>
      <c r="AG93" s="94">
        <v>107.11</v>
      </c>
      <c r="AH93" s="94"/>
      <c r="AI93" s="94"/>
      <c r="AJ93" s="94"/>
      <c r="AK93" s="94"/>
      <c r="AL93" s="123">
        <f t="shared" si="58"/>
        <v>150.85608737168775</v>
      </c>
      <c r="AM93" s="94">
        <v>0</v>
      </c>
      <c r="AN93" s="329">
        <f t="shared" si="60"/>
        <v>54.367639203358294</v>
      </c>
      <c r="AO93" s="96">
        <f t="shared" si="59"/>
        <v>-312.33372657504606</v>
      </c>
      <c r="AP93" s="97"/>
      <c r="AQ93" s="98">
        <f t="shared" si="8"/>
        <v>0</v>
      </c>
      <c r="AR93" s="99">
        <f t="shared" si="38"/>
        <v>139.47</v>
      </c>
      <c r="AS93" s="99">
        <f t="shared" si="10"/>
        <v>0</v>
      </c>
      <c r="AT93" s="99">
        <f t="shared" si="11"/>
        <v>107.11</v>
      </c>
      <c r="AU93" s="99">
        <f t="shared" si="61"/>
        <v>0</v>
      </c>
      <c r="AV93" s="99">
        <f t="array" ref="AV93">_xlfn.IFS(U93=0,AO93,U93&lt;0,AO93/-U93,U93&gt;0,AO93/U93)</f>
        <v>-312.33372657504606</v>
      </c>
      <c r="AW93" s="235">
        <f t="shared" si="46"/>
        <v>0</v>
      </c>
      <c r="AX93" s="235">
        <f t="shared" si="47"/>
        <v>-2.2394330434863847</v>
      </c>
      <c r="AY93" s="100"/>
      <c r="AZ93" s="95">
        <f t="shared" si="14"/>
        <v>-14679.685149027166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8"/>
        <v>2</v>
      </c>
      <c r="F94" s="94"/>
      <c r="G94" s="94"/>
      <c r="H94" s="273">
        <v>2</v>
      </c>
      <c r="I94" s="94"/>
      <c r="J94" s="94"/>
      <c r="K94" s="94">
        <v>400.08</v>
      </c>
      <c r="L94" s="93">
        <f t="shared" si="45"/>
        <v>800.16</v>
      </c>
      <c r="M94" s="90"/>
      <c r="N94" s="90">
        <v>0</v>
      </c>
      <c r="O94" s="90">
        <v>0</v>
      </c>
      <c r="P94" s="90">
        <v>0</v>
      </c>
      <c r="Q94" s="234">
        <f t="shared" si="49"/>
        <v>0</v>
      </c>
      <c r="R94" s="93">
        <f t="shared" si="50"/>
        <v>0</v>
      </c>
      <c r="S94" s="94">
        <v>0</v>
      </c>
      <c r="T94" s="94">
        <v>0</v>
      </c>
      <c r="U94" s="93">
        <f t="shared" si="51"/>
        <v>0</v>
      </c>
      <c r="V94" s="94">
        <v>0</v>
      </c>
      <c r="W94" s="94">
        <v>0</v>
      </c>
      <c r="X94" s="93">
        <f t="shared" si="52"/>
        <v>0</v>
      </c>
      <c r="Y94" s="94">
        <v>0</v>
      </c>
      <c r="Z94" s="94">
        <v>0</v>
      </c>
      <c r="AA94" s="93">
        <f t="shared" si="53"/>
        <v>0</v>
      </c>
      <c r="AB94" s="93">
        <f t="shared" si="54"/>
        <v>0</v>
      </c>
      <c r="AC94" s="235">
        <f t="shared" si="55"/>
        <v>0</v>
      </c>
      <c r="AD94" s="93">
        <f t="shared" si="56"/>
        <v>0</v>
      </c>
      <c r="AE94" s="94">
        <v>0</v>
      </c>
      <c r="AF94" s="235">
        <f t="shared" si="57"/>
        <v>0</v>
      </c>
      <c r="AG94" s="94">
        <v>0</v>
      </c>
      <c r="AH94" s="94"/>
      <c r="AI94" s="94"/>
      <c r="AJ94" s="94"/>
      <c r="AK94" s="94"/>
      <c r="AL94" s="123">
        <f t="shared" si="58"/>
        <v>6.4194079732633087</v>
      </c>
      <c r="AM94" s="94">
        <v>0</v>
      </c>
      <c r="AN94" s="329">
        <f t="shared" si="60"/>
        <v>0</v>
      </c>
      <c r="AO94" s="96">
        <f t="shared" si="59"/>
        <v>-6.4194079732633087</v>
      </c>
      <c r="AP94" s="97"/>
      <c r="AQ94" s="98">
        <f t="shared" si="8"/>
        <v>0</v>
      </c>
      <c r="AR94" s="99">
        <f t="shared" si="38"/>
        <v>400.08</v>
      </c>
      <c r="AS94" s="99">
        <f t="shared" si="10"/>
        <v>0</v>
      </c>
      <c r="AT94" s="99">
        <f t="shared" si="11"/>
        <v>0</v>
      </c>
      <c r="AU94" s="99">
        <f t="shared" si="61"/>
        <v>0</v>
      </c>
      <c r="AV94" s="99">
        <f t="array" ref="AV94">_xlfn.IFS(U94=0,AO94,U94&lt;0,AO94/-U94,U94&gt;0,AO94/U94)</f>
        <v>-6.4194079732633087</v>
      </c>
      <c r="AW94" s="235">
        <f t="shared" si="46"/>
        <v>0</v>
      </c>
      <c r="AX94" s="235">
        <f t="shared" si="47"/>
        <v>-1.6045310870984077E-2</v>
      </c>
      <c r="AY94" s="100"/>
      <c r="AZ94" s="95">
        <f t="shared" si="14"/>
        <v>-12.838815946526617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8"/>
        <v>1</v>
      </c>
      <c r="F95" s="94"/>
      <c r="G95" s="94"/>
      <c r="H95" s="273">
        <v>1</v>
      </c>
      <c r="I95" s="94"/>
      <c r="J95" s="94"/>
      <c r="K95" s="94">
        <v>400.08</v>
      </c>
      <c r="L95" s="93">
        <f t="shared" si="45"/>
        <v>400.08</v>
      </c>
      <c r="M95" s="90"/>
      <c r="N95" s="90">
        <v>1</v>
      </c>
      <c r="O95" s="90">
        <v>1647</v>
      </c>
      <c r="P95" s="90">
        <v>100</v>
      </c>
      <c r="Q95" s="234">
        <f t="shared" si="49"/>
        <v>3.125E-2</v>
      </c>
      <c r="R95" s="93">
        <f t="shared" si="50"/>
        <v>0</v>
      </c>
      <c r="S95" s="94">
        <v>0</v>
      </c>
      <c r="T95" s="94">
        <v>0</v>
      </c>
      <c r="U95" s="93">
        <f t="shared" si="51"/>
        <v>0</v>
      </c>
      <c r="V95" s="94">
        <v>0</v>
      </c>
      <c r="W95" s="94">
        <v>0</v>
      </c>
      <c r="X95" s="93">
        <f t="shared" si="52"/>
        <v>0</v>
      </c>
      <c r="Y95" s="94">
        <v>0</v>
      </c>
      <c r="Z95" s="94">
        <v>0</v>
      </c>
      <c r="AA95" s="93">
        <f t="shared" si="53"/>
        <v>0</v>
      </c>
      <c r="AB95" s="93">
        <f t="shared" si="54"/>
        <v>1647</v>
      </c>
      <c r="AC95" s="235">
        <f t="shared" si="55"/>
        <v>0</v>
      </c>
      <c r="AD95" s="93">
        <f t="shared" si="56"/>
        <v>0</v>
      </c>
      <c r="AE95" s="94">
        <v>0</v>
      </c>
      <c r="AF95" s="235">
        <f t="shared" si="57"/>
        <v>0</v>
      </c>
      <c r="AG95" s="94">
        <v>0</v>
      </c>
      <c r="AH95" s="94"/>
      <c r="AI95" s="94"/>
      <c r="AJ95" s="94"/>
      <c r="AK95" s="94"/>
      <c r="AL95" s="123">
        <f t="shared" si="58"/>
        <v>3.2097039866316543</v>
      </c>
      <c r="AM95" s="94">
        <v>0</v>
      </c>
      <c r="AN95" s="329">
        <f t="shared" si="60"/>
        <v>0</v>
      </c>
      <c r="AO95" s="96">
        <f t="shared" si="59"/>
        <v>-3.2097039866316543</v>
      </c>
      <c r="AP95" s="97"/>
      <c r="AQ95" s="98">
        <f t="shared" si="8"/>
        <v>0</v>
      </c>
      <c r="AR95" s="99">
        <f t="shared" si="38"/>
        <v>400.08</v>
      </c>
      <c r="AS95" s="99">
        <f t="shared" si="10"/>
        <v>0</v>
      </c>
      <c r="AT95" s="99">
        <f t="shared" si="11"/>
        <v>0</v>
      </c>
      <c r="AU95" s="99">
        <f t="shared" si="61"/>
        <v>0</v>
      </c>
      <c r="AV95" s="99">
        <f t="array" ref="AV95">_xlfn.IFS(U95=0,AO95,U95&lt;0,AO95/-U95,U95&gt;0,AO95/U95)</f>
        <v>-3.2097039866316543</v>
      </c>
      <c r="AW95" s="235">
        <f t="shared" si="46"/>
        <v>0</v>
      </c>
      <c r="AX95" s="235">
        <f t="shared" si="47"/>
        <v>-8.0226554354920383E-3</v>
      </c>
      <c r="AY95" s="100"/>
      <c r="AZ95" s="95">
        <f t="shared" si="14"/>
        <v>-3.2097039866316543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8"/>
        <v>1</v>
      </c>
      <c r="F96" s="94"/>
      <c r="G96" s="94"/>
      <c r="H96" s="273">
        <v>1</v>
      </c>
      <c r="I96" s="94"/>
      <c r="J96" s="94"/>
      <c r="K96" s="94">
        <v>300.08</v>
      </c>
      <c r="L96" s="93">
        <f t="shared" si="45"/>
        <v>300.08</v>
      </c>
      <c r="M96" s="90"/>
      <c r="N96" s="90">
        <v>1</v>
      </c>
      <c r="O96" s="90">
        <v>998</v>
      </c>
      <c r="P96" s="90">
        <v>100</v>
      </c>
      <c r="Q96" s="234">
        <f t="shared" si="49"/>
        <v>3.125E-2</v>
      </c>
      <c r="R96" s="93">
        <f t="shared" si="50"/>
        <v>3.125E-2</v>
      </c>
      <c r="S96" s="94">
        <v>1</v>
      </c>
      <c r="T96" s="94">
        <v>0</v>
      </c>
      <c r="U96" s="93">
        <f t="shared" si="51"/>
        <v>1</v>
      </c>
      <c r="V96" s="94">
        <v>684</v>
      </c>
      <c r="W96" s="94">
        <v>0</v>
      </c>
      <c r="X96" s="93">
        <f t="shared" si="52"/>
        <v>684</v>
      </c>
      <c r="Y96" s="94">
        <v>998</v>
      </c>
      <c r="Z96" s="94">
        <v>0</v>
      </c>
      <c r="AA96" s="93">
        <f t="shared" si="53"/>
        <v>998</v>
      </c>
      <c r="AB96" s="93">
        <f t="shared" si="54"/>
        <v>998</v>
      </c>
      <c r="AC96" s="235">
        <f t="shared" si="55"/>
        <v>4.4452857526337808E-4</v>
      </c>
      <c r="AD96" s="93">
        <f t="shared" si="56"/>
        <v>300.08</v>
      </c>
      <c r="AE96" s="94">
        <v>378.91999999999996</v>
      </c>
      <c r="AF96" s="235">
        <f t="shared" si="57"/>
        <v>0.37967935871743486</v>
      </c>
      <c r="AG96" s="94">
        <v>163.6</v>
      </c>
      <c r="AH96" s="94"/>
      <c r="AI96" s="94"/>
      <c r="AJ96" s="94"/>
      <c r="AK96" s="94"/>
      <c r="AL96" s="123">
        <f t="shared" si="58"/>
        <v>3.2097039866316543</v>
      </c>
      <c r="AM96" s="94">
        <v>0</v>
      </c>
      <c r="AN96" s="329">
        <f t="shared" si="60"/>
        <v>41.866438213697201</v>
      </c>
      <c r="AO96" s="96">
        <f t="shared" si="59"/>
        <v>110.32385779967126</v>
      </c>
      <c r="AP96" s="97"/>
      <c r="AQ96" s="98">
        <f t="shared" si="8"/>
        <v>998</v>
      </c>
      <c r="AR96" s="99">
        <f t="shared" si="38"/>
        <v>300.08</v>
      </c>
      <c r="AS96" s="99">
        <f t="shared" si="10"/>
        <v>378.91999999999996</v>
      </c>
      <c r="AT96" s="99">
        <f t="shared" si="11"/>
        <v>163.6</v>
      </c>
      <c r="AU96" s="99">
        <f t="shared" si="61"/>
        <v>0</v>
      </c>
      <c r="AV96" s="99">
        <f t="array" ref="AV96">_xlfn.IFS(U96=0,AO96,U96&lt;0,AO96/-U96,U96&gt;0,AO96/U96)</f>
        <v>110.32385779967126</v>
      </c>
      <c r="AW96" s="235">
        <f t="shared" si="46"/>
        <v>0.11054494769506139</v>
      </c>
      <c r="AX96" s="235">
        <f t="shared" si="47"/>
        <v>0.36764815315806204</v>
      </c>
      <c r="AY96" s="100"/>
      <c r="AZ96" s="95">
        <f t="shared" si="14"/>
        <v>110.32385779967126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8"/>
        <v>4</v>
      </c>
      <c r="F97" s="94"/>
      <c r="G97" s="94"/>
      <c r="H97" s="273">
        <v>4</v>
      </c>
      <c r="I97" s="94"/>
      <c r="J97" s="94"/>
      <c r="K97" s="94">
        <v>400.08</v>
      </c>
      <c r="L97" s="93">
        <f t="shared" si="45"/>
        <v>1600.32</v>
      </c>
      <c r="M97" s="90"/>
      <c r="N97" s="90">
        <v>0</v>
      </c>
      <c r="O97" s="90">
        <v>0</v>
      </c>
      <c r="P97" s="90">
        <v>0</v>
      </c>
      <c r="Q97" s="234">
        <f t="shared" si="49"/>
        <v>0</v>
      </c>
      <c r="R97" s="93">
        <f t="shared" si="50"/>
        <v>0</v>
      </c>
      <c r="S97" s="94">
        <v>0</v>
      </c>
      <c r="T97" s="94">
        <v>0</v>
      </c>
      <c r="U97" s="93">
        <f t="shared" si="51"/>
        <v>0</v>
      </c>
      <c r="V97" s="94">
        <v>0</v>
      </c>
      <c r="W97" s="94">
        <v>0</v>
      </c>
      <c r="X97" s="93">
        <f t="shared" si="52"/>
        <v>0</v>
      </c>
      <c r="Y97" s="94">
        <v>0</v>
      </c>
      <c r="Z97" s="94">
        <v>0</v>
      </c>
      <c r="AA97" s="93">
        <f t="shared" si="53"/>
        <v>0</v>
      </c>
      <c r="AB97" s="93">
        <f t="shared" si="54"/>
        <v>0</v>
      </c>
      <c r="AC97" s="235">
        <f t="shared" si="55"/>
        <v>0</v>
      </c>
      <c r="AD97" s="93">
        <f t="shared" si="56"/>
        <v>0</v>
      </c>
      <c r="AE97" s="94">
        <v>0</v>
      </c>
      <c r="AF97" s="235">
        <f t="shared" si="57"/>
        <v>0</v>
      </c>
      <c r="AG97" s="94">
        <v>0</v>
      </c>
      <c r="AH97" s="94"/>
      <c r="AI97" s="94"/>
      <c r="AJ97" s="94"/>
      <c r="AK97" s="94"/>
      <c r="AL97" s="123">
        <f t="shared" si="58"/>
        <v>12.838815946526617</v>
      </c>
      <c r="AM97" s="94">
        <v>0</v>
      </c>
      <c r="AN97" s="329">
        <f t="shared" si="60"/>
        <v>0</v>
      </c>
      <c r="AO97" s="96">
        <f t="shared" si="59"/>
        <v>-12.838815946526617</v>
      </c>
      <c r="AP97" s="97"/>
      <c r="AQ97" s="98">
        <f t="shared" si="8"/>
        <v>0</v>
      </c>
      <c r="AR97" s="99">
        <f t="shared" si="38"/>
        <v>400.08</v>
      </c>
      <c r="AS97" s="99">
        <f t="shared" si="10"/>
        <v>0</v>
      </c>
      <c r="AT97" s="99">
        <f t="shared" si="11"/>
        <v>0</v>
      </c>
      <c r="AU97" s="99">
        <f t="shared" si="61"/>
        <v>0</v>
      </c>
      <c r="AV97" s="99">
        <f t="array" ref="AV97">_xlfn.IFS(U97=0,AO97,U97&lt;0,AO97/-U97,U97&gt;0,AO97/U97)</f>
        <v>-12.838815946526617</v>
      </c>
      <c r="AW97" s="235">
        <f t="shared" si="46"/>
        <v>0</v>
      </c>
      <c r="AX97" s="235">
        <f t="shared" si="47"/>
        <v>-3.2090621741968153E-2</v>
      </c>
      <c r="AY97" s="100"/>
      <c r="AZ97" s="95">
        <f t="shared" si="14"/>
        <v>-51.35526378610647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8"/>
        <v>16</v>
      </c>
      <c r="F98" s="94"/>
      <c r="G98" s="94"/>
      <c r="H98" s="273">
        <v>16</v>
      </c>
      <c r="I98" s="94"/>
      <c r="J98" s="94"/>
      <c r="K98" s="94">
        <v>300.08</v>
      </c>
      <c r="L98" s="93">
        <f t="shared" si="45"/>
        <v>4801.28</v>
      </c>
      <c r="M98" s="90"/>
      <c r="N98" s="90">
        <v>0</v>
      </c>
      <c r="O98" s="90">
        <v>0</v>
      </c>
      <c r="P98" s="90">
        <v>0</v>
      </c>
      <c r="Q98" s="234">
        <f t="shared" si="49"/>
        <v>0</v>
      </c>
      <c r="R98" s="93">
        <f t="shared" si="50"/>
        <v>0</v>
      </c>
      <c r="S98" s="94">
        <v>0</v>
      </c>
      <c r="T98" s="94">
        <v>0</v>
      </c>
      <c r="U98" s="93">
        <f t="shared" si="51"/>
        <v>0</v>
      </c>
      <c r="V98" s="94">
        <v>0</v>
      </c>
      <c r="W98" s="94">
        <v>0</v>
      </c>
      <c r="X98" s="93">
        <f t="shared" si="52"/>
        <v>0</v>
      </c>
      <c r="Y98" s="94">
        <v>0</v>
      </c>
      <c r="Z98" s="94">
        <v>0</v>
      </c>
      <c r="AA98" s="93">
        <f t="shared" si="53"/>
        <v>0</v>
      </c>
      <c r="AB98" s="93">
        <f t="shared" si="54"/>
        <v>0</v>
      </c>
      <c r="AC98" s="235">
        <f t="shared" si="55"/>
        <v>0</v>
      </c>
      <c r="AD98" s="93">
        <f t="shared" si="56"/>
        <v>0</v>
      </c>
      <c r="AE98" s="94">
        <v>0</v>
      </c>
      <c r="AF98" s="235">
        <f t="shared" si="57"/>
        <v>0</v>
      </c>
      <c r="AG98" s="94">
        <v>0</v>
      </c>
      <c r="AH98" s="94"/>
      <c r="AI98" s="94"/>
      <c r="AJ98" s="94"/>
      <c r="AK98" s="94"/>
      <c r="AL98" s="123">
        <f t="shared" si="58"/>
        <v>51.35526378610647</v>
      </c>
      <c r="AM98" s="94">
        <v>0</v>
      </c>
      <c r="AN98" s="329">
        <f t="shared" si="60"/>
        <v>0</v>
      </c>
      <c r="AO98" s="96">
        <f t="shared" si="59"/>
        <v>-51.35526378610647</v>
      </c>
      <c r="AP98" s="97"/>
      <c r="AQ98" s="98">
        <f t="shared" ref="AQ98" si="62">IF(U98=0,0,AA98/U98)</f>
        <v>0</v>
      </c>
      <c r="AR98" s="99">
        <f t="shared" si="38"/>
        <v>300.08</v>
      </c>
      <c r="AS98" s="99">
        <f t="shared" ref="AS98" si="63">IF(U98=0,0,AE98/U98)</f>
        <v>0</v>
      </c>
      <c r="AT98" s="99">
        <f t="shared" ref="AT98" si="64">IF(S98=0,AG98/1,AG98/S98)</f>
        <v>0</v>
      </c>
      <c r="AU98" s="99">
        <f t="shared" si="61"/>
        <v>0</v>
      </c>
      <c r="AV98" s="99">
        <f t="array" ref="AV98">_xlfn.IFS(U98=0,AO98,U98&lt;0,AO98/-U98,U98&gt;0,AO98/U98)</f>
        <v>-51.35526378610647</v>
      </c>
      <c r="AW98" s="235">
        <f t="shared" si="46"/>
        <v>0</v>
      </c>
      <c r="AX98" s="235">
        <f t="shared" si="47"/>
        <v>-0.17113857566684376</v>
      </c>
      <c r="AY98" s="100"/>
      <c r="AZ98" s="95">
        <f t="shared" ref="AZ98" si="65">AV98*E98</f>
        <v>-821.68422057770351</v>
      </c>
    </row>
    <row r="99" spans="1:52" s="114" customFormat="1" outlineLevel="1">
      <c r="A99" s="102"/>
      <c r="B99" s="103"/>
      <c r="C99" s="104" t="s">
        <v>218</v>
      </c>
      <c r="D99" s="105"/>
      <c r="E99" s="236"/>
      <c r="F99" s="106"/>
      <c r="G99" s="106"/>
      <c r="H99" s="107"/>
      <c r="I99" s="107"/>
      <c r="J99" s="107"/>
      <c r="K99" s="106"/>
      <c r="L99" s="106"/>
      <c r="M99" s="104"/>
      <c r="N99" s="104"/>
      <c r="O99" s="104"/>
      <c r="P99" s="104"/>
      <c r="Q99" s="237"/>
      <c r="R99" s="106"/>
      <c r="S99" s="107"/>
      <c r="T99" s="107"/>
      <c r="U99" s="106"/>
      <c r="V99" s="107"/>
      <c r="W99" s="107"/>
      <c r="X99" s="106"/>
      <c r="Y99" s="107"/>
      <c r="Z99" s="107"/>
      <c r="AA99" s="106"/>
      <c r="AB99" s="106"/>
      <c r="AC99" s="238"/>
      <c r="AD99" s="106"/>
      <c r="AE99" s="107"/>
      <c r="AF99" s="238"/>
      <c r="AG99" s="107"/>
      <c r="AH99" s="107"/>
      <c r="AI99" s="107"/>
      <c r="AJ99" s="107"/>
      <c r="AK99" s="107"/>
      <c r="AL99" s="108"/>
      <c r="AM99" s="107"/>
      <c r="AN99" s="109"/>
      <c r="AO99" s="110"/>
      <c r="AP99" s="111"/>
      <c r="AQ99" s="112">
        <f t="shared" ref="AQ99:AX99" si="66">AVERAGE(AQ7:AQ98)</f>
        <v>525.68763795174016</v>
      </c>
      <c r="AR99" s="112">
        <f t="shared" si="66"/>
        <v>141.22217391304349</v>
      </c>
      <c r="AS99" s="112">
        <f t="shared" si="66"/>
        <v>194.94664698038267</v>
      </c>
      <c r="AT99" s="112">
        <f t="shared" si="66"/>
        <v>125.43023823461296</v>
      </c>
      <c r="AU99" s="112">
        <f t="shared" si="66"/>
        <v>106.69528959877279</v>
      </c>
      <c r="AV99" s="112">
        <f t="shared" si="66"/>
        <v>-72.091462793933957</v>
      </c>
      <c r="AW99" s="113">
        <f t="shared" si="66"/>
        <v>-2.8357115008479813E-2</v>
      </c>
      <c r="AX99" s="113">
        <f t="shared" si="66"/>
        <v>-0.58697552640290307</v>
      </c>
      <c r="AY99" s="100"/>
      <c r="AZ99" s="109"/>
    </row>
    <row r="100" spans="1:52" s="121" customFormat="1">
      <c r="A100" s="115" t="s">
        <v>85</v>
      </c>
      <c r="B100" s="116"/>
      <c r="C100" s="117"/>
      <c r="D100" s="117"/>
      <c r="E100" s="239">
        <f t="shared" ref="E100:J100" si="67">SUM(E3:E98)</f>
        <v>12566</v>
      </c>
      <c r="F100" s="117">
        <f t="shared" si="67"/>
        <v>0</v>
      </c>
      <c r="G100" s="117">
        <f t="shared" si="67"/>
        <v>0</v>
      </c>
      <c r="H100" s="117">
        <f t="shared" si="67"/>
        <v>12566</v>
      </c>
      <c r="I100" s="117">
        <f t="shared" si="67"/>
        <v>0</v>
      </c>
      <c r="J100" s="117">
        <f t="shared" si="67"/>
        <v>0</v>
      </c>
      <c r="K100" s="117"/>
      <c r="L100" s="117">
        <f>SUM(L3:L98)</f>
        <v>1597964.3499999996</v>
      </c>
      <c r="M100" s="117"/>
      <c r="N100" s="117">
        <f>SUM(N3:N98)</f>
        <v>4961</v>
      </c>
      <c r="O100" s="117"/>
      <c r="P100" s="117"/>
      <c r="Q100" s="213"/>
      <c r="R100" s="117"/>
      <c r="S100" s="117">
        <f t="shared" ref="S100:AE100" si="68">SUM(S3:S98)</f>
        <v>2362</v>
      </c>
      <c r="T100" s="117">
        <f t="shared" si="68"/>
        <v>-53</v>
      </c>
      <c r="U100" s="117">
        <f t="shared" si="68"/>
        <v>2309</v>
      </c>
      <c r="V100" s="117">
        <f t="shared" si="68"/>
        <v>1728382.78</v>
      </c>
      <c r="W100" s="117">
        <f t="shared" si="68"/>
        <v>-44657.88</v>
      </c>
      <c r="X100" s="117">
        <f t="shared" si="68"/>
        <v>1683724.9</v>
      </c>
      <c r="Y100" s="117">
        <f t="shared" si="68"/>
        <v>2303342.0599999991</v>
      </c>
      <c r="Z100" s="117">
        <f t="shared" si="68"/>
        <v>-58267.040000000001</v>
      </c>
      <c r="AA100" s="117">
        <f t="shared" si="68"/>
        <v>2245075.02</v>
      </c>
      <c r="AB100" s="117">
        <f t="shared" si="68"/>
        <v>2920148.8499999992</v>
      </c>
      <c r="AC100" s="240">
        <f t="shared" si="68"/>
        <v>1.0000000000000002</v>
      </c>
      <c r="AD100" s="118">
        <f t="shared" si="68"/>
        <v>292876.64000000007</v>
      </c>
      <c r="AE100" s="117">
        <f t="shared" si="68"/>
        <v>833669.77000000118</v>
      </c>
      <c r="AF100" s="240">
        <f>AE100/AA100</f>
        <v>0.3713327004992471</v>
      </c>
      <c r="AG100" s="117">
        <f t="shared" ref="AG100:AO100" si="69">SUM(AG3:AG98)</f>
        <v>276475.65000000008</v>
      </c>
      <c r="AH100" s="118">
        <f t="shared" si="69"/>
        <v>113446</v>
      </c>
      <c r="AI100" s="118">
        <f t="shared" si="69"/>
        <v>404487</v>
      </c>
      <c r="AJ100" s="118">
        <f>SUM(AJ3:AJ98)</f>
        <v>1873</v>
      </c>
      <c r="AK100" s="118">
        <f t="shared" si="69"/>
        <v>0</v>
      </c>
      <c r="AL100" s="118">
        <f t="shared" si="69"/>
        <v>40333.140296013356</v>
      </c>
      <c r="AM100" s="117">
        <f t="shared" si="69"/>
        <v>0</v>
      </c>
      <c r="AN100" s="118">
        <f t="shared" si="69"/>
        <v>96625.980000000054</v>
      </c>
      <c r="AO100" s="118">
        <f t="shared" si="69"/>
        <v>187160.83970398566</v>
      </c>
      <c r="AP100" s="119"/>
      <c r="AQ100" s="117"/>
      <c r="AR100" s="117"/>
      <c r="AS100" s="117"/>
      <c r="AT100" s="117"/>
      <c r="AU100" s="241">
        <f>(AH100+AI100+AJ100)/S100</f>
        <v>220.07027942421678</v>
      </c>
      <c r="AV100" s="117"/>
      <c r="AW100" s="117"/>
      <c r="AX100" s="117"/>
      <c r="AY100" s="120"/>
      <c r="AZ100" s="117">
        <f>SUM(AZ3:AZ98)</f>
        <v>-429178.49155732256</v>
      </c>
    </row>
    <row r="101" spans="1:52">
      <c r="A101" s="90"/>
      <c r="B101" s="91"/>
      <c r="C101" s="91"/>
      <c r="D101" s="122"/>
      <c r="E101" s="242"/>
      <c r="F101" s="94"/>
      <c r="G101" s="94"/>
      <c r="H101" s="94"/>
      <c r="I101" s="94"/>
      <c r="J101" s="94"/>
      <c r="K101" s="94"/>
      <c r="L101" s="94"/>
      <c r="M101" s="90"/>
      <c r="N101" s="90"/>
      <c r="O101" s="90"/>
      <c r="P101" s="90"/>
      <c r="Q101" s="243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244"/>
      <c r="AD101" s="94"/>
      <c r="AE101" s="94"/>
      <c r="AF101" s="244"/>
      <c r="AG101" s="94"/>
      <c r="AH101" s="429"/>
      <c r="AI101" s="429"/>
      <c r="AJ101" s="217"/>
      <c r="AK101" s="217"/>
      <c r="AL101" s="123"/>
      <c r="AM101" s="94"/>
      <c r="AN101" s="124"/>
      <c r="AO101" s="125"/>
      <c r="AP101" s="97"/>
      <c r="AQ101" s="126"/>
      <c r="AR101" s="127"/>
      <c r="AS101" s="127"/>
      <c r="AT101" s="127"/>
      <c r="AU101" s="127"/>
      <c r="AV101" s="127"/>
      <c r="AW101" s="245"/>
      <c r="AX101" s="245"/>
      <c r="AY101" s="100"/>
      <c r="AZ101" s="124"/>
    </row>
    <row r="102" spans="1:52">
      <c r="A102" s="90" t="s">
        <v>219</v>
      </c>
      <c r="B102" s="91">
        <v>437023601</v>
      </c>
      <c r="C102" s="91" t="s">
        <v>220</v>
      </c>
      <c r="D102" s="122" t="s">
        <v>221</v>
      </c>
      <c r="E102" s="233">
        <f t="shared" ref="E102:E106" si="70">SUM(F102:J102)</f>
        <v>1</v>
      </c>
      <c r="F102" s="94"/>
      <c r="G102" s="94"/>
      <c r="H102" s="273">
        <v>0</v>
      </c>
      <c r="I102" s="94">
        <v>0</v>
      </c>
      <c r="J102" s="94">
        <v>1</v>
      </c>
      <c r="K102" s="94">
        <v>579.17999999999995</v>
      </c>
      <c r="L102" s="93">
        <f>E102*K102</f>
        <v>579.17999999999995</v>
      </c>
      <c r="M102" s="90"/>
      <c r="N102" s="90">
        <v>0</v>
      </c>
      <c r="O102" s="90">
        <v>0</v>
      </c>
      <c r="P102" s="90">
        <v>0</v>
      </c>
      <c r="Q102" s="234">
        <f t="shared" ref="Q102:Q106" si="71">N102/32</f>
        <v>0</v>
      </c>
      <c r="R102" s="93">
        <f t="shared" ref="R102:R106" si="72">U102/32</f>
        <v>0</v>
      </c>
      <c r="S102" s="94">
        <v>0</v>
      </c>
      <c r="T102" s="94">
        <v>0</v>
      </c>
      <c r="U102" s="93">
        <f t="shared" ref="U102" si="73">S102+T102</f>
        <v>0</v>
      </c>
      <c r="V102" s="94">
        <v>0</v>
      </c>
      <c r="W102" s="94">
        <v>0</v>
      </c>
      <c r="X102" s="93">
        <f t="shared" ref="X102" si="74">V102+W102</f>
        <v>0</v>
      </c>
      <c r="Y102" s="94">
        <v>0</v>
      </c>
      <c r="Z102" s="94">
        <v>0</v>
      </c>
      <c r="AA102" s="93">
        <f t="shared" ref="AA102" si="75">Y102+Z102</f>
        <v>0</v>
      </c>
      <c r="AB102" s="93">
        <f t="shared" ref="AB102" si="76">N102*O102*P102/100</f>
        <v>0</v>
      </c>
      <c r="AC102" s="235">
        <f t="shared" ref="AC102" si="77">AA102/$AA$121</f>
        <v>0</v>
      </c>
      <c r="AD102" s="93">
        <f t="shared" ref="AD102" si="78">U102*K102</f>
        <v>0</v>
      </c>
      <c r="AE102" s="94">
        <v>0</v>
      </c>
      <c r="AF102" s="235">
        <f t="shared" ref="AF102" si="79">IF(AA102=0,0,AE102/AA102)</f>
        <v>0</v>
      </c>
      <c r="AG102" s="94">
        <v>0</v>
      </c>
      <c r="AH102" s="94"/>
      <c r="AI102" s="94"/>
      <c r="AJ102" s="94"/>
      <c r="AK102" s="94"/>
      <c r="AL102" s="123">
        <f t="shared" ref="AL102" si="80">IFERROR($AL$121*H102/$H$121,0)</f>
        <v>0</v>
      </c>
      <c r="AM102" s="94">
        <v>0</v>
      </c>
      <c r="AN102" s="329">
        <f t="shared" ref="AN102:AN106" si="81">96625.98*Y102/Y$121</f>
        <v>0</v>
      </c>
      <c r="AO102" s="96">
        <f t="shared" ref="AO102:AO106" si="82">AA102-AD102-AE102-AG102-AH102-AI102-AK102-AL102-AN102-AM102</f>
        <v>0</v>
      </c>
      <c r="AP102" s="97"/>
      <c r="AQ102" s="98">
        <f t="shared" ref="AQ102:AQ106" si="83">IF(U102=0,0,AA102/U102)</f>
        <v>0</v>
      </c>
      <c r="AR102" s="99">
        <f t="shared" ref="AR102:AR106" si="84">K102</f>
        <v>579.17999999999995</v>
      </c>
      <c r="AS102" s="99">
        <f t="shared" ref="AS102:AS106" si="85">IF(U102=0,0,AE102/U102)</f>
        <v>0</v>
      </c>
      <c r="AT102" s="99">
        <f t="shared" ref="AT102:AT106" si="86">IF(S102=0,AG102/1,AG102/S102)</f>
        <v>0</v>
      </c>
      <c r="AU102" s="99">
        <f t="shared" ref="AU102:AU106" si="87">IF(S102=0,0,(AH102+AI102+AJ102)/S102)</f>
        <v>0</v>
      </c>
      <c r="AV102" s="99">
        <f t="array" ref="AV102">_xlfn.IFS(U102=0,AO102,U102&lt;0,AO102/-U102,U102&gt;0,AO102/U102)</f>
        <v>0</v>
      </c>
      <c r="AW102" s="235">
        <f t="shared" ref="AW102:AW106" si="88">IF(AQ102=0,0,AV102/AQ102)</f>
        <v>0</v>
      </c>
      <c r="AX102" s="235">
        <f t="shared" ref="AX102:AX106" si="89">IF(AR102=0,0,AV102/AR102)</f>
        <v>0</v>
      </c>
      <c r="AY102" s="100"/>
      <c r="AZ102" s="95">
        <f t="shared" ref="AZ102:AZ106" si="90">AV102*E102</f>
        <v>0</v>
      </c>
    </row>
    <row r="103" spans="1:52">
      <c r="A103" s="90" t="s">
        <v>219</v>
      </c>
      <c r="B103" s="91">
        <v>437027509</v>
      </c>
      <c r="C103" s="91" t="s">
        <v>222</v>
      </c>
      <c r="D103" s="122" t="s">
        <v>221</v>
      </c>
      <c r="E103" s="233">
        <f t="shared" si="70"/>
        <v>2</v>
      </c>
      <c r="F103" s="94"/>
      <c r="G103" s="94"/>
      <c r="H103" s="273">
        <v>1</v>
      </c>
      <c r="I103" s="94">
        <v>0</v>
      </c>
      <c r="J103" s="94">
        <v>1</v>
      </c>
      <c r="K103" s="94">
        <v>579.17999999999995</v>
      </c>
      <c r="L103" s="93">
        <f t="shared" ref="L103:L106" si="91">E103*K103</f>
        <v>1158.3599999999999</v>
      </c>
      <c r="M103" s="90"/>
      <c r="N103" s="90">
        <v>1</v>
      </c>
      <c r="O103" s="90">
        <v>2277</v>
      </c>
      <c r="P103" s="90">
        <v>0</v>
      </c>
      <c r="Q103" s="234">
        <f t="shared" si="71"/>
        <v>3.125E-2</v>
      </c>
      <c r="R103" s="93">
        <f t="shared" si="72"/>
        <v>0</v>
      </c>
      <c r="S103" s="94">
        <v>0</v>
      </c>
      <c r="T103" s="94">
        <v>0</v>
      </c>
      <c r="U103" s="93">
        <f t="shared" ref="U103:U106" si="92">S103+T103</f>
        <v>0</v>
      </c>
      <c r="V103" s="94">
        <v>0</v>
      </c>
      <c r="W103" s="94">
        <v>0</v>
      </c>
      <c r="X103" s="93">
        <f t="shared" ref="X103:X106" si="93">V103+W103</f>
        <v>0</v>
      </c>
      <c r="Y103" s="94">
        <v>0</v>
      </c>
      <c r="Z103" s="94">
        <v>0</v>
      </c>
      <c r="AA103" s="93">
        <f t="shared" ref="AA103:AA106" si="94">Y103+Z103</f>
        <v>0</v>
      </c>
      <c r="AB103" s="93">
        <f t="shared" ref="AB103:AB106" si="95">N103*O103*P103/100</f>
        <v>0</v>
      </c>
      <c r="AC103" s="235">
        <f t="shared" ref="AC103:AC106" si="96">AA103/$AA$121</f>
        <v>0</v>
      </c>
      <c r="AD103" s="93">
        <f t="shared" ref="AD103:AD106" si="97">U103*K103</f>
        <v>0</v>
      </c>
      <c r="AE103" s="94">
        <v>0</v>
      </c>
      <c r="AF103" s="235">
        <f t="shared" ref="AF103:AF106" si="98">IF(AA103=0,0,AE103/AA103)</f>
        <v>0</v>
      </c>
      <c r="AG103" s="94">
        <v>183.22</v>
      </c>
      <c r="AH103" s="94"/>
      <c r="AI103" s="94"/>
      <c r="AJ103" s="94"/>
      <c r="AK103" s="94"/>
      <c r="AL103" s="123">
        <f t="shared" ref="AL103:AL106" si="99">IFERROR($AL$121*H103/$H$121,0)</f>
        <v>3.2097039866316543</v>
      </c>
      <c r="AM103" s="94">
        <v>0</v>
      </c>
      <c r="AN103" s="329">
        <f t="shared" si="81"/>
        <v>0</v>
      </c>
      <c r="AO103" s="96">
        <f t="shared" si="82"/>
        <v>-186.42970398663167</v>
      </c>
      <c r="AP103" s="97"/>
      <c r="AQ103" s="98">
        <f t="shared" si="83"/>
        <v>0</v>
      </c>
      <c r="AR103" s="99">
        <f t="shared" si="84"/>
        <v>579.17999999999995</v>
      </c>
      <c r="AS103" s="99">
        <f t="shared" si="85"/>
        <v>0</v>
      </c>
      <c r="AT103" s="99">
        <f t="shared" si="86"/>
        <v>183.22</v>
      </c>
      <c r="AU103" s="99">
        <f t="shared" si="87"/>
        <v>0</v>
      </c>
      <c r="AV103" s="99">
        <f t="array" ref="AV103">_xlfn.IFS(U103=0,AO103,U103&lt;0,AO103/-U103,U103&gt;0,AO103/U103)</f>
        <v>-186.42970398663167</v>
      </c>
      <c r="AW103" s="235">
        <f t="shared" si="88"/>
        <v>0</v>
      </c>
      <c r="AX103" s="235">
        <f t="shared" si="89"/>
        <v>-0.3218856037615796</v>
      </c>
      <c r="AY103" s="100"/>
      <c r="AZ103" s="95">
        <f t="shared" si="90"/>
        <v>-372.85940797326333</v>
      </c>
    </row>
    <row r="104" spans="1:52">
      <c r="A104" s="90" t="s">
        <v>219</v>
      </c>
      <c r="B104" s="91">
        <v>437097997</v>
      </c>
      <c r="C104" s="91" t="s">
        <v>223</v>
      </c>
      <c r="D104" s="122" t="s">
        <v>221</v>
      </c>
      <c r="E104" s="233">
        <f t="shared" si="70"/>
        <v>2</v>
      </c>
      <c r="F104" s="94"/>
      <c r="G104" s="94"/>
      <c r="H104" s="273">
        <v>0</v>
      </c>
      <c r="I104" s="94">
        <v>0</v>
      </c>
      <c r="J104" s="94">
        <v>2</v>
      </c>
      <c r="K104" s="94">
        <v>541.67999999999995</v>
      </c>
      <c r="L104" s="93">
        <f t="shared" si="91"/>
        <v>1083.3599999999999</v>
      </c>
      <c r="M104" s="90"/>
      <c r="N104" s="90">
        <v>0</v>
      </c>
      <c r="O104" s="90">
        <v>0</v>
      </c>
      <c r="P104" s="90">
        <v>0</v>
      </c>
      <c r="Q104" s="234">
        <f t="shared" si="71"/>
        <v>0</v>
      </c>
      <c r="R104" s="93">
        <f t="shared" si="72"/>
        <v>0</v>
      </c>
      <c r="S104" s="94">
        <v>0</v>
      </c>
      <c r="T104" s="94">
        <v>0</v>
      </c>
      <c r="U104" s="93">
        <f t="shared" si="92"/>
        <v>0</v>
      </c>
      <c r="V104" s="94">
        <v>0</v>
      </c>
      <c r="W104" s="94">
        <v>0</v>
      </c>
      <c r="X104" s="93">
        <f t="shared" si="93"/>
        <v>0</v>
      </c>
      <c r="Y104" s="94">
        <v>0</v>
      </c>
      <c r="Z104" s="94">
        <v>0</v>
      </c>
      <c r="AA104" s="93">
        <f t="shared" si="94"/>
        <v>0</v>
      </c>
      <c r="AB104" s="93">
        <f t="shared" si="95"/>
        <v>0</v>
      </c>
      <c r="AC104" s="235">
        <f t="shared" si="96"/>
        <v>0</v>
      </c>
      <c r="AD104" s="93">
        <f t="shared" si="97"/>
        <v>0</v>
      </c>
      <c r="AE104" s="94">
        <v>0</v>
      </c>
      <c r="AF104" s="235">
        <f t="shared" si="98"/>
        <v>0</v>
      </c>
      <c r="AG104" s="94">
        <v>0</v>
      </c>
      <c r="AH104" s="94"/>
      <c r="AI104" s="94"/>
      <c r="AJ104" s="94"/>
      <c r="AK104" s="94"/>
      <c r="AL104" s="123">
        <f t="shared" si="99"/>
        <v>0</v>
      </c>
      <c r="AM104" s="94">
        <v>0</v>
      </c>
      <c r="AN104" s="329">
        <f t="shared" si="81"/>
        <v>0</v>
      </c>
      <c r="AO104" s="96">
        <f>AA104-AD104-AE104-AG104-AH104-AI104-AK104-AL104-AN104-AM104</f>
        <v>0</v>
      </c>
      <c r="AP104" s="97"/>
      <c r="AQ104" s="98">
        <f t="shared" si="83"/>
        <v>0</v>
      </c>
      <c r="AR104" s="99">
        <f t="shared" si="84"/>
        <v>541.67999999999995</v>
      </c>
      <c r="AS104" s="99">
        <f t="shared" si="85"/>
        <v>0</v>
      </c>
      <c r="AT104" s="99">
        <f t="shared" si="86"/>
        <v>0</v>
      </c>
      <c r="AU104" s="99">
        <f t="shared" si="87"/>
        <v>0</v>
      </c>
      <c r="AV104" s="99">
        <f t="array" ref="AV104">_xlfn.IFS(U104=0,AO104,U104&lt;0,AO104/-U104,U104&gt;0,AO104/U104)</f>
        <v>0</v>
      </c>
      <c r="AW104" s="235">
        <f t="shared" si="88"/>
        <v>0</v>
      </c>
      <c r="AX104" s="235">
        <f t="shared" si="89"/>
        <v>0</v>
      </c>
      <c r="AY104" s="100"/>
      <c r="AZ104" s="95">
        <f t="shared" si="90"/>
        <v>0</v>
      </c>
    </row>
    <row r="105" spans="1:52">
      <c r="A105" s="90" t="s">
        <v>219</v>
      </c>
      <c r="B105" s="91">
        <v>437061068</v>
      </c>
      <c r="C105" s="91" t="s">
        <v>224</v>
      </c>
      <c r="D105" s="122" t="s">
        <v>221</v>
      </c>
      <c r="E105" s="233">
        <f t="shared" si="70"/>
        <v>1</v>
      </c>
      <c r="F105" s="94"/>
      <c r="G105" s="94"/>
      <c r="H105" s="273">
        <v>0</v>
      </c>
      <c r="I105" s="94">
        <v>0</v>
      </c>
      <c r="J105" s="94">
        <v>1</v>
      </c>
      <c r="K105" s="94">
        <v>541.67999999999995</v>
      </c>
      <c r="L105" s="93">
        <f t="shared" si="91"/>
        <v>541.67999999999995</v>
      </c>
      <c r="M105" s="90"/>
      <c r="N105" s="90">
        <v>0</v>
      </c>
      <c r="O105" s="90">
        <v>0</v>
      </c>
      <c r="P105" s="90">
        <v>0</v>
      </c>
      <c r="Q105" s="234">
        <f t="shared" si="71"/>
        <v>0</v>
      </c>
      <c r="R105" s="93">
        <f t="shared" si="72"/>
        <v>0</v>
      </c>
      <c r="S105" s="94">
        <v>0</v>
      </c>
      <c r="T105" s="94">
        <v>0</v>
      </c>
      <c r="U105" s="93">
        <f t="shared" si="92"/>
        <v>0</v>
      </c>
      <c r="V105" s="94">
        <v>0</v>
      </c>
      <c r="W105" s="94">
        <v>0</v>
      </c>
      <c r="X105" s="93">
        <f t="shared" si="93"/>
        <v>0</v>
      </c>
      <c r="Y105" s="94">
        <v>0</v>
      </c>
      <c r="Z105" s="94">
        <v>0</v>
      </c>
      <c r="AA105" s="93">
        <f t="shared" si="94"/>
        <v>0</v>
      </c>
      <c r="AB105" s="93">
        <f t="shared" si="95"/>
        <v>0</v>
      </c>
      <c r="AC105" s="235">
        <f t="shared" si="96"/>
        <v>0</v>
      </c>
      <c r="AD105" s="93">
        <f t="shared" si="97"/>
        <v>0</v>
      </c>
      <c r="AE105" s="94">
        <v>0</v>
      </c>
      <c r="AF105" s="235">
        <f t="shared" si="98"/>
        <v>0</v>
      </c>
      <c r="AG105" s="94">
        <v>0</v>
      </c>
      <c r="AH105" s="94"/>
      <c r="AI105" s="94"/>
      <c r="AJ105" s="94"/>
      <c r="AK105" s="94"/>
      <c r="AL105" s="123">
        <f t="shared" si="99"/>
        <v>0</v>
      </c>
      <c r="AM105" s="94">
        <v>0</v>
      </c>
      <c r="AN105" s="329">
        <f t="shared" si="81"/>
        <v>0</v>
      </c>
      <c r="AO105" s="96">
        <f t="shared" si="82"/>
        <v>0</v>
      </c>
      <c r="AP105" s="97"/>
      <c r="AQ105" s="98">
        <f t="shared" si="83"/>
        <v>0</v>
      </c>
      <c r="AR105" s="99">
        <f t="shared" si="84"/>
        <v>541.67999999999995</v>
      </c>
      <c r="AS105" s="99">
        <f t="shared" si="85"/>
        <v>0</v>
      </c>
      <c r="AT105" s="99">
        <f t="shared" si="86"/>
        <v>0</v>
      </c>
      <c r="AU105" s="99">
        <f t="shared" si="87"/>
        <v>0</v>
      </c>
      <c r="AV105" s="99">
        <f t="array" ref="AV105">_xlfn.IFS(U105=0,AO105,U105&lt;0,AO105/-U105,U105&gt;0,AO105/U105)</f>
        <v>0</v>
      </c>
      <c r="AW105" s="235">
        <f t="shared" si="88"/>
        <v>0</v>
      </c>
      <c r="AX105" s="235">
        <f t="shared" si="89"/>
        <v>0</v>
      </c>
      <c r="AY105" s="100"/>
      <c r="AZ105" s="95">
        <f t="shared" si="90"/>
        <v>0</v>
      </c>
    </row>
    <row r="106" spans="1:52">
      <c r="A106" s="90" t="s">
        <v>219</v>
      </c>
      <c r="B106" s="91">
        <v>437095304</v>
      </c>
      <c r="C106" s="91" t="s">
        <v>225</v>
      </c>
      <c r="D106" s="122" t="s">
        <v>221</v>
      </c>
      <c r="E106" s="233">
        <f t="shared" si="70"/>
        <v>1</v>
      </c>
      <c r="F106" s="94"/>
      <c r="G106" s="94"/>
      <c r="H106" s="273">
        <v>0</v>
      </c>
      <c r="I106" s="94">
        <v>0</v>
      </c>
      <c r="J106" s="94">
        <v>1</v>
      </c>
      <c r="K106" s="94">
        <v>541.67999999999995</v>
      </c>
      <c r="L106" s="93">
        <f t="shared" si="91"/>
        <v>541.67999999999995</v>
      </c>
      <c r="M106" s="90"/>
      <c r="N106" s="90">
        <v>0</v>
      </c>
      <c r="O106" s="90">
        <v>0</v>
      </c>
      <c r="P106" s="90">
        <v>0</v>
      </c>
      <c r="Q106" s="234">
        <f t="shared" si="71"/>
        <v>0</v>
      </c>
      <c r="R106" s="93">
        <f t="shared" si="72"/>
        <v>0</v>
      </c>
      <c r="S106" s="94">
        <v>0</v>
      </c>
      <c r="T106" s="94">
        <v>0</v>
      </c>
      <c r="U106" s="93">
        <f t="shared" si="92"/>
        <v>0</v>
      </c>
      <c r="V106" s="94">
        <v>0</v>
      </c>
      <c r="W106" s="94">
        <v>0</v>
      </c>
      <c r="X106" s="93">
        <f t="shared" si="93"/>
        <v>0</v>
      </c>
      <c r="Y106" s="94">
        <v>0</v>
      </c>
      <c r="Z106" s="94">
        <v>0</v>
      </c>
      <c r="AA106" s="93">
        <f t="shared" si="94"/>
        <v>0</v>
      </c>
      <c r="AB106" s="93">
        <f t="shared" si="95"/>
        <v>0</v>
      </c>
      <c r="AC106" s="235">
        <f t="shared" si="96"/>
        <v>0</v>
      </c>
      <c r="AD106" s="93">
        <f t="shared" si="97"/>
        <v>0</v>
      </c>
      <c r="AE106" s="94">
        <v>0</v>
      </c>
      <c r="AF106" s="235">
        <f t="shared" si="98"/>
        <v>0</v>
      </c>
      <c r="AG106" s="94">
        <v>0</v>
      </c>
      <c r="AH106" s="94"/>
      <c r="AI106" s="94"/>
      <c r="AJ106" s="94"/>
      <c r="AK106" s="94"/>
      <c r="AL106" s="123">
        <f t="shared" si="99"/>
        <v>0</v>
      </c>
      <c r="AM106" s="94">
        <v>0</v>
      </c>
      <c r="AN106" s="329">
        <f t="shared" si="81"/>
        <v>0</v>
      </c>
      <c r="AO106" s="96">
        <f t="shared" si="82"/>
        <v>0</v>
      </c>
      <c r="AP106" s="97"/>
      <c r="AQ106" s="98">
        <f t="shared" si="83"/>
        <v>0</v>
      </c>
      <c r="AR106" s="99">
        <f t="shared" si="84"/>
        <v>541.67999999999995</v>
      </c>
      <c r="AS106" s="99">
        <f t="shared" si="85"/>
        <v>0</v>
      </c>
      <c r="AT106" s="99">
        <f t="shared" si="86"/>
        <v>0</v>
      </c>
      <c r="AU106" s="99">
        <f t="shared" si="87"/>
        <v>0</v>
      </c>
      <c r="AV106" s="99">
        <f t="array" ref="AV106">_xlfn.IFS(U106=0,AO106,U106&lt;0,AO106/-U106,U106&gt;0,AO106/U106)</f>
        <v>0</v>
      </c>
      <c r="AW106" s="235">
        <f t="shared" si="88"/>
        <v>0</v>
      </c>
      <c r="AX106" s="235">
        <f t="shared" si="89"/>
        <v>0</v>
      </c>
      <c r="AY106" s="100"/>
      <c r="AZ106" s="95">
        <f t="shared" si="90"/>
        <v>0</v>
      </c>
    </row>
    <row r="107" spans="1:52">
      <c r="A107" s="90"/>
      <c r="B107" s="101"/>
      <c r="C107" s="101"/>
      <c r="D107" s="101"/>
      <c r="E107" s="101"/>
      <c r="H107" s="271"/>
      <c r="K107" s="94"/>
      <c r="L107" s="94"/>
      <c r="M107" s="90"/>
      <c r="N107" s="90"/>
      <c r="O107" s="90"/>
      <c r="P107" s="90"/>
      <c r="Q107" s="243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244"/>
      <c r="AD107" s="94"/>
      <c r="AE107" s="94"/>
      <c r="AF107" s="244"/>
      <c r="AG107" s="94"/>
      <c r="AH107" s="217"/>
      <c r="AI107" s="217"/>
      <c r="AJ107" s="217"/>
      <c r="AK107" s="217"/>
      <c r="AL107" s="123"/>
      <c r="AM107" s="94"/>
      <c r="AN107" s="124"/>
      <c r="AO107" s="125"/>
      <c r="AP107" s="97"/>
      <c r="AQ107" s="246">
        <f>AVERAGE(AQ102:AQ106)</f>
        <v>0</v>
      </c>
      <c r="AR107" s="246">
        <f>AVERAGE(AR102:AR106)</f>
        <v>556.67999999999995</v>
      </c>
      <c r="AS107" s="246">
        <f t="shared" ref="AS107:AX107" si="100">AVERAGE(AS102:AS106)</f>
        <v>0</v>
      </c>
      <c r="AT107" s="246">
        <f t="shared" si="100"/>
        <v>36.643999999999998</v>
      </c>
      <c r="AU107" s="246">
        <f t="shared" si="100"/>
        <v>0</v>
      </c>
      <c r="AV107" s="246">
        <f t="shared" si="100"/>
        <v>-37.285940797326333</v>
      </c>
      <c r="AW107" s="247">
        <f t="shared" si="100"/>
        <v>0</v>
      </c>
      <c r="AX107" s="247">
        <f t="shared" si="100"/>
        <v>-6.4377120752315914E-2</v>
      </c>
      <c r="AY107" s="100"/>
      <c r="AZ107" s="124"/>
    </row>
    <row r="108" spans="1:52" s="121" customFormat="1">
      <c r="A108" s="248" t="s">
        <v>226</v>
      </c>
      <c r="B108" s="249"/>
      <c r="C108" s="250"/>
      <c r="D108" s="250"/>
      <c r="E108" s="251">
        <f t="shared" ref="E108:J108" si="101">SUM(E102:E106)</f>
        <v>7</v>
      </c>
      <c r="F108" s="250">
        <f t="shared" si="101"/>
        <v>0</v>
      </c>
      <c r="G108" s="250">
        <f t="shared" si="101"/>
        <v>0</v>
      </c>
      <c r="H108" s="250">
        <f t="shared" si="101"/>
        <v>1</v>
      </c>
      <c r="I108" s="250">
        <f t="shared" si="101"/>
        <v>0</v>
      </c>
      <c r="J108" s="250">
        <f t="shared" si="101"/>
        <v>6</v>
      </c>
      <c r="K108" s="250"/>
      <c r="L108" s="250">
        <f>SUM(L102:L106)</f>
        <v>3904.2599999999993</v>
      </c>
      <c r="M108" s="250"/>
      <c r="N108" s="250">
        <f>SUM(N102:N106)</f>
        <v>1</v>
      </c>
      <c r="O108" s="250"/>
      <c r="P108" s="250"/>
      <c r="Q108" s="252"/>
      <c r="R108" s="250"/>
      <c r="S108" s="250">
        <f t="shared" ref="S108:AE108" si="102">SUM(S102:S106)</f>
        <v>0</v>
      </c>
      <c r="T108" s="250">
        <f t="shared" si="102"/>
        <v>0</v>
      </c>
      <c r="U108" s="250">
        <f t="shared" si="102"/>
        <v>0</v>
      </c>
      <c r="V108" s="250">
        <f t="shared" si="102"/>
        <v>0</v>
      </c>
      <c r="W108" s="250">
        <f t="shared" si="102"/>
        <v>0</v>
      </c>
      <c r="X108" s="250">
        <f t="shared" si="102"/>
        <v>0</v>
      </c>
      <c r="Y108" s="250">
        <f t="shared" si="102"/>
        <v>0</v>
      </c>
      <c r="Z108" s="250">
        <f t="shared" si="102"/>
        <v>0</v>
      </c>
      <c r="AA108" s="250">
        <f t="shared" si="102"/>
        <v>0</v>
      </c>
      <c r="AB108" s="250">
        <f t="shared" si="102"/>
        <v>0</v>
      </c>
      <c r="AC108" s="253">
        <f t="shared" si="102"/>
        <v>0</v>
      </c>
      <c r="AD108" s="254">
        <f t="shared" si="102"/>
        <v>0</v>
      </c>
      <c r="AE108" s="250">
        <f t="shared" si="102"/>
        <v>0</v>
      </c>
      <c r="AF108" s="253" t="e">
        <f>AE108/AA108</f>
        <v>#DIV/0!</v>
      </c>
      <c r="AG108" s="250">
        <f t="shared" ref="AG108:AO108" si="103">SUM(AG102:AG106)</f>
        <v>183.22</v>
      </c>
      <c r="AH108" s="254">
        <f t="shared" si="103"/>
        <v>0</v>
      </c>
      <c r="AI108" s="254">
        <f t="shared" si="103"/>
        <v>0</v>
      </c>
      <c r="AJ108" s="254">
        <f t="shared" si="103"/>
        <v>0</v>
      </c>
      <c r="AK108" s="254">
        <f t="shared" si="103"/>
        <v>0</v>
      </c>
      <c r="AL108" s="254">
        <f t="shared" si="103"/>
        <v>3.2097039866316543</v>
      </c>
      <c r="AM108" s="250">
        <f t="shared" si="103"/>
        <v>0</v>
      </c>
      <c r="AN108" s="254">
        <f t="shared" si="103"/>
        <v>0</v>
      </c>
      <c r="AO108" s="254">
        <f t="shared" si="103"/>
        <v>-186.42970398663167</v>
      </c>
      <c r="AP108" s="255"/>
      <c r="AQ108" s="250"/>
      <c r="AR108" s="250"/>
      <c r="AS108" s="250"/>
      <c r="AT108" s="250"/>
      <c r="AU108" s="256" t="e">
        <f>(AH108+AI108+AJ108)/S108</f>
        <v>#DIV/0!</v>
      </c>
      <c r="AV108" s="250"/>
      <c r="AW108" s="250"/>
      <c r="AX108" s="250"/>
      <c r="AY108" s="257"/>
      <c r="AZ108" s="250">
        <f>SUM(AZ102:AZ106)</f>
        <v>-372.85940797326333</v>
      </c>
    </row>
    <row r="109" spans="1:52" s="121" customFormat="1">
      <c r="A109" s="258"/>
      <c r="B109" s="259"/>
      <c r="C109" s="140"/>
      <c r="D109" s="140"/>
      <c r="E109" s="26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261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262"/>
      <c r="AD109" s="263"/>
      <c r="AE109" s="140"/>
      <c r="AF109" s="262"/>
      <c r="AG109" s="140"/>
      <c r="AH109" s="430"/>
      <c r="AI109" s="431"/>
      <c r="AJ109" s="264"/>
      <c r="AK109" s="263"/>
      <c r="AL109" s="263"/>
      <c r="AM109" s="140"/>
      <c r="AN109" s="263"/>
      <c r="AO109" s="263"/>
      <c r="AP109" s="97"/>
      <c r="AQ109" s="140"/>
      <c r="AR109" s="140"/>
      <c r="AS109" s="140"/>
      <c r="AT109" s="140"/>
      <c r="AU109" s="140"/>
      <c r="AV109" s="140"/>
      <c r="AW109" s="140"/>
      <c r="AX109" s="140"/>
      <c r="AY109" s="97"/>
      <c r="AZ109" s="140"/>
    </row>
    <row r="110" spans="1:52" outlineLevel="1">
      <c r="A110" s="90" t="s">
        <v>219</v>
      </c>
      <c r="B110" s="91">
        <v>260411674</v>
      </c>
      <c r="C110" s="91" t="s">
        <v>227</v>
      </c>
      <c r="D110" s="92"/>
      <c r="E110" s="233">
        <f>SUM(F110:J110)</f>
        <v>2</v>
      </c>
      <c r="F110" s="94"/>
      <c r="G110" s="94"/>
      <c r="H110" s="273">
        <v>0</v>
      </c>
      <c r="I110" s="94">
        <v>1</v>
      </c>
      <c r="J110" s="94">
        <v>1</v>
      </c>
      <c r="K110" s="93">
        <v>140</v>
      </c>
      <c r="L110" s="93">
        <f t="shared" ref="L110:L117" si="104">E110*K110</f>
        <v>280</v>
      </c>
      <c r="M110" s="90"/>
      <c r="N110" s="90">
        <v>0</v>
      </c>
      <c r="O110" s="90">
        <v>0</v>
      </c>
      <c r="P110" s="90">
        <v>0</v>
      </c>
      <c r="Q110" s="234">
        <f t="shared" ref="Q110:Q117" si="105">N110/32</f>
        <v>0</v>
      </c>
      <c r="R110" s="93">
        <f t="shared" ref="R110:R117" si="106">U110/32</f>
        <v>0</v>
      </c>
      <c r="S110" s="94">
        <v>0</v>
      </c>
      <c r="T110" s="94">
        <v>0</v>
      </c>
      <c r="U110" s="93">
        <f t="shared" ref="U110" si="107">S110+T110</f>
        <v>0</v>
      </c>
      <c r="V110" s="94">
        <v>0</v>
      </c>
      <c r="W110" s="94">
        <v>0</v>
      </c>
      <c r="X110" s="93">
        <f t="shared" ref="X110" si="108">V110+W110</f>
        <v>0</v>
      </c>
      <c r="Y110" s="94">
        <v>0</v>
      </c>
      <c r="Z110" s="94">
        <v>0</v>
      </c>
      <c r="AA110" s="93">
        <f t="shared" ref="AA110" si="109">Y110+Z110</f>
        <v>0</v>
      </c>
      <c r="AB110" s="93">
        <f t="shared" ref="AB110" si="110">N110*O110*P110/100</f>
        <v>0</v>
      </c>
      <c r="AC110" s="235">
        <f t="shared" ref="AC110" si="111">AA110/$AA$121</f>
        <v>0</v>
      </c>
      <c r="AD110" s="93">
        <f t="shared" ref="AD110" si="112">U110*K110</f>
        <v>0</v>
      </c>
      <c r="AE110" s="94">
        <v>0</v>
      </c>
      <c r="AF110" s="235">
        <f t="shared" ref="AF110" si="113">IF(AA110=0,0,AE110/AA110)</f>
        <v>0</v>
      </c>
      <c r="AG110" s="94">
        <v>0</v>
      </c>
      <c r="AH110" s="94"/>
      <c r="AI110" s="94"/>
      <c r="AJ110" s="94"/>
      <c r="AK110" s="94"/>
      <c r="AL110" s="123">
        <f t="shared" ref="AL110" si="114">IFERROR($AL$121*H110/$H$121,0)</f>
        <v>0</v>
      </c>
      <c r="AM110" s="94">
        <v>0</v>
      </c>
      <c r="AN110" s="329">
        <f t="shared" ref="AN110:AN117" si="115">96625.98*Y110/Y$121</f>
        <v>0</v>
      </c>
      <c r="AO110" s="96">
        <f t="shared" ref="AO110:AO117" si="116">AA110-AD110-AE110-AG110-AH110-AI110-AK110-AL110-AN110-AM110</f>
        <v>0</v>
      </c>
      <c r="AP110" s="97"/>
      <c r="AQ110" s="98">
        <f t="shared" ref="AQ110:AQ117" si="117">IF(U110=0,0,AA110/U110)</f>
        <v>0</v>
      </c>
      <c r="AR110" s="99">
        <f t="shared" ref="AR110:AR117" si="118">K110</f>
        <v>140</v>
      </c>
      <c r="AS110" s="99">
        <f t="shared" ref="AS110:AS117" si="119">IF(U110=0,0,AE110/U110)</f>
        <v>0</v>
      </c>
      <c r="AT110" s="99">
        <f t="shared" ref="AT110:AT117" si="120">IF(S110=0,AG110/1,AG110/S110)</f>
        <v>0</v>
      </c>
      <c r="AU110" s="99">
        <f t="shared" ref="AU110:AU117" si="121">IF(S110=0,0,(AH110+AI110+AJ110)/S110)</f>
        <v>0</v>
      </c>
      <c r="AV110" s="99">
        <f t="array" ref="AV110">_xlfn.IFS(U110=0,AO110,U110&lt;0,AO110/-U110,U110&gt;0,AO110/U110)</f>
        <v>0</v>
      </c>
      <c r="AW110" s="235">
        <f t="shared" ref="AW110:AW117" si="122">IF(AQ110=0,0,AV110/AQ110)</f>
        <v>0</v>
      </c>
      <c r="AX110" s="235">
        <f t="shared" ref="AX110:AX117" si="123">IF(AR110=0,0,AV110/AR110)</f>
        <v>0</v>
      </c>
      <c r="AY110" s="100"/>
      <c r="AZ110" s="95">
        <f t="shared" ref="AZ110:AZ117" si="124">AV110*E110</f>
        <v>0</v>
      </c>
    </row>
    <row r="111" spans="1:52" outlineLevel="1">
      <c r="A111" s="90" t="s">
        <v>219</v>
      </c>
      <c r="B111" s="91">
        <v>260945325</v>
      </c>
      <c r="C111" s="91" t="s">
        <v>228</v>
      </c>
      <c r="D111" s="92"/>
      <c r="E111" s="233">
        <f t="shared" ref="E111:E117" si="125">SUM(F111:J111)</f>
        <v>1</v>
      </c>
      <c r="F111" s="94"/>
      <c r="G111" s="94"/>
      <c r="H111" s="273">
        <v>0</v>
      </c>
      <c r="I111" s="94">
        <v>1</v>
      </c>
      <c r="J111" s="94"/>
      <c r="K111" s="93">
        <v>154</v>
      </c>
      <c r="L111" s="93">
        <f t="shared" si="104"/>
        <v>154</v>
      </c>
      <c r="M111" s="90"/>
      <c r="N111" s="90">
        <v>0</v>
      </c>
      <c r="O111" s="90">
        <v>0</v>
      </c>
      <c r="P111" s="90">
        <v>0</v>
      </c>
      <c r="Q111" s="234">
        <f t="shared" si="105"/>
        <v>0</v>
      </c>
      <c r="R111" s="93">
        <f t="shared" si="106"/>
        <v>0</v>
      </c>
      <c r="S111" s="94">
        <v>0</v>
      </c>
      <c r="T111" s="94">
        <v>0</v>
      </c>
      <c r="U111" s="93">
        <f t="shared" ref="U111:U117" si="126">S111+T111</f>
        <v>0</v>
      </c>
      <c r="V111" s="94">
        <v>0</v>
      </c>
      <c r="W111" s="94">
        <v>0</v>
      </c>
      <c r="X111" s="93">
        <f t="shared" ref="X111:X117" si="127">V111+W111</f>
        <v>0</v>
      </c>
      <c r="Y111" s="94">
        <v>0</v>
      </c>
      <c r="Z111" s="94">
        <v>0</v>
      </c>
      <c r="AA111" s="93">
        <f t="shared" ref="AA111:AA117" si="128">Y111+Z111</f>
        <v>0</v>
      </c>
      <c r="AB111" s="93">
        <f t="shared" ref="AB111:AB117" si="129">N111*O111*P111/100</f>
        <v>0</v>
      </c>
      <c r="AC111" s="235">
        <f t="shared" ref="AC111:AC117" si="130">AA111/$AA$121</f>
        <v>0</v>
      </c>
      <c r="AD111" s="93">
        <f t="shared" ref="AD111:AD117" si="131">U111*K111</f>
        <v>0</v>
      </c>
      <c r="AE111" s="94">
        <v>0</v>
      </c>
      <c r="AF111" s="235">
        <f t="shared" ref="AF111:AF117" si="132">IF(AA111=0,0,AE111/AA111)</f>
        <v>0</v>
      </c>
      <c r="AG111" s="94">
        <v>0</v>
      </c>
      <c r="AH111" s="94"/>
      <c r="AI111" s="94"/>
      <c r="AJ111" s="94"/>
      <c r="AK111" s="94"/>
      <c r="AL111" s="123">
        <f t="shared" ref="AL111:AL117" si="133">IFERROR($AL$121*H111/$H$121,0)</f>
        <v>0</v>
      </c>
      <c r="AM111" s="94">
        <v>0</v>
      </c>
      <c r="AN111" s="329">
        <f t="shared" si="115"/>
        <v>0</v>
      </c>
      <c r="AO111" s="96">
        <f t="shared" si="116"/>
        <v>0</v>
      </c>
      <c r="AP111" s="97"/>
      <c r="AQ111" s="98">
        <f t="shared" si="117"/>
        <v>0</v>
      </c>
      <c r="AR111" s="99">
        <f t="shared" si="118"/>
        <v>154</v>
      </c>
      <c r="AS111" s="99">
        <f t="shared" si="119"/>
        <v>0</v>
      </c>
      <c r="AT111" s="99">
        <f t="shared" si="120"/>
        <v>0</v>
      </c>
      <c r="AU111" s="99">
        <f t="shared" si="121"/>
        <v>0</v>
      </c>
      <c r="AV111" s="99">
        <f t="array" ref="AV111">_xlfn.IFS(U111=0,AO111,U111&lt;0,AO111/-U111,U111&gt;0,AO111/U111)</f>
        <v>0</v>
      </c>
      <c r="AW111" s="235">
        <f t="shared" si="122"/>
        <v>0</v>
      </c>
      <c r="AX111" s="235">
        <f t="shared" si="123"/>
        <v>0</v>
      </c>
      <c r="AY111" s="100"/>
      <c r="AZ111" s="95">
        <f t="shared" si="124"/>
        <v>0</v>
      </c>
    </row>
    <row r="112" spans="1:52" outlineLevel="1">
      <c r="A112" s="90" t="s">
        <v>219</v>
      </c>
      <c r="B112" s="91">
        <v>261545954</v>
      </c>
      <c r="C112" s="91" t="s">
        <v>229</v>
      </c>
      <c r="D112" s="92"/>
      <c r="E112" s="233">
        <f t="shared" si="125"/>
        <v>1</v>
      </c>
      <c r="F112" s="94"/>
      <c r="G112" s="94"/>
      <c r="H112" s="273">
        <v>0</v>
      </c>
      <c r="I112" s="94">
        <v>1</v>
      </c>
      <c r="J112" s="94"/>
      <c r="K112" s="93">
        <v>220</v>
      </c>
      <c r="L112" s="93">
        <f t="shared" si="104"/>
        <v>220</v>
      </c>
      <c r="M112" s="90"/>
      <c r="N112" s="90">
        <v>0</v>
      </c>
      <c r="O112" s="90">
        <v>0</v>
      </c>
      <c r="P112" s="90">
        <v>0</v>
      </c>
      <c r="Q112" s="234">
        <f t="shared" si="105"/>
        <v>0</v>
      </c>
      <c r="R112" s="93">
        <f t="shared" si="106"/>
        <v>0</v>
      </c>
      <c r="S112" s="94">
        <v>0</v>
      </c>
      <c r="T112" s="94">
        <v>0</v>
      </c>
      <c r="U112" s="93">
        <f t="shared" si="126"/>
        <v>0</v>
      </c>
      <c r="V112" s="94">
        <v>0</v>
      </c>
      <c r="W112" s="94">
        <v>0</v>
      </c>
      <c r="X112" s="93">
        <f t="shared" si="127"/>
        <v>0</v>
      </c>
      <c r="Y112" s="94">
        <v>0</v>
      </c>
      <c r="Z112" s="94">
        <v>0</v>
      </c>
      <c r="AA112" s="93">
        <f t="shared" si="128"/>
        <v>0</v>
      </c>
      <c r="AB112" s="93">
        <f t="shared" si="129"/>
        <v>0</v>
      </c>
      <c r="AC112" s="235">
        <f t="shared" si="130"/>
        <v>0</v>
      </c>
      <c r="AD112" s="93">
        <f t="shared" si="131"/>
        <v>0</v>
      </c>
      <c r="AE112" s="94">
        <v>0</v>
      </c>
      <c r="AF112" s="235">
        <f t="shared" si="132"/>
        <v>0</v>
      </c>
      <c r="AG112" s="94">
        <v>0</v>
      </c>
      <c r="AH112" s="94"/>
      <c r="AI112" s="94"/>
      <c r="AJ112" s="94"/>
      <c r="AK112" s="94"/>
      <c r="AL112" s="123">
        <f t="shared" si="133"/>
        <v>0</v>
      </c>
      <c r="AM112" s="94">
        <v>0</v>
      </c>
      <c r="AN112" s="329">
        <f t="shared" si="115"/>
        <v>0</v>
      </c>
      <c r="AO112" s="96">
        <f t="shared" si="116"/>
        <v>0</v>
      </c>
      <c r="AP112" s="97"/>
      <c r="AQ112" s="98">
        <f t="shared" si="117"/>
        <v>0</v>
      </c>
      <c r="AR112" s="99">
        <f t="shared" si="118"/>
        <v>220</v>
      </c>
      <c r="AS112" s="99">
        <f t="shared" si="119"/>
        <v>0</v>
      </c>
      <c r="AT112" s="99">
        <f t="shared" si="120"/>
        <v>0</v>
      </c>
      <c r="AU112" s="99">
        <f t="shared" si="121"/>
        <v>0</v>
      </c>
      <c r="AV112" s="99">
        <f t="array" ref="AV112">_xlfn.IFS(U112=0,AO112,U112&lt;0,AO112/-U112,U112&gt;0,AO112/U112)</f>
        <v>0</v>
      </c>
      <c r="AW112" s="235">
        <f t="shared" si="122"/>
        <v>0</v>
      </c>
      <c r="AX112" s="235">
        <f t="shared" si="123"/>
        <v>0</v>
      </c>
      <c r="AY112" s="100"/>
      <c r="AZ112" s="95">
        <f t="shared" si="124"/>
        <v>0</v>
      </c>
    </row>
    <row r="113" spans="1:52" outlineLevel="1">
      <c r="A113" s="90" t="s">
        <v>219</v>
      </c>
      <c r="B113" s="91">
        <v>261546082</v>
      </c>
      <c r="C113" s="91" t="s">
        <v>230</v>
      </c>
      <c r="D113" s="92"/>
      <c r="E113" s="233">
        <f t="shared" si="125"/>
        <v>1</v>
      </c>
      <c r="F113" s="94"/>
      <c r="G113" s="94"/>
      <c r="H113" s="273">
        <v>0</v>
      </c>
      <c r="I113" s="94">
        <v>1</v>
      </c>
      <c r="J113" s="94"/>
      <c r="K113" s="93">
        <v>220</v>
      </c>
      <c r="L113" s="93">
        <f t="shared" si="104"/>
        <v>220</v>
      </c>
      <c r="M113" s="90"/>
      <c r="N113" s="90">
        <v>0</v>
      </c>
      <c r="O113" s="90">
        <v>0</v>
      </c>
      <c r="P113" s="90">
        <v>0</v>
      </c>
      <c r="Q113" s="234">
        <f t="shared" si="105"/>
        <v>0</v>
      </c>
      <c r="R113" s="93">
        <f t="shared" si="106"/>
        <v>0</v>
      </c>
      <c r="S113" s="94">
        <v>0</v>
      </c>
      <c r="T113" s="94">
        <v>0</v>
      </c>
      <c r="U113" s="93">
        <f t="shared" si="126"/>
        <v>0</v>
      </c>
      <c r="V113" s="94">
        <v>0</v>
      </c>
      <c r="W113" s="94">
        <v>0</v>
      </c>
      <c r="X113" s="93">
        <f t="shared" si="127"/>
        <v>0</v>
      </c>
      <c r="Y113" s="94">
        <v>0</v>
      </c>
      <c r="Z113" s="94">
        <v>0</v>
      </c>
      <c r="AA113" s="93">
        <f t="shared" si="128"/>
        <v>0</v>
      </c>
      <c r="AB113" s="93">
        <f t="shared" si="129"/>
        <v>0</v>
      </c>
      <c r="AC113" s="235">
        <f t="shared" si="130"/>
        <v>0</v>
      </c>
      <c r="AD113" s="93">
        <f t="shared" si="131"/>
        <v>0</v>
      </c>
      <c r="AE113" s="94">
        <v>0</v>
      </c>
      <c r="AF113" s="235">
        <f t="shared" si="132"/>
        <v>0</v>
      </c>
      <c r="AG113" s="94">
        <v>0</v>
      </c>
      <c r="AH113" s="94"/>
      <c r="AI113" s="94"/>
      <c r="AJ113" s="94"/>
      <c r="AK113" s="94"/>
      <c r="AL113" s="123">
        <f t="shared" si="133"/>
        <v>0</v>
      </c>
      <c r="AM113" s="94">
        <v>0</v>
      </c>
      <c r="AN113" s="329">
        <f t="shared" si="115"/>
        <v>0</v>
      </c>
      <c r="AO113" s="96">
        <f t="shared" si="116"/>
        <v>0</v>
      </c>
      <c r="AP113" s="97"/>
      <c r="AQ113" s="98">
        <f t="shared" si="117"/>
        <v>0</v>
      </c>
      <c r="AR113" s="99">
        <f t="shared" si="118"/>
        <v>220</v>
      </c>
      <c r="AS113" s="99">
        <f t="shared" si="119"/>
        <v>0</v>
      </c>
      <c r="AT113" s="99">
        <f t="shared" si="120"/>
        <v>0</v>
      </c>
      <c r="AU113" s="99">
        <f t="shared" si="121"/>
        <v>0</v>
      </c>
      <c r="AV113" s="99">
        <f t="array" ref="AV113">_xlfn.IFS(U113=0,AO113,U113&lt;0,AO113/-U113,U113&gt;0,AO113/U113)</f>
        <v>0</v>
      </c>
      <c r="AW113" s="235">
        <f t="shared" si="122"/>
        <v>0</v>
      </c>
      <c r="AX113" s="235">
        <f t="shared" si="123"/>
        <v>0</v>
      </c>
      <c r="AY113" s="100"/>
      <c r="AZ113" s="95">
        <f t="shared" si="124"/>
        <v>0</v>
      </c>
    </row>
    <row r="114" spans="1:52" outlineLevel="1">
      <c r="A114" s="90" t="s">
        <v>219</v>
      </c>
      <c r="B114" s="91">
        <v>261546175</v>
      </c>
      <c r="C114" s="91" t="s">
        <v>231</v>
      </c>
      <c r="D114" s="92"/>
      <c r="E114" s="233">
        <f t="shared" si="125"/>
        <v>6</v>
      </c>
      <c r="F114" s="94"/>
      <c r="G114" s="94"/>
      <c r="H114" s="273">
        <v>0</v>
      </c>
      <c r="I114" s="94">
        <v>1</v>
      </c>
      <c r="J114" s="94">
        <v>5</v>
      </c>
      <c r="K114" s="93">
        <v>220</v>
      </c>
      <c r="L114" s="93">
        <f t="shared" si="104"/>
        <v>1320</v>
      </c>
      <c r="M114" s="90"/>
      <c r="N114" s="90">
        <v>0</v>
      </c>
      <c r="O114" s="90">
        <v>0</v>
      </c>
      <c r="P114" s="90">
        <v>0</v>
      </c>
      <c r="Q114" s="234">
        <f t="shared" si="105"/>
        <v>0</v>
      </c>
      <c r="R114" s="93">
        <f t="shared" si="106"/>
        <v>0</v>
      </c>
      <c r="S114" s="94">
        <v>0</v>
      </c>
      <c r="T114" s="94">
        <v>0</v>
      </c>
      <c r="U114" s="93">
        <f t="shared" si="126"/>
        <v>0</v>
      </c>
      <c r="V114" s="94">
        <v>0</v>
      </c>
      <c r="W114" s="94">
        <v>0</v>
      </c>
      <c r="X114" s="93">
        <f t="shared" si="127"/>
        <v>0</v>
      </c>
      <c r="Y114" s="94">
        <v>0</v>
      </c>
      <c r="Z114" s="94">
        <v>0</v>
      </c>
      <c r="AA114" s="93">
        <f t="shared" si="128"/>
        <v>0</v>
      </c>
      <c r="AB114" s="93">
        <f t="shared" si="129"/>
        <v>0</v>
      </c>
      <c r="AC114" s="235">
        <f t="shared" si="130"/>
        <v>0</v>
      </c>
      <c r="AD114" s="93">
        <f t="shared" si="131"/>
        <v>0</v>
      </c>
      <c r="AE114" s="94">
        <v>0</v>
      </c>
      <c r="AF114" s="235">
        <f t="shared" si="132"/>
        <v>0</v>
      </c>
      <c r="AG114" s="94">
        <v>0</v>
      </c>
      <c r="AH114" s="94"/>
      <c r="AI114" s="94"/>
      <c r="AJ114" s="94"/>
      <c r="AK114" s="94"/>
      <c r="AL114" s="123">
        <f t="shared" si="133"/>
        <v>0</v>
      </c>
      <c r="AM114" s="94">
        <v>0</v>
      </c>
      <c r="AN114" s="329">
        <f t="shared" si="115"/>
        <v>0</v>
      </c>
      <c r="AO114" s="96">
        <f t="shared" si="116"/>
        <v>0</v>
      </c>
      <c r="AP114" s="97"/>
      <c r="AQ114" s="98">
        <f t="shared" si="117"/>
        <v>0</v>
      </c>
      <c r="AR114" s="99">
        <f t="shared" si="118"/>
        <v>220</v>
      </c>
      <c r="AS114" s="99">
        <f t="shared" si="119"/>
        <v>0</v>
      </c>
      <c r="AT114" s="99">
        <f t="shared" si="120"/>
        <v>0</v>
      </c>
      <c r="AU114" s="99">
        <f t="shared" si="121"/>
        <v>0</v>
      </c>
      <c r="AV114" s="99">
        <f t="array" ref="AV114">_xlfn.IFS(U114=0,AO114,U114&lt;0,AO114/-U114,U114&gt;0,AO114/U114)</f>
        <v>0</v>
      </c>
      <c r="AW114" s="235">
        <f t="shared" si="122"/>
        <v>0</v>
      </c>
      <c r="AX114" s="235">
        <f t="shared" si="123"/>
        <v>0</v>
      </c>
      <c r="AY114" s="100"/>
      <c r="AZ114" s="95">
        <f t="shared" si="124"/>
        <v>0</v>
      </c>
    </row>
    <row r="115" spans="1:52" outlineLevel="1">
      <c r="A115" s="90" t="s">
        <v>219</v>
      </c>
      <c r="B115" s="91">
        <v>261548725</v>
      </c>
      <c r="C115" s="91" t="s">
        <v>232</v>
      </c>
      <c r="D115" s="92"/>
      <c r="E115" s="233">
        <f t="shared" si="125"/>
        <v>1</v>
      </c>
      <c r="F115" s="94"/>
      <c r="G115" s="94"/>
      <c r="H115" s="273">
        <v>0</v>
      </c>
      <c r="I115" s="94">
        <v>1</v>
      </c>
      <c r="J115" s="94"/>
      <c r="K115" s="93">
        <v>205</v>
      </c>
      <c r="L115" s="93">
        <f t="shared" si="104"/>
        <v>205</v>
      </c>
      <c r="M115" s="90"/>
      <c r="N115" s="90">
        <v>0</v>
      </c>
      <c r="O115" s="90">
        <v>0</v>
      </c>
      <c r="P115" s="90">
        <v>0</v>
      </c>
      <c r="Q115" s="234">
        <f t="shared" si="105"/>
        <v>0</v>
      </c>
      <c r="R115" s="93">
        <f t="shared" si="106"/>
        <v>0</v>
      </c>
      <c r="S115" s="94">
        <v>0</v>
      </c>
      <c r="T115" s="94">
        <v>0</v>
      </c>
      <c r="U115" s="93">
        <f t="shared" si="126"/>
        <v>0</v>
      </c>
      <c r="V115" s="94">
        <v>0</v>
      </c>
      <c r="W115" s="94">
        <v>0</v>
      </c>
      <c r="X115" s="93">
        <f t="shared" si="127"/>
        <v>0</v>
      </c>
      <c r="Y115" s="94">
        <v>0</v>
      </c>
      <c r="Z115" s="94">
        <v>0</v>
      </c>
      <c r="AA115" s="93">
        <f t="shared" si="128"/>
        <v>0</v>
      </c>
      <c r="AB115" s="93">
        <f t="shared" si="129"/>
        <v>0</v>
      </c>
      <c r="AC115" s="235">
        <f t="shared" si="130"/>
        <v>0</v>
      </c>
      <c r="AD115" s="93">
        <f t="shared" si="131"/>
        <v>0</v>
      </c>
      <c r="AE115" s="94">
        <v>0</v>
      </c>
      <c r="AF115" s="235">
        <f t="shared" si="132"/>
        <v>0</v>
      </c>
      <c r="AG115" s="94">
        <v>0</v>
      </c>
      <c r="AH115" s="94"/>
      <c r="AI115" s="94"/>
      <c r="AJ115" s="94"/>
      <c r="AK115" s="94"/>
      <c r="AL115" s="123">
        <f t="shared" si="133"/>
        <v>0</v>
      </c>
      <c r="AM115" s="94">
        <v>0</v>
      </c>
      <c r="AN115" s="329">
        <f t="shared" si="115"/>
        <v>0</v>
      </c>
      <c r="AO115" s="96">
        <f t="shared" si="116"/>
        <v>0</v>
      </c>
      <c r="AP115" s="97"/>
      <c r="AQ115" s="98">
        <f t="shared" si="117"/>
        <v>0</v>
      </c>
      <c r="AR115" s="99">
        <f t="shared" si="118"/>
        <v>205</v>
      </c>
      <c r="AS115" s="99">
        <f t="shared" si="119"/>
        <v>0</v>
      </c>
      <c r="AT115" s="99">
        <f t="shared" si="120"/>
        <v>0</v>
      </c>
      <c r="AU115" s="99">
        <f t="shared" si="121"/>
        <v>0</v>
      </c>
      <c r="AV115" s="99">
        <f t="array" ref="AV115">_xlfn.IFS(U115=0,AO115,U115&lt;0,AO115/-U115,U115&gt;0,AO115/U115)</f>
        <v>0</v>
      </c>
      <c r="AW115" s="235">
        <f t="shared" si="122"/>
        <v>0</v>
      </c>
      <c r="AX115" s="235">
        <f t="shared" si="123"/>
        <v>0</v>
      </c>
      <c r="AY115" s="100"/>
      <c r="AZ115" s="95">
        <f t="shared" si="124"/>
        <v>0</v>
      </c>
    </row>
    <row r="116" spans="1:52" outlineLevel="1">
      <c r="A116" s="90" t="s">
        <v>219</v>
      </c>
      <c r="B116" s="91">
        <v>261549082</v>
      </c>
      <c r="C116" s="91" t="s">
        <v>233</v>
      </c>
      <c r="D116" s="92"/>
      <c r="E116" s="233">
        <f t="shared" si="125"/>
        <v>1</v>
      </c>
      <c r="F116" s="94"/>
      <c r="G116" s="94"/>
      <c r="H116" s="273">
        <v>0</v>
      </c>
      <c r="I116" s="94">
        <v>1</v>
      </c>
      <c r="J116" s="94"/>
      <c r="K116" s="93">
        <v>205</v>
      </c>
      <c r="L116" s="93">
        <f t="shared" si="104"/>
        <v>205</v>
      </c>
      <c r="M116" s="90"/>
      <c r="N116" s="90">
        <v>0</v>
      </c>
      <c r="O116" s="90">
        <v>0</v>
      </c>
      <c r="P116" s="90">
        <v>0</v>
      </c>
      <c r="Q116" s="234">
        <f t="shared" si="105"/>
        <v>0</v>
      </c>
      <c r="R116" s="93">
        <f t="shared" si="106"/>
        <v>0</v>
      </c>
      <c r="S116" s="94">
        <v>0</v>
      </c>
      <c r="T116" s="94">
        <v>0</v>
      </c>
      <c r="U116" s="93">
        <f t="shared" si="126"/>
        <v>0</v>
      </c>
      <c r="V116" s="94">
        <v>0</v>
      </c>
      <c r="W116" s="94">
        <v>0</v>
      </c>
      <c r="X116" s="93">
        <f t="shared" si="127"/>
        <v>0</v>
      </c>
      <c r="Y116" s="94">
        <v>0</v>
      </c>
      <c r="Z116" s="94">
        <v>0</v>
      </c>
      <c r="AA116" s="93">
        <f t="shared" si="128"/>
        <v>0</v>
      </c>
      <c r="AB116" s="93">
        <f t="shared" si="129"/>
        <v>0</v>
      </c>
      <c r="AC116" s="235">
        <f t="shared" si="130"/>
        <v>0</v>
      </c>
      <c r="AD116" s="93">
        <f t="shared" si="131"/>
        <v>0</v>
      </c>
      <c r="AE116" s="94">
        <v>0</v>
      </c>
      <c r="AF116" s="235">
        <f t="shared" si="132"/>
        <v>0</v>
      </c>
      <c r="AG116" s="94">
        <v>0</v>
      </c>
      <c r="AH116" s="94"/>
      <c r="AI116" s="94"/>
      <c r="AJ116" s="94"/>
      <c r="AK116" s="94"/>
      <c r="AL116" s="123">
        <f t="shared" si="133"/>
        <v>0</v>
      </c>
      <c r="AM116" s="94">
        <v>0</v>
      </c>
      <c r="AN116" s="329">
        <f t="shared" si="115"/>
        <v>0</v>
      </c>
      <c r="AO116" s="96">
        <f t="shared" si="116"/>
        <v>0</v>
      </c>
      <c r="AP116" s="97"/>
      <c r="AQ116" s="98">
        <f t="shared" si="117"/>
        <v>0</v>
      </c>
      <c r="AR116" s="99">
        <f t="shared" si="118"/>
        <v>205</v>
      </c>
      <c r="AS116" s="99">
        <f t="shared" si="119"/>
        <v>0</v>
      </c>
      <c r="AT116" s="99">
        <f t="shared" si="120"/>
        <v>0</v>
      </c>
      <c r="AU116" s="99">
        <f t="shared" si="121"/>
        <v>0</v>
      </c>
      <c r="AV116" s="99">
        <f t="array" ref="AV116">_xlfn.IFS(U116=0,AO116,U116&lt;0,AO116/-U116,U116&gt;0,AO116/U116)</f>
        <v>0</v>
      </c>
      <c r="AW116" s="235">
        <f t="shared" si="122"/>
        <v>0</v>
      </c>
      <c r="AX116" s="235">
        <f t="shared" si="123"/>
        <v>0</v>
      </c>
      <c r="AY116" s="100"/>
      <c r="AZ116" s="95">
        <f t="shared" si="124"/>
        <v>0</v>
      </c>
    </row>
    <row r="117" spans="1:52" outlineLevel="1">
      <c r="A117" s="90" t="s">
        <v>219</v>
      </c>
      <c r="B117" s="91">
        <v>261561322</v>
      </c>
      <c r="C117" s="91" t="s">
        <v>234</v>
      </c>
      <c r="D117" s="122"/>
      <c r="E117" s="242">
        <f t="shared" si="125"/>
        <v>1</v>
      </c>
      <c r="F117" s="94"/>
      <c r="G117" s="94"/>
      <c r="H117" s="273">
        <v>0</v>
      </c>
      <c r="I117" s="94">
        <v>1</v>
      </c>
      <c r="J117" s="94"/>
      <c r="K117" s="93">
        <v>453</v>
      </c>
      <c r="L117" s="93">
        <f t="shared" si="104"/>
        <v>453</v>
      </c>
      <c r="M117" s="90"/>
      <c r="N117" s="90">
        <v>0</v>
      </c>
      <c r="O117" s="90">
        <v>0</v>
      </c>
      <c r="P117" s="90">
        <v>0</v>
      </c>
      <c r="Q117" s="234">
        <f t="shared" si="105"/>
        <v>0</v>
      </c>
      <c r="R117" s="93">
        <f t="shared" si="106"/>
        <v>0</v>
      </c>
      <c r="S117" s="94">
        <v>0</v>
      </c>
      <c r="T117" s="94">
        <v>0</v>
      </c>
      <c r="U117" s="93">
        <f t="shared" si="126"/>
        <v>0</v>
      </c>
      <c r="V117" s="94">
        <v>0</v>
      </c>
      <c r="W117" s="94">
        <v>0</v>
      </c>
      <c r="X117" s="93">
        <f t="shared" si="127"/>
        <v>0</v>
      </c>
      <c r="Y117" s="94">
        <v>0</v>
      </c>
      <c r="Z117" s="94">
        <v>0</v>
      </c>
      <c r="AA117" s="93">
        <f t="shared" si="128"/>
        <v>0</v>
      </c>
      <c r="AB117" s="93">
        <f t="shared" si="129"/>
        <v>0</v>
      </c>
      <c r="AC117" s="235">
        <f t="shared" si="130"/>
        <v>0</v>
      </c>
      <c r="AD117" s="93">
        <f t="shared" si="131"/>
        <v>0</v>
      </c>
      <c r="AE117" s="94">
        <v>0</v>
      </c>
      <c r="AF117" s="235">
        <f t="shared" si="132"/>
        <v>0</v>
      </c>
      <c r="AG117" s="94">
        <v>0</v>
      </c>
      <c r="AH117" s="94"/>
      <c r="AI117" s="94"/>
      <c r="AJ117" s="94"/>
      <c r="AK117" s="94"/>
      <c r="AL117" s="123">
        <f t="shared" si="133"/>
        <v>0</v>
      </c>
      <c r="AM117" s="94">
        <v>0</v>
      </c>
      <c r="AN117" s="329">
        <f t="shared" si="115"/>
        <v>0</v>
      </c>
      <c r="AO117" s="96">
        <f t="shared" si="116"/>
        <v>0</v>
      </c>
      <c r="AP117" s="97"/>
      <c r="AQ117" s="98">
        <f t="shared" si="117"/>
        <v>0</v>
      </c>
      <c r="AR117" s="99">
        <f t="shared" si="118"/>
        <v>453</v>
      </c>
      <c r="AS117" s="99">
        <f t="shared" si="119"/>
        <v>0</v>
      </c>
      <c r="AT117" s="99">
        <f t="shared" si="120"/>
        <v>0</v>
      </c>
      <c r="AU117" s="99">
        <f t="shared" si="121"/>
        <v>0</v>
      </c>
      <c r="AV117" s="99">
        <f t="array" ref="AV117">_xlfn.IFS(U117=0,AO117,U117&lt;0,AO117/-U117,U117&gt;0,AO117/U117)</f>
        <v>0</v>
      </c>
      <c r="AW117" s="235">
        <f t="shared" si="122"/>
        <v>0</v>
      </c>
      <c r="AX117" s="235">
        <f t="shared" si="123"/>
        <v>0</v>
      </c>
      <c r="AY117" s="100"/>
      <c r="AZ117" s="95">
        <f t="shared" si="124"/>
        <v>0</v>
      </c>
    </row>
    <row r="118" spans="1:52">
      <c r="A118" s="128"/>
      <c r="B118" s="101"/>
      <c r="C118" s="104" t="s">
        <v>249</v>
      </c>
      <c r="D118" s="128"/>
      <c r="E118" s="233"/>
      <c r="F118" s="93"/>
      <c r="G118" s="93"/>
      <c r="H118" s="94"/>
      <c r="I118" s="93"/>
      <c r="J118" s="94"/>
      <c r="K118" s="93"/>
      <c r="L118" s="93"/>
      <c r="M118" s="90"/>
      <c r="N118" s="130"/>
      <c r="O118" s="130"/>
      <c r="P118" s="130"/>
      <c r="Q118" s="234"/>
      <c r="R118" s="129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235"/>
      <c r="AD118" s="93"/>
      <c r="AE118" s="93"/>
      <c r="AF118" s="235"/>
      <c r="AG118" s="106">
        <v>172.96</v>
      </c>
      <c r="AH118" s="94"/>
      <c r="AI118" s="94"/>
      <c r="AJ118" s="94"/>
      <c r="AK118" s="94"/>
      <c r="AL118" s="123"/>
      <c r="AN118" s="95"/>
      <c r="AO118" s="96"/>
      <c r="AP118" s="97"/>
      <c r="AQ118" s="131">
        <f t="shared" ref="AQ118:AX118" si="134">AVERAGE(AQ110:AQ117)</f>
        <v>0</v>
      </c>
      <c r="AR118" s="131">
        <f t="shared" si="134"/>
        <v>227.125</v>
      </c>
      <c r="AS118" s="131">
        <f t="shared" si="134"/>
        <v>0</v>
      </c>
      <c r="AT118" s="131">
        <f t="shared" si="134"/>
        <v>0</v>
      </c>
      <c r="AU118" s="131">
        <f t="shared" si="134"/>
        <v>0</v>
      </c>
      <c r="AV118" s="131">
        <f t="shared" si="134"/>
        <v>0</v>
      </c>
      <c r="AW118" s="132">
        <f t="shared" si="134"/>
        <v>0</v>
      </c>
      <c r="AX118" s="132">
        <f t="shared" si="134"/>
        <v>0</v>
      </c>
      <c r="AY118" s="100"/>
      <c r="AZ118" s="95"/>
    </row>
    <row r="119" spans="1:52" s="140" customFormat="1" ht="15" customHeight="1">
      <c r="A119" s="133" t="s">
        <v>235</v>
      </c>
      <c r="B119" s="134"/>
      <c r="C119" s="135"/>
      <c r="D119" s="135"/>
      <c r="E119" s="265">
        <f t="shared" ref="E119:J119" si="135">SUM(E110:E117)</f>
        <v>14</v>
      </c>
      <c r="F119" s="135">
        <f t="shared" si="135"/>
        <v>0</v>
      </c>
      <c r="G119" s="135">
        <f t="shared" si="135"/>
        <v>0</v>
      </c>
      <c r="H119" s="135">
        <f t="shared" si="135"/>
        <v>0</v>
      </c>
      <c r="I119" s="135">
        <f t="shared" si="135"/>
        <v>8</v>
      </c>
      <c r="J119" s="135">
        <f t="shared" si="135"/>
        <v>6</v>
      </c>
      <c r="K119" s="135"/>
      <c r="L119" s="135">
        <f>SUM(L110:L117)</f>
        <v>3057</v>
      </c>
      <c r="M119" s="135"/>
      <c r="N119" s="135">
        <f>SUM(N110:N117)</f>
        <v>0</v>
      </c>
      <c r="O119" s="135"/>
      <c r="P119" s="135"/>
      <c r="Q119" s="214"/>
      <c r="R119" s="135"/>
      <c r="S119" s="135">
        <f t="shared" ref="S119:AE119" si="136">SUM(S110:S117)</f>
        <v>0</v>
      </c>
      <c r="T119" s="135">
        <f t="shared" si="136"/>
        <v>0</v>
      </c>
      <c r="U119" s="135">
        <f t="shared" si="136"/>
        <v>0</v>
      </c>
      <c r="V119" s="135">
        <f t="shared" si="136"/>
        <v>0</v>
      </c>
      <c r="W119" s="135">
        <f t="shared" si="136"/>
        <v>0</v>
      </c>
      <c r="X119" s="135">
        <f t="shared" si="136"/>
        <v>0</v>
      </c>
      <c r="Y119" s="135">
        <f t="shared" si="136"/>
        <v>0</v>
      </c>
      <c r="Z119" s="135">
        <f t="shared" si="136"/>
        <v>0</v>
      </c>
      <c r="AA119" s="135">
        <f t="shared" si="136"/>
        <v>0</v>
      </c>
      <c r="AB119" s="135">
        <f t="shared" si="136"/>
        <v>0</v>
      </c>
      <c r="AC119" s="266">
        <f t="shared" si="136"/>
        <v>0</v>
      </c>
      <c r="AD119" s="136">
        <f t="shared" si="136"/>
        <v>0</v>
      </c>
      <c r="AE119" s="135">
        <f t="shared" si="136"/>
        <v>0</v>
      </c>
      <c r="AF119" s="266" t="e">
        <f>AE119/AA119</f>
        <v>#DIV/0!</v>
      </c>
      <c r="AG119" s="135">
        <f>SUM(AG110:AG117)+AG118</f>
        <v>172.96</v>
      </c>
      <c r="AH119" s="135">
        <f t="shared" ref="AH119:AO119" si="137">SUM(AH110:AH117)</f>
        <v>0</v>
      </c>
      <c r="AI119" s="135">
        <f t="shared" si="137"/>
        <v>0</v>
      </c>
      <c r="AJ119" s="135">
        <f t="shared" si="137"/>
        <v>0</v>
      </c>
      <c r="AK119" s="135">
        <f t="shared" si="137"/>
        <v>0</v>
      </c>
      <c r="AL119" s="137">
        <f t="shared" si="137"/>
        <v>0</v>
      </c>
      <c r="AM119" s="135">
        <f t="shared" si="137"/>
        <v>0</v>
      </c>
      <c r="AN119" s="135">
        <f t="shared" si="137"/>
        <v>0</v>
      </c>
      <c r="AO119" s="135">
        <f t="shared" si="137"/>
        <v>0</v>
      </c>
      <c r="AP119" s="138"/>
      <c r="AQ119" s="135"/>
      <c r="AR119" s="135"/>
      <c r="AS119" s="135"/>
      <c r="AT119" s="135"/>
      <c r="AU119" s="135" t="e">
        <f>(AH119+AI119+AJ119)/S119</f>
        <v>#DIV/0!</v>
      </c>
      <c r="AV119" s="135"/>
      <c r="AW119" s="135"/>
      <c r="AX119" s="135"/>
      <c r="AY119" s="139"/>
      <c r="AZ119" s="135">
        <f>SUM(AZ110:AZ117)</f>
        <v>0</v>
      </c>
    </row>
    <row r="120" spans="1:52" s="144" customFormat="1">
      <c r="A120" s="141"/>
      <c r="B120" s="142"/>
      <c r="C120" s="143"/>
      <c r="D120" s="143"/>
      <c r="E120" s="267"/>
      <c r="H120" s="145"/>
      <c r="N120" s="145"/>
      <c r="O120" s="145"/>
      <c r="P120" s="145"/>
      <c r="Q120" s="215"/>
      <c r="R120" s="146"/>
      <c r="S120" s="147"/>
      <c r="T120" s="147"/>
      <c r="U120" s="148"/>
      <c r="V120" s="148"/>
      <c r="W120" s="148"/>
      <c r="X120" s="148"/>
      <c r="Y120" s="147"/>
      <c r="Z120" s="148"/>
      <c r="AA120" s="148"/>
      <c r="AB120" s="148"/>
      <c r="AE120" s="149"/>
      <c r="AG120" s="147"/>
      <c r="AH120" s="432"/>
      <c r="AI120" s="432"/>
      <c r="AJ120" s="218"/>
      <c r="AK120" s="218"/>
      <c r="AL120" s="150"/>
      <c r="AM120" s="151"/>
      <c r="AP120" s="152"/>
      <c r="AQ120" s="145"/>
      <c r="AR120" s="145"/>
      <c r="AS120" s="145"/>
      <c r="AT120" s="145"/>
      <c r="AU120" s="145"/>
      <c r="AV120" s="145"/>
      <c r="AW120" s="145"/>
      <c r="AX120" s="145"/>
      <c r="AY120" s="153"/>
    </row>
    <row r="121" spans="1:52" s="159" customFormat="1">
      <c r="A121" s="154" t="s">
        <v>6</v>
      </c>
      <c r="B121" s="155"/>
      <c r="C121" s="156"/>
      <c r="D121" s="156"/>
      <c r="E121" s="268">
        <f t="shared" ref="E121:AE121" si="138">E100+E108+E119</f>
        <v>12587</v>
      </c>
      <c r="F121" s="268">
        <f t="shared" si="138"/>
        <v>0</v>
      </c>
      <c r="G121" s="268">
        <f t="shared" si="138"/>
        <v>0</v>
      </c>
      <c r="H121" s="268">
        <f t="shared" si="138"/>
        <v>12567</v>
      </c>
      <c r="I121" s="268">
        <f t="shared" si="138"/>
        <v>8</v>
      </c>
      <c r="J121" s="268">
        <f t="shared" si="138"/>
        <v>12</v>
      </c>
      <c r="K121" s="268">
        <f t="shared" si="138"/>
        <v>0</v>
      </c>
      <c r="L121" s="268">
        <f t="shared" si="138"/>
        <v>1604925.6099999996</v>
      </c>
      <c r="M121" s="268">
        <f t="shared" si="138"/>
        <v>0</v>
      </c>
      <c r="N121" s="268">
        <f t="shared" si="138"/>
        <v>4962</v>
      </c>
      <c r="O121" s="268">
        <f t="shared" si="138"/>
        <v>0</v>
      </c>
      <c r="P121" s="268">
        <f t="shared" si="138"/>
        <v>0</v>
      </c>
      <c r="Q121" s="216">
        <f t="shared" si="138"/>
        <v>0</v>
      </c>
      <c r="R121" s="268">
        <f t="shared" si="138"/>
        <v>0</v>
      </c>
      <c r="S121" s="268">
        <f t="shared" si="138"/>
        <v>2362</v>
      </c>
      <c r="T121" s="268">
        <f t="shared" si="138"/>
        <v>-53</v>
      </c>
      <c r="U121" s="268">
        <f t="shared" si="138"/>
        <v>2309</v>
      </c>
      <c r="V121" s="268">
        <f t="shared" si="138"/>
        <v>1728382.78</v>
      </c>
      <c r="W121" s="268">
        <f t="shared" si="138"/>
        <v>-44657.88</v>
      </c>
      <c r="X121" s="268">
        <f t="shared" si="138"/>
        <v>1683724.9</v>
      </c>
      <c r="Y121" s="268">
        <f t="shared" si="138"/>
        <v>2303342.0599999991</v>
      </c>
      <c r="Z121" s="268">
        <f t="shared" si="138"/>
        <v>-58267.040000000001</v>
      </c>
      <c r="AA121" s="268">
        <f t="shared" si="138"/>
        <v>2245075.02</v>
      </c>
      <c r="AB121" s="268">
        <f t="shared" si="138"/>
        <v>2920148.8499999992</v>
      </c>
      <c r="AC121" s="268">
        <f t="shared" si="138"/>
        <v>1.0000000000000002</v>
      </c>
      <c r="AD121" s="268">
        <f t="shared" si="138"/>
        <v>292876.64000000007</v>
      </c>
      <c r="AE121" s="268">
        <f t="shared" si="138"/>
        <v>833669.77000000118</v>
      </c>
      <c r="AF121" s="269">
        <f>AE121/AA121</f>
        <v>0.3713327004992471</v>
      </c>
      <c r="AG121" s="268">
        <f>AG100+AG108+AG119</f>
        <v>276831.83000000007</v>
      </c>
      <c r="AH121" s="268">
        <f>AH100+AH108+AH119</f>
        <v>113446</v>
      </c>
      <c r="AI121" s="268">
        <f>AI100+AI108+AI119</f>
        <v>404487</v>
      </c>
      <c r="AJ121" s="268">
        <f>AJ100+AJ108+AJ119</f>
        <v>1873</v>
      </c>
      <c r="AK121" s="268">
        <f>AK100+AK108+AK119</f>
        <v>0</v>
      </c>
      <c r="AL121" s="157">
        <v>40336.35</v>
      </c>
      <c r="AM121" s="268">
        <f>AM100+AM108+AM119</f>
        <v>0</v>
      </c>
      <c r="AN121" s="268">
        <f>AN100+AN108+AN119</f>
        <v>96625.980000000054</v>
      </c>
      <c r="AO121" s="268">
        <f>AO100+AO108+AO119</f>
        <v>186974.40999999904</v>
      </c>
      <c r="AP121" s="156"/>
      <c r="AQ121" s="156"/>
      <c r="AR121" s="156"/>
      <c r="AS121" s="156"/>
      <c r="AT121" s="156"/>
      <c r="AU121" s="156">
        <f>(AH121+AI121)/S121</f>
        <v>219.27730736663844</v>
      </c>
      <c r="AV121" s="156"/>
      <c r="AW121" s="156"/>
      <c r="AX121" s="156"/>
      <c r="AY121" s="158"/>
      <c r="AZ121" s="156">
        <f>AZ100+AZ119</f>
        <v>-429178.49155732256</v>
      </c>
    </row>
    <row r="122" spans="1:52" s="144" customFormat="1">
      <c r="A122" s="143"/>
      <c r="B122" s="142"/>
      <c r="C122" s="160"/>
      <c r="D122" s="143"/>
      <c r="E122" s="267"/>
      <c r="N122" s="145"/>
      <c r="O122" s="145"/>
      <c r="P122" s="145"/>
      <c r="R122" s="146"/>
      <c r="S122" s="147"/>
      <c r="T122" s="147"/>
      <c r="U122" s="148"/>
      <c r="V122" s="148"/>
      <c r="W122" s="148"/>
      <c r="X122" s="148"/>
      <c r="Y122" s="147"/>
      <c r="Z122" s="148"/>
      <c r="AA122" s="148"/>
      <c r="AB122" s="148"/>
      <c r="AE122" s="149"/>
      <c r="AG122" s="161"/>
      <c r="AH122" s="432">
        <f>AH101+AH109+AH120</f>
        <v>0</v>
      </c>
      <c r="AI122" s="432"/>
      <c r="AJ122" s="218"/>
      <c r="AK122" s="218"/>
      <c r="AL122" s="150"/>
      <c r="AM122" s="151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3"/>
    </row>
    <row r="123" spans="1:52">
      <c r="C123" s="163"/>
      <c r="D123" s="163"/>
    </row>
    <row r="124" spans="1:52">
      <c r="C124" s="163"/>
      <c r="D124" s="163"/>
    </row>
  </sheetData>
  <mergeCells count="12">
    <mergeCell ref="AQ1:AX1"/>
    <mergeCell ref="AH101:AI101"/>
    <mergeCell ref="AH109:AI109"/>
    <mergeCell ref="AH120:AI120"/>
    <mergeCell ref="AH122:AI122"/>
    <mergeCell ref="Y1:Z1"/>
    <mergeCell ref="AH1:AI1"/>
    <mergeCell ref="F1:H1"/>
    <mergeCell ref="I1:J1"/>
    <mergeCell ref="N1:P1"/>
    <mergeCell ref="S1:T1"/>
    <mergeCell ref="V1:W1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105" activePane="bottomRight" state="frozen"/>
      <selection pane="topRight" activeCell="D1" sqref="D1"/>
      <selection pane="bottomLeft" activeCell="A3" sqref="A3"/>
      <selection pane="bottomRight" activeCell="AM125" sqref="AM125"/>
    </sheetView>
  </sheetViews>
  <sheetFormatPr defaultColWidth="12.54296875" defaultRowHeight="14.5" outlineLevelRow="1"/>
  <cols>
    <col min="1" max="1" width="9.08984375" style="162" customWidth="1"/>
    <col min="2" max="2" width="12.54296875" style="167"/>
    <col min="3" max="3" width="19.90625" style="162" customWidth="1"/>
    <col min="4" max="4" width="16.6328125" style="162" customWidth="1"/>
    <col min="5" max="5" width="12.36328125" style="270" customWidth="1"/>
    <col min="6" max="6" width="10.90625" style="101" customWidth="1"/>
    <col min="7" max="9" width="12.36328125" style="101" customWidth="1"/>
    <col min="10" max="10" width="11.7265625" style="101" customWidth="1"/>
    <col min="11" max="11" width="13.36328125" style="101" customWidth="1"/>
    <col min="12" max="12" width="14.1796875" style="101" customWidth="1"/>
    <col min="13" max="13" width="14.26953125" style="101" customWidth="1"/>
    <col min="14" max="14" width="13.6328125" style="101" customWidth="1"/>
    <col min="15" max="15" width="15.08984375" style="101" customWidth="1"/>
    <col min="16" max="16" width="14.54296875" style="101" customWidth="1"/>
    <col min="17" max="18" width="11" style="101" customWidth="1"/>
    <col min="19" max="19" width="11.1796875" style="101" customWidth="1"/>
    <col min="20" max="20" width="12.08984375" style="101" customWidth="1"/>
    <col min="21" max="24" width="11.26953125" style="164" customWidth="1"/>
    <col min="25" max="25" width="13.1796875" style="164" customWidth="1"/>
    <col min="26" max="26" width="12.36328125" style="164" customWidth="1"/>
    <col min="27" max="27" width="20.7265625" style="164" customWidth="1"/>
    <col min="28" max="28" width="15.90625" style="164" customWidth="1"/>
    <col min="29" max="29" width="13.36328125" style="165" customWidth="1"/>
    <col min="30" max="30" width="14.453125" style="101" customWidth="1"/>
    <col min="31" max="31" width="17.81640625" style="101" customWidth="1"/>
    <col min="32" max="32" width="14.26953125" style="101" customWidth="1"/>
    <col min="33" max="33" width="19.08984375" style="101" customWidth="1"/>
    <col min="34" max="37" width="10.36328125" style="93" customWidth="1"/>
    <col min="38" max="38" width="18.08984375" style="166" customWidth="1"/>
    <col min="39" max="39" width="18" style="93" customWidth="1"/>
    <col min="40" max="40" width="12.54296875" style="101" customWidth="1"/>
    <col min="41" max="41" width="18.90625" style="101" customWidth="1"/>
    <col min="42" max="42" width="3.08984375" style="101" customWidth="1"/>
    <col min="43" max="43" width="19.90625" style="101" customWidth="1"/>
    <col min="44" max="44" width="14.26953125" style="101" customWidth="1"/>
    <col min="45" max="45" width="9.6328125" style="101" customWidth="1"/>
    <col min="46" max="46" width="11.1796875" style="101" customWidth="1"/>
    <col min="47" max="47" width="9.54296875" style="101" customWidth="1"/>
    <col min="48" max="48" width="10.1796875" style="101" customWidth="1"/>
    <col min="49" max="49" width="11.7265625" style="101" customWidth="1"/>
    <col min="50" max="50" width="12.54296875" style="101"/>
    <col min="51" max="51" width="3.36328125" style="114" customWidth="1"/>
    <col min="52" max="16384" width="12.54296875" style="101"/>
  </cols>
  <sheetData>
    <row r="1" spans="1:52" s="75" customFormat="1" ht="16" customHeight="1">
      <c r="A1" s="73" t="s">
        <v>114</v>
      </c>
      <c r="B1" s="74"/>
      <c r="C1" s="73"/>
      <c r="D1" s="73"/>
      <c r="E1" s="223"/>
      <c r="F1" s="423" t="s">
        <v>42</v>
      </c>
      <c r="G1" s="423"/>
      <c r="H1" s="423"/>
      <c r="I1" s="424" t="s">
        <v>115</v>
      </c>
      <c r="J1" s="425"/>
      <c r="M1" s="224" t="s">
        <v>43</v>
      </c>
      <c r="N1" s="423" t="s">
        <v>116</v>
      </c>
      <c r="O1" s="423"/>
      <c r="P1" s="423"/>
      <c r="R1" s="225"/>
      <c r="S1" s="426"/>
      <c r="T1" s="426"/>
      <c r="U1" s="225"/>
      <c r="V1" s="427"/>
      <c r="W1" s="428"/>
      <c r="X1" s="225"/>
      <c r="Y1" s="426"/>
      <c r="Z1" s="426"/>
      <c r="AA1" s="225"/>
      <c r="AB1" s="225"/>
      <c r="AC1" s="225"/>
      <c r="AD1" s="225"/>
      <c r="AE1" s="226"/>
      <c r="AF1" s="225"/>
      <c r="AG1" s="226"/>
      <c r="AH1" s="419"/>
      <c r="AI1" s="419"/>
      <c r="AJ1" s="284" t="s">
        <v>248</v>
      </c>
      <c r="AK1" s="219"/>
      <c r="AL1" s="227" t="s">
        <v>44</v>
      </c>
      <c r="AM1" s="226"/>
      <c r="AQ1" s="420" t="s">
        <v>45</v>
      </c>
      <c r="AR1" s="421"/>
      <c r="AS1" s="421"/>
      <c r="AT1" s="421"/>
      <c r="AU1" s="421"/>
      <c r="AV1" s="421"/>
      <c r="AW1" s="421"/>
      <c r="AX1" s="422"/>
      <c r="AY1" s="228"/>
    </row>
    <row r="2" spans="1:52" s="89" customFormat="1" ht="50.5" customHeight="1">
      <c r="A2" s="76" t="s">
        <v>46</v>
      </c>
      <c r="B2" s="77" t="s">
        <v>47</v>
      </c>
      <c r="C2" s="76" t="s">
        <v>48</v>
      </c>
      <c r="D2" s="76" t="s">
        <v>49</v>
      </c>
      <c r="E2" s="229" t="s">
        <v>50</v>
      </c>
      <c r="F2" s="78" t="s">
        <v>51</v>
      </c>
      <c r="G2" s="78" t="s">
        <v>52</v>
      </c>
      <c r="H2" s="78" t="s">
        <v>53</v>
      </c>
      <c r="I2" s="230" t="s">
        <v>117</v>
      </c>
      <c r="J2" s="230" t="s">
        <v>118</v>
      </c>
      <c r="K2" s="76" t="s">
        <v>54</v>
      </c>
      <c r="L2" s="76" t="s">
        <v>55</v>
      </c>
      <c r="M2" s="79" t="s">
        <v>56</v>
      </c>
      <c r="N2" s="79" t="s">
        <v>238</v>
      </c>
      <c r="O2" s="79" t="s">
        <v>57</v>
      </c>
      <c r="P2" s="79" t="s">
        <v>58</v>
      </c>
      <c r="Q2" s="80" t="s">
        <v>59</v>
      </c>
      <c r="R2" s="80" t="s">
        <v>60</v>
      </c>
      <c r="S2" s="81" t="s">
        <v>61</v>
      </c>
      <c r="T2" s="81" t="s">
        <v>62</v>
      </c>
      <c r="U2" s="76" t="s">
        <v>63</v>
      </c>
      <c r="V2" s="78" t="s">
        <v>64</v>
      </c>
      <c r="W2" s="78" t="s">
        <v>65</v>
      </c>
      <c r="X2" s="82" t="s">
        <v>66</v>
      </c>
      <c r="Y2" s="81" t="s">
        <v>67</v>
      </c>
      <c r="Z2" s="81" t="s">
        <v>68</v>
      </c>
      <c r="AA2" s="83" t="s">
        <v>69</v>
      </c>
      <c r="AB2" s="84" t="s">
        <v>70</v>
      </c>
      <c r="AC2" s="83" t="s">
        <v>71</v>
      </c>
      <c r="AD2" s="83" t="s">
        <v>17</v>
      </c>
      <c r="AE2" s="85" t="s">
        <v>72</v>
      </c>
      <c r="AF2" s="86" t="s">
        <v>73</v>
      </c>
      <c r="AG2" s="81" t="s">
        <v>7</v>
      </c>
      <c r="AH2" s="80" t="s">
        <v>24</v>
      </c>
      <c r="AI2" s="80" t="s">
        <v>25</v>
      </c>
      <c r="AJ2" s="283" t="s">
        <v>119</v>
      </c>
      <c r="AK2" s="80" t="s">
        <v>26</v>
      </c>
      <c r="AL2" s="81" t="s">
        <v>8</v>
      </c>
      <c r="AM2" s="81" t="s">
        <v>74</v>
      </c>
      <c r="AN2" s="330" t="s">
        <v>120</v>
      </c>
      <c r="AO2" s="76" t="s">
        <v>10</v>
      </c>
      <c r="AP2" s="87"/>
      <c r="AQ2" s="86" t="s">
        <v>75</v>
      </c>
      <c r="AR2" s="86" t="s">
        <v>76</v>
      </c>
      <c r="AS2" s="86" t="s">
        <v>77</v>
      </c>
      <c r="AT2" s="86" t="s">
        <v>78</v>
      </c>
      <c r="AU2" s="86" t="s">
        <v>79</v>
      </c>
      <c r="AV2" s="232" t="s">
        <v>80</v>
      </c>
      <c r="AW2" s="232" t="s">
        <v>81</v>
      </c>
      <c r="AX2" s="232" t="s">
        <v>82</v>
      </c>
      <c r="AY2" s="88"/>
      <c r="AZ2" s="76" t="s">
        <v>83</v>
      </c>
    </row>
    <row r="3" spans="1:52" outlineLevel="1">
      <c r="A3" s="90" t="s">
        <v>121</v>
      </c>
      <c r="B3" s="91">
        <v>170499929</v>
      </c>
      <c r="C3" s="91" t="s">
        <v>122</v>
      </c>
      <c r="D3" s="92" t="s">
        <v>84</v>
      </c>
      <c r="E3" s="233">
        <f>SUM(F3:J3)</f>
        <v>887</v>
      </c>
      <c r="F3" s="94"/>
      <c r="G3" s="94"/>
      <c r="H3" s="273">
        <v>887</v>
      </c>
      <c r="I3" s="94"/>
      <c r="J3" s="94"/>
      <c r="K3" s="93">
        <v>142.97999999999999</v>
      </c>
      <c r="L3" s="93">
        <f t="shared" ref="L3" si="0">E3*K3</f>
        <v>126823.26</v>
      </c>
      <c r="M3" s="90"/>
      <c r="N3" s="90">
        <v>7</v>
      </c>
      <c r="O3" s="90">
        <v>1618</v>
      </c>
      <c r="P3" s="90">
        <v>43</v>
      </c>
      <c r="Q3" s="234">
        <f>N3/3</f>
        <v>2.3333333333333335</v>
      </c>
      <c r="R3" s="93">
        <f>U3/3</f>
        <v>2.6666666666666665</v>
      </c>
      <c r="S3" s="94">
        <v>8</v>
      </c>
      <c r="T3" s="94">
        <v>0</v>
      </c>
      <c r="U3" s="93">
        <f t="shared" ref="U3" si="1">S3+T3</f>
        <v>8</v>
      </c>
      <c r="V3" s="94">
        <v>10721</v>
      </c>
      <c r="W3" s="94">
        <v>0</v>
      </c>
      <c r="X3" s="93">
        <f t="shared" ref="X3" si="2">V3+W3</f>
        <v>10721</v>
      </c>
      <c r="Y3" s="94">
        <v>12895.46</v>
      </c>
      <c r="Z3" s="94">
        <v>0</v>
      </c>
      <c r="AA3" s="93">
        <f t="shared" ref="AA3" si="3">Y3+Z3</f>
        <v>12895.46</v>
      </c>
      <c r="AB3" s="93">
        <f>N3*O3*P3/100</f>
        <v>4870.18</v>
      </c>
      <c r="AC3" s="235">
        <f t="shared" ref="AC3" si="4">AA3/$AA$121</f>
        <v>9.8110166597217233E-2</v>
      </c>
      <c r="AD3" s="93">
        <f t="shared" ref="AD3" si="5">U3*K3</f>
        <v>1143.8399999999999</v>
      </c>
      <c r="AE3" s="94">
        <v>4749.3999999999996</v>
      </c>
      <c r="AF3" s="235">
        <f t="shared" ref="AF3" si="6">IF(AA3=0,0,AE3/AA3)</f>
        <v>0.36830016145216998</v>
      </c>
      <c r="AG3" s="94">
        <v>1962.74</v>
      </c>
      <c r="AH3" s="94"/>
      <c r="AI3" s="94"/>
      <c r="AJ3" s="94"/>
      <c r="AK3" s="94"/>
      <c r="AL3" s="123">
        <f t="shared" ref="AL3" si="7">IFERROR($AL$121*H3/$H$121,0)</f>
        <v>255.23889074560353</v>
      </c>
      <c r="AM3" s="94">
        <v>0</v>
      </c>
      <c r="AN3" s="329">
        <f>6117.8*Y3/Y$121</f>
        <v>567.71193684836351</v>
      </c>
      <c r="AO3" s="96">
        <f>AA3-AD3-AE3-AG3-AH3-AI3-AK3-AL3-AN3-AM3</f>
        <v>4216.5291724060326</v>
      </c>
      <c r="AP3" s="97"/>
      <c r="AQ3" s="98">
        <f t="shared" ref="AQ3:AQ97" si="8">IF(U3=0,0,AA3/U3)</f>
        <v>1611.9324999999999</v>
      </c>
      <c r="AR3" s="99">
        <f t="shared" ref="AR3:AR19" si="9">K3</f>
        <v>142.97999999999999</v>
      </c>
      <c r="AS3" s="99">
        <f t="shared" ref="AS3:AS97" si="10">IF(U3=0,0,AE3/U3)</f>
        <v>593.67499999999995</v>
      </c>
      <c r="AT3" s="99">
        <f t="shared" ref="AT3:AT97" si="11">IF(S3=0,AG3/1,AG3/S3)</f>
        <v>245.3425</v>
      </c>
      <c r="AU3" s="99">
        <f>IF(S3=0,0,(AH3+AI3+AJ3)/S3)</f>
        <v>0</v>
      </c>
      <c r="AV3" s="99">
        <f>_xlfn.IFS(U3=0,AO3,U3&lt;0,AO3/-U3,U3&gt;0,AO3/U3)</f>
        <v>527.06614655075407</v>
      </c>
      <c r="AW3" s="235">
        <f t="shared" ref="AW3" si="12">IF(AQ3=0,0,AV3/AQ3)</f>
        <v>0.32697780245187319</v>
      </c>
      <c r="AX3" s="235">
        <f t="shared" ref="AX3" si="13">IF(AR3=0,0,AV3/AR3)</f>
        <v>3.6862928140352085</v>
      </c>
      <c r="AY3" s="100"/>
      <c r="AZ3" s="95">
        <f t="shared" ref="AZ3:AZ97" si="14">AV3*E3</f>
        <v>467507.67199051887</v>
      </c>
    </row>
    <row r="4" spans="1:52" outlineLevel="1">
      <c r="A4" s="90" t="s">
        <v>121</v>
      </c>
      <c r="B4" s="91">
        <v>170500631</v>
      </c>
      <c r="C4" s="91" t="s">
        <v>123</v>
      </c>
      <c r="D4" s="92" t="s">
        <v>84</v>
      </c>
      <c r="E4" s="233">
        <f>SUM(F4:J4)</f>
        <v>349</v>
      </c>
      <c r="F4" s="94"/>
      <c r="G4" s="94"/>
      <c r="H4" s="273">
        <v>349</v>
      </c>
      <c r="I4" s="94"/>
      <c r="J4" s="94"/>
      <c r="K4" s="93">
        <v>123.09</v>
      </c>
      <c r="L4" s="93">
        <f>E4*K4</f>
        <v>42958.41</v>
      </c>
      <c r="M4" s="90"/>
      <c r="N4" s="90">
        <v>28</v>
      </c>
      <c r="O4" s="90">
        <v>659</v>
      </c>
      <c r="P4" s="90">
        <v>89</v>
      </c>
      <c r="Q4" s="234">
        <f t="shared" ref="Q4:Q67" si="15">N4/3</f>
        <v>9.3333333333333339</v>
      </c>
      <c r="R4" s="93">
        <f t="shared" ref="R4:R67" si="16">U4/3</f>
        <v>13.333333333333334</v>
      </c>
      <c r="S4" s="94">
        <v>40</v>
      </c>
      <c r="T4" s="94">
        <v>0</v>
      </c>
      <c r="U4" s="93">
        <f t="shared" ref="U4:U67" si="17">S4+T4</f>
        <v>40</v>
      </c>
      <c r="V4" s="94">
        <v>22339.91</v>
      </c>
      <c r="W4" s="94">
        <v>0</v>
      </c>
      <c r="X4" s="93">
        <f t="shared" ref="X4:X67" si="18">V4+W4</f>
        <v>22339.91</v>
      </c>
      <c r="Y4" s="94">
        <v>26338.76</v>
      </c>
      <c r="Z4" s="94">
        <v>0</v>
      </c>
      <c r="AA4" s="93">
        <f t="shared" ref="AA4:AA67" si="19">Y4+Z4</f>
        <v>26338.76</v>
      </c>
      <c r="AB4" s="93">
        <f t="shared" ref="AB4:AB67" si="20">N4*O4*P4/100</f>
        <v>16422.28</v>
      </c>
      <c r="AC4" s="235">
        <f t="shared" ref="AC4:AC67" si="21">AA4/$AA$121</f>
        <v>0.20038836393305251</v>
      </c>
      <c r="AD4" s="93">
        <f t="shared" ref="AD4:AD67" si="22">U4*K4</f>
        <v>4923.6000000000004</v>
      </c>
      <c r="AE4" s="94">
        <v>9873.8299999999981</v>
      </c>
      <c r="AF4" s="235">
        <f t="shared" ref="AF4:AF67" si="23">IF(AA4=0,0,AE4/AA4)</f>
        <v>0.3748783162153419</v>
      </c>
      <c r="AG4" s="94">
        <v>3262.7500000000005</v>
      </c>
      <c r="AH4" s="94"/>
      <c r="AI4" s="94"/>
      <c r="AJ4" s="94"/>
      <c r="AK4" s="94"/>
      <c r="AL4" s="123">
        <f t="shared" ref="AL4:AL67" si="24">IFERROR($AL$121*H4/$H$121,0)</f>
        <v>100.42657595289249</v>
      </c>
      <c r="AM4" s="94">
        <v>0</v>
      </c>
      <c r="AN4" s="329">
        <f t="shared" ref="AN4:AN67" si="25">6117.8*Y4/Y$121</f>
        <v>1159.5420755664554</v>
      </c>
      <c r="AO4" s="96">
        <f t="shared" ref="AO4:AO67" si="26">AA4-AD4-AE4-AG4-AH4-AI4-AK4-AL4-AN4-AM4</f>
        <v>7018.6113484806501</v>
      </c>
      <c r="AP4" s="97"/>
      <c r="AQ4" s="98">
        <f t="shared" si="8"/>
        <v>658.46899999999994</v>
      </c>
      <c r="AR4" s="99">
        <f t="shared" si="9"/>
        <v>123.09</v>
      </c>
      <c r="AS4" s="99">
        <f t="shared" si="10"/>
        <v>246.84574999999995</v>
      </c>
      <c r="AT4" s="99">
        <f t="shared" si="11"/>
        <v>81.568750000000009</v>
      </c>
      <c r="AU4" s="99">
        <f t="shared" ref="AU4:AU70" si="27">IF(S4=0,0,(AH4+AI4+AJ4)/S4)</f>
        <v>0</v>
      </c>
      <c r="AV4" s="99">
        <f t="array" ref="AV4">_xlfn.IFS(U4=0,AO4,U4&lt;0,AO4/-U4,U4&gt;0,AO4/U4)</f>
        <v>175.46528371201626</v>
      </c>
      <c r="AW4" s="235">
        <f>IF(AQ4=0,0,AV4/AQ4)</f>
        <v>0.26647463086647399</v>
      </c>
      <c r="AX4" s="235">
        <f>IF(AR4=0,0,AV4/AR4)</f>
        <v>1.425503970363281</v>
      </c>
      <c r="AY4" s="100"/>
      <c r="AZ4" s="95">
        <f t="shared" si="14"/>
        <v>61237.384015493677</v>
      </c>
    </row>
    <row r="5" spans="1:52" outlineLevel="1">
      <c r="A5" s="90" t="s">
        <v>121</v>
      </c>
      <c r="B5" s="91">
        <v>170500399</v>
      </c>
      <c r="C5" s="91" t="s">
        <v>124</v>
      </c>
      <c r="D5" s="92" t="s">
        <v>84</v>
      </c>
      <c r="E5" s="233">
        <f>SUM(F5:J5)</f>
        <v>728</v>
      </c>
      <c r="F5" s="94"/>
      <c r="G5" s="94"/>
      <c r="H5" s="273">
        <v>728</v>
      </c>
      <c r="I5" s="94"/>
      <c r="J5" s="94"/>
      <c r="K5" s="93">
        <v>123.09</v>
      </c>
      <c r="L5" s="93">
        <f>E5*K5</f>
        <v>89609.52</v>
      </c>
      <c r="M5" s="90"/>
      <c r="N5" s="90">
        <v>14</v>
      </c>
      <c r="O5" s="90">
        <v>1323</v>
      </c>
      <c r="P5" s="90">
        <v>46</v>
      </c>
      <c r="Q5" s="234">
        <f t="shared" si="15"/>
        <v>4.666666666666667</v>
      </c>
      <c r="R5" s="93">
        <f t="shared" si="16"/>
        <v>1.3333333333333333</v>
      </c>
      <c r="S5" s="94">
        <v>4</v>
      </c>
      <c r="T5" s="94">
        <v>0</v>
      </c>
      <c r="U5" s="93">
        <f t="shared" si="17"/>
        <v>4</v>
      </c>
      <c r="V5" s="94">
        <v>4437.1000000000004</v>
      </c>
      <c r="W5" s="94">
        <v>0</v>
      </c>
      <c r="X5" s="93">
        <f t="shared" si="18"/>
        <v>4437.1000000000004</v>
      </c>
      <c r="Y5" s="94">
        <v>5292.7800000000007</v>
      </c>
      <c r="Z5" s="94">
        <v>0</v>
      </c>
      <c r="AA5" s="93">
        <f t="shared" si="19"/>
        <v>5292.7800000000007</v>
      </c>
      <c r="AB5" s="93">
        <f t="shared" si="20"/>
        <v>8520.1200000000008</v>
      </c>
      <c r="AC5" s="235">
        <f t="shared" si="21"/>
        <v>4.0268088735292848E-2</v>
      </c>
      <c r="AD5" s="93">
        <f t="shared" si="22"/>
        <v>492.36</v>
      </c>
      <c r="AE5" s="94">
        <v>1957.9800000000005</v>
      </c>
      <c r="AF5" s="235">
        <f t="shared" si="23"/>
        <v>0.36993413669187086</v>
      </c>
      <c r="AG5" s="94">
        <v>746.67</v>
      </c>
      <c r="AH5" s="94"/>
      <c r="AI5" s="94"/>
      <c r="AJ5" s="94"/>
      <c r="AK5" s="94"/>
      <c r="AL5" s="123">
        <f t="shared" si="24"/>
        <v>209.48580886448633</v>
      </c>
      <c r="AM5" s="94">
        <v>0</v>
      </c>
      <c r="AN5" s="329">
        <f t="shared" si="25"/>
        <v>233.01025206640804</v>
      </c>
      <c r="AO5" s="96">
        <f t="shared" si="26"/>
        <v>1653.2739390691058</v>
      </c>
      <c r="AP5" s="97"/>
      <c r="AQ5" s="98">
        <f t="shared" si="8"/>
        <v>1323.1950000000002</v>
      </c>
      <c r="AR5" s="99">
        <f t="shared" si="9"/>
        <v>123.09</v>
      </c>
      <c r="AS5" s="99">
        <f t="shared" si="10"/>
        <v>489.49500000000012</v>
      </c>
      <c r="AT5" s="99">
        <f t="shared" si="11"/>
        <v>186.66749999999999</v>
      </c>
      <c r="AU5" s="99">
        <f t="shared" si="27"/>
        <v>0</v>
      </c>
      <c r="AV5" s="99">
        <f t="array" ref="AV5">_xlfn.IFS(U5=0,AO5,U5&lt;0,AO5/-U5,U5&gt;0,AO5/U5)</f>
        <v>413.31848476727646</v>
      </c>
      <c r="AW5" s="235">
        <f>IF(AQ5=0,0,AV5/AQ5)</f>
        <v>0.31236400135072789</v>
      </c>
      <c r="AX5" s="235">
        <f>IF(AR5=0,0,AV5/AR5)</f>
        <v>3.3578559165429884</v>
      </c>
      <c r="AY5" s="100"/>
      <c r="AZ5" s="95">
        <f t="shared" si="14"/>
        <v>300895.85691057728</v>
      </c>
    </row>
    <row r="6" spans="1:52" outlineLevel="1">
      <c r="A6" s="90" t="s">
        <v>121</v>
      </c>
      <c r="B6" s="91">
        <v>170500725</v>
      </c>
      <c r="C6" s="91" t="s">
        <v>125</v>
      </c>
      <c r="D6" s="92" t="s">
        <v>84</v>
      </c>
      <c r="E6" s="233">
        <f t="shared" ref="E6" si="28">SUM(F6:J6)</f>
        <v>523</v>
      </c>
      <c r="F6" s="94"/>
      <c r="G6" s="94"/>
      <c r="H6" s="273">
        <v>523</v>
      </c>
      <c r="I6" s="94"/>
      <c r="J6" s="94"/>
      <c r="K6" s="93">
        <v>123.09</v>
      </c>
      <c r="L6" s="93">
        <f t="shared" ref="L6" si="29">E6*K6</f>
        <v>64376.07</v>
      </c>
      <c r="M6" s="90"/>
      <c r="N6" s="90">
        <v>8</v>
      </c>
      <c r="O6" s="90">
        <v>1357</v>
      </c>
      <c r="P6" s="90">
        <v>50</v>
      </c>
      <c r="Q6" s="234">
        <f t="shared" si="15"/>
        <v>2.6666666666666665</v>
      </c>
      <c r="R6" s="93">
        <f t="shared" si="16"/>
        <v>3.3333333333333335</v>
      </c>
      <c r="S6" s="94">
        <v>10</v>
      </c>
      <c r="T6" s="94">
        <v>0</v>
      </c>
      <c r="U6" s="93">
        <f t="shared" si="17"/>
        <v>10</v>
      </c>
      <c r="V6" s="94">
        <v>11415</v>
      </c>
      <c r="W6" s="94">
        <v>0</v>
      </c>
      <c r="X6" s="93">
        <f t="shared" si="18"/>
        <v>11415</v>
      </c>
      <c r="Y6" s="94">
        <v>13393</v>
      </c>
      <c r="Z6" s="94">
        <v>0</v>
      </c>
      <c r="AA6" s="93">
        <f t="shared" si="19"/>
        <v>13393</v>
      </c>
      <c r="AB6" s="93">
        <f t="shared" si="20"/>
        <v>5428</v>
      </c>
      <c r="AC6" s="235">
        <f t="shared" si="21"/>
        <v>0.10189550905795763</v>
      </c>
      <c r="AD6" s="93">
        <f t="shared" si="22"/>
        <v>1230.9000000000001</v>
      </c>
      <c r="AE6" s="94">
        <v>4937.93</v>
      </c>
      <c r="AF6" s="235">
        <f t="shared" si="23"/>
        <v>0.3686948405883671</v>
      </c>
      <c r="AG6" s="94">
        <v>1188.1600000000001</v>
      </c>
      <c r="AH6" s="94"/>
      <c r="AI6" s="94"/>
      <c r="AJ6" s="94"/>
      <c r="AK6" s="94"/>
      <c r="AL6" s="123">
        <f t="shared" si="24"/>
        <v>150.49598631336036</v>
      </c>
      <c r="AM6" s="94">
        <v>0</v>
      </c>
      <c r="AN6" s="329">
        <f t="shared" si="25"/>
        <v>589.61572291412119</v>
      </c>
      <c r="AO6" s="96">
        <f t="shared" si="26"/>
        <v>5295.8982907725194</v>
      </c>
      <c r="AP6" s="97"/>
      <c r="AQ6" s="98">
        <f t="shared" si="8"/>
        <v>1339.3</v>
      </c>
      <c r="AR6" s="99">
        <f t="shared" si="9"/>
        <v>123.09</v>
      </c>
      <c r="AS6" s="99">
        <f t="shared" si="10"/>
        <v>493.79300000000001</v>
      </c>
      <c r="AT6" s="99">
        <f t="shared" si="11"/>
        <v>118.816</v>
      </c>
      <c r="AU6" s="99">
        <f t="shared" si="27"/>
        <v>0</v>
      </c>
      <c r="AV6" s="99">
        <f t="array" ref="AV6">_xlfn.IFS(U6=0,AO6,U6&lt;0,AO6/-U6,U6&gt;0,AO6/U6)</f>
        <v>529.58982907725192</v>
      </c>
      <c r="AW6" s="235">
        <f t="shared" ref="AW6" si="30">IF(AQ6=0,0,AV6/AQ6)</f>
        <v>0.39542285453389975</v>
      </c>
      <c r="AX6" s="235">
        <f t="shared" ref="AX6" si="31">IF(AR6=0,0,AV6/AR6)</f>
        <v>4.3024602248537809</v>
      </c>
      <c r="AY6" s="100"/>
      <c r="AZ6" s="95">
        <f t="shared" si="14"/>
        <v>276975.48060740274</v>
      </c>
    </row>
    <row r="7" spans="1:52" outlineLevel="1">
      <c r="A7" s="90" t="s">
        <v>121</v>
      </c>
      <c r="B7" s="91">
        <v>246275459</v>
      </c>
      <c r="C7" s="91" t="s">
        <v>126</v>
      </c>
      <c r="D7" s="92" t="s">
        <v>84</v>
      </c>
      <c r="E7" s="233">
        <f>SUM(F7:J7)</f>
        <v>441</v>
      </c>
      <c r="F7" s="94"/>
      <c r="G7" s="94"/>
      <c r="H7" s="273">
        <v>441</v>
      </c>
      <c r="I7" s="94"/>
      <c r="J7" s="94"/>
      <c r="K7" s="93">
        <v>117.24</v>
      </c>
      <c r="L7" s="93">
        <f>E7*K7</f>
        <v>51702.84</v>
      </c>
      <c r="M7" s="90"/>
      <c r="N7" s="90">
        <v>4</v>
      </c>
      <c r="O7" s="90">
        <v>1274</v>
      </c>
      <c r="P7" s="90">
        <v>25</v>
      </c>
      <c r="Q7" s="234">
        <f t="shared" si="15"/>
        <v>1.3333333333333333</v>
      </c>
      <c r="R7" s="93">
        <f t="shared" si="16"/>
        <v>0.66666666666666663</v>
      </c>
      <c r="S7" s="94">
        <v>2</v>
      </c>
      <c r="T7" s="94">
        <v>0</v>
      </c>
      <c r="U7" s="93">
        <f t="shared" si="17"/>
        <v>2</v>
      </c>
      <c r="V7" s="94">
        <v>2119</v>
      </c>
      <c r="W7" s="94">
        <v>0</v>
      </c>
      <c r="X7" s="93">
        <f t="shared" si="18"/>
        <v>2119</v>
      </c>
      <c r="Y7" s="94">
        <v>2548</v>
      </c>
      <c r="Z7" s="94">
        <v>0</v>
      </c>
      <c r="AA7" s="93">
        <f t="shared" si="19"/>
        <v>2548</v>
      </c>
      <c r="AB7" s="93">
        <f t="shared" si="20"/>
        <v>1274</v>
      </c>
      <c r="AC7" s="235">
        <f t="shared" si="21"/>
        <v>1.9385481750143811E-2</v>
      </c>
      <c r="AD7" s="93">
        <f t="shared" si="22"/>
        <v>234.48</v>
      </c>
      <c r="AE7" s="94">
        <v>938.44</v>
      </c>
      <c r="AF7" s="235">
        <f t="shared" si="23"/>
        <v>0.3683045525902669</v>
      </c>
      <c r="AG7" s="94">
        <v>478.27</v>
      </c>
      <c r="AH7" s="94"/>
      <c r="AI7" s="94"/>
      <c r="AJ7" s="94"/>
      <c r="AK7" s="94"/>
      <c r="AL7" s="123">
        <f t="shared" si="24"/>
        <v>126.90005729291001</v>
      </c>
      <c r="AM7" s="94">
        <v>0</v>
      </c>
      <c r="AN7" s="329">
        <f t="shared" si="25"/>
        <v>112.17358784328984</v>
      </c>
      <c r="AO7" s="96">
        <f t="shared" si="26"/>
        <v>657.7363548638001</v>
      </c>
      <c r="AP7" s="97"/>
      <c r="AQ7" s="98">
        <f t="shared" si="8"/>
        <v>1274</v>
      </c>
      <c r="AR7" s="99">
        <f t="shared" si="9"/>
        <v>117.24</v>
      </c>
      <c r="AS7" s="99">
        <f t="shared" si="10"/>
        <v>469.22</v>
      </c>
      <c r="AT7" s="99">
        <f t="shared" si="11"/>
        <v>239.13499999999999</v>
      </c>
      <c r="AU7" s="99">
        <f t="shared" si="27"/>
        <v>0</v>
      </c>
      <c r="AV7" s="99">
        <f t="array" ref="AV7">_xlfn.IFS(U7=0,AO7,U7&lt;0,AO7/-U7,U7&gt;0,AO7/U7)</f>
        <v>328.86817743190005</v>
      </c>
      <c r="AW7" s="235">
        <f>IF(AQ7=0,0,AV7/AQ7)</f>
        <v>0.25813828683822609</v>
      </c>
      <c r="AX7" s="235">
        <f>IF(AR7=0,0,AV7/AR7)</f>
        <v>2.8050851026262373</v>
      </c>
      <c r="AY7" s="100"/>
      <c r="AZ7" s="95">
        <f t="shared" si="14"/>
        <v>145030.86624746793</v>
      </c>
    </row>
    <row r="8" spans="1:52" outlineLevel="1">
      <c r="A8" s="90" t="s">
        <v>121</v>
      </c>
      <c r="B8" s="91">
        <v>159900625</v>
      </c>
      <c r="C8" s="91" t="s">
        <v>127</v>
      </c>
      <c r="D8" s="92" t="s">
        <v>84</v>
      </c>
      <c r="E8" s="233">
        <f>SUM(F8:J8)</f>
        <v>497</v>
      </c>
      <c r="F8" s="94"/>
      <c r="G8" s="94"/>
      <c r="H8" s="273">
        <v>497</v>
      </c>
      <c r="I8" s="94"/>
      <c r="J8" s="94"/>
      <c r="K8" s="93">
        <v>169.89</v>
      </c>
      <c r="L8" s="93">
        <f>E8*K8</f>
        <v>84435.329999999987</v>
      </c>
      <c r="M8" s="90"/>
      <c r="N8" s="90">
        <v>8</v>
      </c>
      <c r="O8" s="90">
        <v>1800</v>
      </c>
      <c r="P8" s="90">
        <v>50</v>
      </c>
      <c r="Q8" s="234">
        <f t="shared" si="15"/>
        <v>2.6666666666666665</v>
      </c>
      <c r="R8" s="93">
        <f t="shared" si="16"/>
        <v>0.66666666666666663</v>
      </c>
      <c r="S8" s="94">
        <v>4</v>
      </c>
      <c r="T8" s="94">
        <v>-2</v>
      </c>
      <c r="U8" s="93">
        <f t="shared" si="17"/>
        <v>2</v>
      </c>
      <c r="V8" s="94">
        <v>6147</v>
      </c>
      <c r="W8" s="94">
        <v>-3180</v>
      </c>
      <c r="X8" s="93">
        <f t="shared" si="18"/>
        <v>2967</v>
      </c>
      <c r="Y8" s="94">
        <v>7200</v>
      </c>
      <c r="Z8" s="94">
        <v>-3600</v>
      </c>
      <c r="AA8" s="93">
        <f t="shared" si="19"/>
        <v>3600</v>
      </c>
      <c r="AB8" s="93">
        <f t="shared" si="20"/>
        <v>7200</v>
      </c>
      <c r="AC8" s="235">
        <f t="shared" si="21"/>
        <v>2.7389220683091728E-2</v>
      </c>
      <c r="AD8" s="93">
        <f t="shared" si="22"/>
        <v>339.78</v>
      </c>
      <c r="AE8" s="94">
        <v>1325.38</v>
      </c>
      <c r="AF8" s="235">
        <f t="shared" si="23"/>
        <v>0.36816111111111116</v>
      </c>
      <c r="AG8" s="94">
        <v>632.66999999999996</v>
      </c>
      <c r="AH8" s="94"/>
      <c r="AI8" s="94"/>
      <c r="AJ8" s="94"/>
      <c r="AK8" s="94"/>
      <c r="AL8" s="123">
        <f t="shared" si="24"/>
        <v>143.01435028248585</v>
      </c>
      <c r="AM8" s="94">
        <v>0</v>
      </c>
      <c r="AN8" s="329">
        <f t="shared" si="25"/>
        <v>316.97403158229469</v>
      </c>
      <c r="AO8" s="96">
        <f t="shared" si="26"/>
        <v>842.18161813521965</v>
      </c>
      <c r="AP8" s="97"/>
      <c r="AQ8" s="98">
        <f t="shared" si="8"/>
        <v>1800</v>
      </c>
      <c r="AR8" s="99">
        <f t="shared" si="9"/>
        <v>169.89</v>
      </c>
      <c r="AS8" s="99">
        <f t="shared" si="10"/>
        <v>662.69</v>
      </c>
      <c r="AT8" s="99">
        <f t="shared" si="11"/>
        <v>158.16749999999999</v>
      </c>
      <c r="AU8" s="99">
        <f t="shared" si="27"/>
        <v>0</v>
      </c>
      <c r="AV8" s="99">
        <f t="array" ref="AV8">_xlfn.IFS(U8=0,AO8,U8&lt;0,AO8/-U8,U8&gt;0,AO8/U8)</f>
        <v>421.09080906760983</v>
      </c>
      <c r="AW8" s="235">
        <f>IF(AQ8=0,0,AV8/AQ8)</f>
        <v>0.23393933837089434</v>
      </c>
      <c r="AX8" s="235">
        <f>IF(AR8=0,0,AV8/AR8)</f>
        <v>2.4786085647631402</v>
      </c>
      <c r="AY8" s="100"/>
      <c r="AZ8" s="95">
        <f t="shared" si="14"/>
        <v>209282.13210660208</v>
      </c>
    </row>
    <row r="9" spans="1:52" outlineLevel="1">
      <c r="A9" s="90" t="s">
        <v>121</v>
      </c>
      <c r="B9" s="91">
        <v>251467353</v>
      </c>
      <c r="C9" s="91" t="s">
        <v>128</v>
      </c>
      <c r="D9" s="92" t="s">
        <v>84</v>
      </c>
      <c r="E9" s="233">
        <f>SUM(F9:J9)</f>
        <v>411</v>
      </c>
      <c r="F9" s="94"/>
      <c r="G9" s="94"/>
      <c r="H9" s="273">
        <v>411</v>
      </c>
      <c r="I9" s="94"/>
      <c r="J9" s="94"/>
      <c r="K9" s="93">
        <v>123.09</v>
      </c>
      <c r="L9" s="93">
        <f>E9*K9</f>
        <v>50589.99</v>
      </c>
      <c r="M9" s="90"/>
      <c r="N9" s="90">
        <v>15</v>
      </c>
      <c r="O9" s="90">
        <v>1365</v>
      </c>
      <c r="P9" s="90">
        <v>60</v>
      </c>
      <c r="Q9" s="234">
        <f t="shared" si="15"/>
        <v>5</v>
      </c>
      <c r="R9" s="93">
        <f t="shared" si="16"/>
        <v>3.6666666666666665</v>
      </c>
      <c r="S9" s="94">
        <v>11</v>
      </c>
      <c r="T9" s="94">
        <v>0</v>
      </c>
      <c r="U9" s="93">
        <f t="shared" si="17"/>
        <v>11</v>
      </c>
      <c r="V9" s="94">
        <v>12843</v>
      </c>
      <c r="W9" s="94">
        <v>0</v>
      </c>
      <c r="X9" s="93">
        <f t="shared" si="18"/>
        <v>12843</v>
      </c>
      <c r="Y9" s="94">
        <v>15015</v>
      </c>
      <c r="Z9" s="94">
        <v>0</v>
      </c>
      <c r="AA9" s="93">
        <f t="shared" si="19"/>
        <v>15015</v>
      </c>
      <c r="AB9" s="93">
        <f t="shared" si="20"/>
        <v>12285</v>
      </c>
      <c r="AC9" s="235">
        <f t="shared" si="21"/>
        <v>0.11423587459906175</v>
      </c>
      <c r="AD9" s="93">
        <f t="shared" si="22"/>
        <v>1353.99</v>
      </c>
      <c r="AE9" s="94">
        <v>5519.98</v>
      </c>
      <c r="AF9" s="235">
        <f t="shared" si="23"/>
        <v>0.36763103563103561</v>
      </c>
      <c r="AG9" s="94">
        <v>1089.07</v>
      </c>
      <c r="AH9" s="94"/>
      <c r="AI9" s="94"/>
      <c r="AJ9" s="94"/>
      <c r="AK9" s="94"/>
      <c r="AL9" s="123">
        <f t="shared" si="24"/>
        <v>118.26740033420863</v>
      </c>
      <c r="AM9" s="94">
        <v>0</v>
      </c>
      <c r="AN9" s="329">
        <f t="shared" si="25"/>
        <v>661.02292836224365</v>
      </c>
      <c r="AO9" s="96">
        <f t="shared" si="26"/>
        <v>6272.6696713035481</v>
      </c>
      <c r="AP9" s="97"/>
      <c r="AQ9" s="98">
        <f t="shared" si="8"/>
        <v>1365</v>
      </c>
      <c r="AR9" s="99">
        <f t="shared" si="9"/>
        <v>123.09</v>
      </c>
      <c r="AS9" s="99">
        <f t="shared" si="10"/>
        <v>501.81636363636358</v>
      </c>
      <c r="AT9" s="99">
        <f t="shared" si="11"/>
        <v>99.006363636363631</v>
      </c>
      <c r="AU9" s="99">
        <f t="shared" si="27"/>
        <v>0</v>
      </c>
      <c r="AV9" s="99">
        <f t="array" ref="AV9">_xlfn.IFS(U9=0,AO9,U9&lt;0,AO9/-U9,U9&gt;0,AO9/U9)</f>
        <v>570.24269739123167</v>
      </c>
      <c r="AW9" s="235">
        <f>IF(AQ9=0,0,AV9/AQ9)</f>
        <v>0.41776021786903417</v>
      </c>
      <c r="AX9" s="235">
        <f>IF(AR9=0,0,AV9/AR9)</f>
        <v>4.632729688774325</v>
      </c>
      <c r="AY9" s="100"/>
      <c r="AZ9" s="95">
        <f t="shared" si="14"/>
        <v>234369.74862779622</v>
      </c>
    </row>
    <row r="10" spans="1:52" ht="13.75" customHeight="1" outlineLevel="1">
      <c r="A10" s="90" t="s">
        <v>121</v>
      </c>
      <c r="B10" s="91">
        <v>251467354</v>
      </c>
      <c r="C10" s="91" t="s">
        <v>129</v>
      </c>
      <c r="D10" s="92" t="s">
        <v>84</v>
      </c>
      <c r="E10" s="233">
        <f>SUM(F10:J10)</f>
        <v>481</v>
      </c>
      <c r="F10" s="94"/>
      <c r="G10" s="94"/>
      <c r="H10" s="273">
        <v>481</v>
      </c>
      <c r="I10" s="94"/>
      <c r="J10" s="94"/>
      <c r="K10" s="93">
        <v>123.09</v>
      </c>
      <c r="L10" s="93">
        <f>E10*K10</f>
        <v>59206.29</v>
      </c>
      <c r="M10" s="90"/>
      <c r="N10" s="90">
        <v>0</v>
      </c>
      <c r="O10" s="90">
        <v>0</v>
      </c>
      <c r="P10" s="90">
        <v>0</v>
      </c>
      <c r="Q10" s="234">
        <f t="shared" si="15"/>
        <v>0</v>
      </c>
      <c r="R10" s="93">
        <f t="shared" si="16"/>
        <v>0.33333333333333331</v>
      </c>
      <c r="S10" s="94">
        <v>1</v>
      </c>
      <c r="T10" s="94">
        <v>0</v>
      </c>
      <c r="U10" s="93">
        <f t="shared" si="17"/>
        <v>1</v>
      </c>
      <c r="V10" s="94">
        <v>1152.78</v>
      </c>
      <c r="W10" s="94">
        <v>0</v>
      </c>
      <c r="X10" s="93">
        <f t="shared" si="18"/>
        <v>1152.78</v>
      </c>
      <c r="Y10" s="94">
        <v>1339.96</v>
      </c>
      <c r="Z10" s="94">
        <v>0</v>
      </c>
      <c r="AA10" s="93">
        <f t="shared" si="19"/>
        <v>1339.96</v>
      </c>
      <c r="AB10" s="93">
        <f t="shared" si="20"/>
        <v>0</v>
      </c>
      <c r="AC10" s="235">
        <f t="shared" si="21"/>
        <v>1.0194572262920998E-2</v>
      </c>
      <c r="AD10" s="93">
        <f t="shared" si="22"/>
        <v>123.09</v>
      </c>
      <c r="AE10" s="94">
        <v>498.63</v>
      </c>
      <c r="AF10" s="235">
        <f t="shared" si="23"/>
        <v>0.37212304844920741</v>
      </c>
      <c r="AG10" s="94">
        <v>176.94</v>
      </c>
      <c r="AH10" s="94"/>
      <c r="AI10" s="94"/>
      <c r="AJ10" s="94"/>
      <c r="AK10" s="94"/>
      <c r="AL10" s="123">
        <f t="shared" si="24"/>
        <v>138.41026657117848</v>
      </c>
      <c r="AM10" s="94">
        <v>0</v>
      </c>
      <c r="AN10" s="329">
        <f t="shared" si="25"/>
        <v>58.990628244307167</v>
      </c>
      <c r="AO10" s="96">
        <f t="shared" si="26"/>
        <v>343.89910518451455</v>
      </c>
      <c r="AP10" s="97"/>
      <c r="AQ10" s="98">
        <f t="shared" si="8"/>
        <v>1339.96</v>
      </c>
      <c r="AR10" s="99">
        <f t="shared" si="9"/>
        <v>123.09</v>
      </c>
      <c r="AS10" s="99">
        <f t="shared" si="10"/>
        <v>498.63</v>
      </c>
      <c r="AT10" s="99">
        <f t="shared" si="11"/>
        <v>176.94</v>
      </c>
      <c r="AU10" s="99">
        <f t="shared" si="27"/>
        <v>0</v>
      </c>
      <c r="AV10" s="99">
        <f t="array" ref="AV10">_xlfn.IFS(U10=0,AO10,U10&lt;0,AO10/-U10,U10&gt;0,AO10/U10)</f>
        <v>343.89910518451455</v>
      </c>
      <c r="AW10" s="235">
        <f>IF(AQ10=0,0,AV10/AQ10)</f>
        <v>0.25664878442976996</v>
      </c>
      <c r="AX10" s="235">
        <f>IF(AR10=0,0,AV10/AR10)</f>
        <v>2.793883379515107</v>
      </c>
      <c r="AY10" s="100"/>
      <c r="AZ10" s="95">
        <f t="shared" si="14"/>
        <v>165415.46959375151</v>
      </c>
    </row>
    <row r="11" spans="1:52" outlineLevel="1">
      <c r="A11" s="90" t="s">
        <v>121</v>
      </c>
      <c r="B11" s="91">
        <v>251467355</v>
      </c>
      <c r="C11" s="91" t="s">
        <v>130</v>
      </c>
      <c r="D11" s="92" t="s">
        <v>84</v>
      </c>
      <c r="E11" s="233">
        <f t="shared" ref="E11:E27" si="32">SUM(F11:J11)</f>
        <v>504</v>
      </c>
      <c r="F11" s="94"/>
      <c r="G11" s="94"/>
      <c r="H11" s="273">
        <v>504</v>
      </c>
      <c r="I11" s="94"/>
      <c r="J11" s="94"/>
      <c r="K11" s="93">
        <v>123.09</v>
      </c>
      <c r="L11" s="93">
        <f t="shared" ref="L11" si="33">E11*K11</f>
        <v>62037.36</v>
      </c>
      <c r="M11" s="90"/>
      <c r="N11" s="90">
        <v>2</v>
      </c>
      <c r="O11" s="90">
        <v>1197</v>
      </c>
      <c r="P11" s="90">
        <v>0</v>
      </c>
      <c r="Q11" s="234">
        <f t="shared" si="15"/>
        <v>0.66666666666666663</v>
      </c>
      <c r="R11" s="93">
        <f t="shared" si="16"/>
        <v>1.3333333333333333</v>
      </c>
      <c r="S11" s="94">
        <v>5</v>
      </c>
      <c r="T11" s="94">
        <v>-1</v>
      </c>
      <c r="U11" s="93">
        <f t="shared" si="17"/>
        <v>4</v>
      </c>
      <c r="V11" s="94">
        <v>5246</v>
      </c>
      <c r="W11" s="94">
        <v>-992</v>
      </c>
      <c r="X11" s="93">
        <f t="shared" si="18"/>
        <v>4254</v>
      </c>
      <c r="Y11" s="94">
        <v>5985</v>
      </c>
      <c r="Z11" s="94">
        <v>-1197</v>
      </c>
      <c r="AA11" s="93">
        <f t="shared" si="19"/>
        <v>4788</v>
      </c>
      <c r="AB11" s="93">
        <f t="shared" si="20"/>
        <v>0</v>
      </c>
      <c r="AC11" s="235">
        <f t="shared" si="21"/>
        <v>3.6427663508511995E-2</v>
      </c>
      <c r="AD11" s="93">
        <f t="shared" si="22"/>
        <v>492.36</v>
      </c>
      <c r="AE11" s="94">
        <v>1752.54</v>
      </c>
      <c r="AF11" s="235">
        <f t="shared" si="23"/>
        <v>0.36602756892230576</v>
      </c>
      <c r="AG11" s="94">
        <v>874.61999999999989</v>
      </c>
      <c r="AH11" s="94"/>
      <c r="AI11" s="94"/>
      <c r="AJ11" s="94"/>
      <c r="AK11" s="94"/>
      <c r="AL11" s="123">
        <f t="shared" si="24"/>
        <v>145.02863690618284</v>
      </c>
      <c r="AM11" s="94">
        <v>0</v>
      </c>
      <c r="AN11" s="329">
        <f t="shared" si="25"/>
        <v>263.48466375278247</v>
      </c>
      <c r="AO11" s="96">
        <f t="shared" si="26"/>
        <v>1259.9666993410351</v>
      </c>
      <c r="AP11" s="97"/>
      <c r="AQ11" s="98">
        <f t="shared" si="8"/>
        <v>1197</v>
      </c>
      <c r="AR11" s="99">
        <f t="shared" si="9"/>
        <v>123.09</v>
      </c>
      <c r="AS11" s="99">
        <f t="shared" si="10"/>
        <v>438.13499999999999</v>
      </c>
      <c r="AT11" s="99">
        <f t="shared" si="11"/>
        <v>174.92399999999998</v>
      </c>
      <c r="AU11" s="99">
        <f t="shared" si="27"/>
        <v>0</v>
      </c>
      <c r="AV11" s="99">
        <f t="array" ref="AV11">_xlfn.IFS(U11=0,AO11,U11&lt;0,AO11/-U11,U11&gt;0,AO11/U11)</f>
        <v>314.99167483525878</v>
      </c>
      <c r="AW11" s="235">
        <f t="shared" ref="AW11:AW28" si="34">IF(AQ11=0,0,AV11/AQ11)</f>
        <v>0.26315093971199566</v>
      </c>
      <c r="AX11" s="235">
        <f t="shared" ref="AX11:AX28" si="35">IF(AR11=0,0,AV11/AR11)</f>
        <v>2.5590354605187975</v>
      </c>
      <c r="AY11" s="100"/>
      <c r="AZ11" s="95">
        <f t="shared" si="14"/>
        <v>158755.80411697042</v>
      </c>
    </row>
    <row r="12" spans="1:52" outlineLevel="1">
      <c r="A12" s="90" t="s">
        <v>121</v>
      </c>
      <c r="B12" s="91">
        <v>303941289</v>
      </c>
      <c r="C12" s="91" t="s">
        <v>131</v>
      </c>
      <c r="D12" s="92" t="s">
        <v>84</v>
      </c>
      <c r="E12" s="233">
        <f t="shared" si="32"/>
        <v>559</v>
      </c>
      <c r="F12" s="94"/>
      <c r="G12" s="94"/>
      <c r="H12" s="273">
        <v>559</v>
      </c>
      <c r="I12" s="94"/>
      <c r="J12" s="94"/>
      <c r="K12" s="93">
        <v>117.24</v>
      </c>
      <c r="L12" s="93">
        <f>E12*K12</f>
        <v>65537.16</v>
      </c>
      <c r="M12" s="90"/>
      <c r="N12" s="90">
        <v>5</v>
      </c>
      <c r="O12" s="90">
        <v>1142</v>
      </c>
      <c r="P12" s="90">
        <v>60</v>
      </c>
      <c r="Q12" s="234">
        <f t="shared" si="15"/>
        <v>1.6666666666666667</v>
      </c>
      <c r="R12" s="93">
        <f t="shared" si="16"/>
        <v>1.6666666666666667</v>
      </c>
      <c r="S12" s="94">
        <v>5</v>
      </c>
      <c r="T12" s="94">
        <v>0</v>
      </c>
      <c r="U12" s="93">
        <f t="shared" si="17"/>
        <v>5</v>
      </c>
      <c r="V12" s="94">
        <v>4676</v>
      </c>
      <c r="W12" s="94">
        <v>0</v>
      </c>
      <c r="X12" s="93">
        <f t="shared" si="18"/>
        <v>4676</v>
      </c>
      <c r="Y12" s="94">
        <v>5596.66</v>
      </c>
      <c r="Z12" s="94">
        <v>0</v>
      </c>
      <c r="AA12" s="93">
        <f t="shared" si="19"/>
        <v>5596.66</v>
      </c>
      <c r="AB12" s="93">
        <f t="shared" si="20"/>
        <v>3426</v>
      </c>
      <c r="AC12" s="235">
        <f t="shared" si="21"/>
        <v>4.2580043285620039E-2</v>
      </c>
      <c r="AD12" s="93">
        <f t="shared" si="22"/>
        <v>586.19999999999993</v>
      </c>
      <c r="AE12" s="94">
        <v>2061.6499999999996</v>
      </c>
      <c r="AF12" s="235">
        <f t="shared" si="23"/>
        <v>0.36837149299760924</v>
      </c>
      <c r="AG12" s="94">
        <v>805.39999999999986</v>
      </c>
      <c r="AH12" s="94"/>
      <c r="AI12" s="94"/>
      <c r="AJ12" s="94"/>
      <c r="AK12" s="94"/>
      <c r="AL12" s="123">
        <f t="shared" si="24"/>
        <v>160.85517466380202</v>
      </c>
      <c r="AM12" s="94">
        <v>0</v>
      </c>
      <c r="AN12" s="329">
        <f t="shared" si="25"/>
        <v>246.38831716602294</v>
      </c>
      <c r="AO12" s="96">
        <f t="shared" si="26"/>
        <v>1736.1665081701758</v>
      </c>
      <c r="AP12" s="97"/>
      <c r="AQ12" s="98">
        <f t="shared" si="8"/>
        <v>1119.3319999999999</v>
      </c>
      <c r="AR12" s="99">
        <f t="shared" si="9"/>
        <v>117.24</v>
      </c>
      <c r="AS12" s="99">
        <f t="shared" si="10"/>
        <v>412.32999999999993</v>
      </c>
      <c r="AT12" s="99">
        <f t="shared" si="11"/>
        <v>161.07999999999998</v>
      </c>
      <c r="AU12" s="99">
        <f t="shared" si="27"/>
        <v>0</v>
      </c>
      <c r="AV12" s="99">
        <f t="array" ref="AV12">_xlfn.IFS(U12=0,AO12,U12&lt;0,AO12/-U12,U12&gt;0,AO12/U12)</f>
        <v>347.23330163403517</v>
      </c>
      <c r="AW12" s="235">
        <f t="shared" si="34"/>
        <v>0.31021475454470632</v>
      </c>
      <c r="AX12" s="235">
        <f t="shared" si="35"/>
        <v>2.9617306519450288</v>
      </c>
      <c r="AY12" s="100"/>
      <c r="AZ12" s="95">
        <f t="shared" si="14"/>
        <v>194103.41561342566</v>
      </c>
    </row>
    <row r="13" spans="1:52" outlineLevel="1">
      <c r="A13" s="90" t="s">
        <v>121</v>
      </c>
      <c r="B13" s="91">
        <v>274218038</v>
      </c>
      <c r="C13" s="91" t="s">
        <v>132</v>
      </c>
      <c r="D13" s="92" t="s">
        <v>84</v>
      </c>
      <c r="E13" s="233">
        <f t="shared" si="32"/>
        <v>639</v>
      </c>
      <c r="F13" s="94"/>
      <c r="G13" s="94"/>
      <c r="H13" s="273">
        <v>639</v>
      </c>
      <c r="I13" s="94"/>
      <c r="J13" s="94"/>
      <c r="K13" s="93">
        <v>123.09</v>
      </c>
      <c r="L13" s="93">
        <f t="shared" ref="L13:L28" si="36">E13*K13</f>
        <v>78654.510000000009</v>
      </c>
      <c r="M13" s="90"/>
      <c r="N13" s="90">
        <v>7</v>
      </c>
      <c r="O13" s="90">
        <v>1386</v>
      </c>
      <c r="P13" s="90">
        <v>100</v>
      </c>
      <c r="Q13" s="234">
        <f t="shared" si="15"/>
        <v>2.3333333333333335</v>
      </c>
      <c r="R13" s="93">
        <f t="shared" si="16"/>
        <v>0.66666666666666663</v>
      </c>
      <c r="S13" s="94">
        <v>2</v>
      </c>
      <c r="T13" s="94">
        <v>0</v>
      </c>
      <c r="U13" s="93">
        <f t="shared" si="17"/>
        <v>2</v>
      </c>
      <c r="V13" s="94">
        <v>2447</v>
      </c>
      <c r="W13" s="94">
        <v>0</v>
      </c>
      <c r="X13" s="93">
        <f t="shared" si="18"/>
        <v>2447</v>
      </c>
      <c r="Y13" s="94">
        <v>2772</v>
      </c>
      <c r="Z13" s="94">
        <v>0</v>
      </c>
      <c r="AA13" s="93">
        <f t="shared" si="19"/>
        <v>2772</v>
      </c>
      <c r="AB13" s="93">
        <f t="shared" si="20"/>
        <v>9702</v>
      </c>
      <c r="AC13" s="235">
        <f t="shared" si="21"/>
        <v>2.1089699925980629E-2</v>
      </c>
      <c r="AD13" s="93">
        <f t="shared" si="22"/>
        <v>246.18</v>
      </c>
      <c r="AE13" s="94">
        <v>1023.6199999999999</v>
      </c>
      <c r="AF13" s="235">
        <f t="shared" si="23"/>
        <v>0.36927128427128425</v>
      </c>
      <c r="AG13" s="94">
        <v>376.03999999999996</v>
      </c>
      <c r="AH13" s="94"/>
      <c r="AI13" s="94"/>
      <c r="AJ13" s="94"/>
      <c r="AK13" s="94"/>
      <c r="AL13" s="123">
        <f t="shared" si="24"/>
        <v>183.875593220339</v>
      </c>
      <c r="AM13" s="94">
        <v>0</v>
      </c>
      <c r="AN13" s="329">
        <f t="shared" si="25"/>
        <v>122.03500215918346</v>
      </c>
      <c r="AO13" s="96">
        <f t="shared" si="26"/>
        <v>820.24940462047789</v>
      </c>
      <c r="AP13" s="97"/>
      <c r="AQ13" s="98">
        <f t="shared" si="8"/>
        <v>1386</v>
      </c>
      <c r="AR13" s="99">
        <f t="shared" si="9"/>
        <v>123.09</v>
      </c>
      <c r="AS13" s="99">
        <f t="shared" si="10"/>
        <v>511.80999999999995</v>
      </c>
      <c r="AT13" s="99">
        <f t="shared" si="11"/>
        <v>188.01999999999998</v>
      </c>
      <c r="AU13" s="99">
        <f t="shared" si="27"/>
        <v>0</v>
      </c>
      <c r="AV13" s="99">
        <f t="array" ref="AV13">_xlfn.IFS(U13=0,AO13,U13&lt;0,AO13/-U13,U13&gt;0,AO13/U13)</f>
        <v>410.12470231023894</v>
      </c>
      <c r="AW13" s="235">
        <f t="shared" si="34"/>
        <v>0.29590526862210603</v>
      </c>
      <c r="AX13" s="235">
        <f t="shared" si="35"/>
        <v>3.331909190919156</v>
      </c>
      <c r="AY13" s="100"/>
      <c r="AZ13" s="95">
        <f t="shared" si="14"/>
        <v>262069.68477624268</v>
      </c>
    </row>
    <row r="14" spans="1:52" outlineLevel="1">
      <c r="A14" s="90" t="s">
        <v>121</v>
      </c>
      <c r="B14" s="91">
        <v>274219203</v>
      </c>
      <c r="C14" s="91" t="s">
        <v>133</v>
      </c>
      <c r="D14" s="92" t="s">
        <v>84</v>
      </c>
      <c r="E14" s="233">
        <f t="shared" si="32"/>
        <v>517</v>
      </c>
      <c r="F14" s="94"/>
      <c r="G14" s="94"/>
      <c r="H14" s="273">
        <v>517</v>
      </c>
      <c r="I14" s="94"/>
      <c r="J14" s="94"/>
      <c r="K14" s="93">
        <v>123.09</v>
      </c>
      <c r="L14" s="93">
        <f t="shared" si="36"/>
        <v>63637.53</v>
      </c>
      <c r="M14" s="90"/>
      <c r="N14" s="90">
        <v>1</v>
      </c>
      <c r="O14" s="90">
        <v>1309</v>
      </c>
      <c r="P14" s="90">
        <v>0</v>
      </c>
      <c r="Q14" s="234">
        <f t="shared" si="15"/>
        <v>0.33333333333333331</v>
      </c>
      <c r="R14" s="93">
        <f t="shared" si="16"/>
        <v>0.66666666666666663</v>
      </c>
      <c r="S14" s="94">
        <v>2</v>
      </c>
      <c r="T14" s="94">
        <v>0</v>
      </c>
      <c r="U14" s="93">
        <f t="shared" si="17"/>
        <v>2</v>
      </c>
      <c r="V14" s="94">
        <v>2249</v>
      </c>
      <c r="W14" s="94">
        <v>0</v>
      </c>
      <c r="X14" s="93">
        <f t="shared" si="18"/>
        <v>2249</v>
      </c>
      <c r="Y14" s="94">
        <v>2618</v>
      </c>
      <c r="Z14" s="94">
        <v>0</v>
      </c>
      <c r="AA14" s="93">
        <f t="shared" si="19"/>
        <v>2618</v>
      </c>
      <c r="AB14" s="93">
        <f t="shared" si="20"/>
        <v>0</v>
      </c>
      <c r="AC14" s="235">
        <f t="shared" si="21"/>
        <v>1.9918049930092819E-2</v>
      </c>
      <c r="AD14" s="93">
        <f t="shared" si="22"/>
        <v>246.18</v>
      </c>
      <c r="AE14" s="94">
        <v>965.57000000000016</v>
      </c>
      <c r="AF14" s="235">
        <f t="shared" si="23"/>
        <v>0.36881970970206268</v>
      </c>
      <c r="AG14" s="94">
        <v>215.76</v>
      </c>
      <c r="AH14" s="94"/>
      <c r="AI14" s="94"/>
      <c r="AJ14" s="94"/>
      <c r="AK14" s="94"/>
      <c r="AL14" s="123">
        <f t="shared" si="24"/>
        <v>148.76945492162011</v>
      </c>
      <c r="AM14" s="94">
        <v>0</v>
      </c>
      <c r="AN14" s="329">
        <f t="shared" si="25"/>
        <v>115.2552798170066</v>
      </c>
      <c r="AO14" s="96">
        <f t="shared" si="26"/>
        <v>926.46526526137336</v>
      </c>
      <c r="AP14" s="97"/>
      <c r="AQ14" s="98">
        <f t="shared" si="8"/>
        <v>1309</v>
      </c>
      <c r="AR14" s="99">
        <f t="shared" si="9"/>
        <v>123.09</v>
      </c>
      <c r="AS14" s="99">
        <f t="shared" si="10"/>
        <v>482.78500000000008</v>
      </c>
      <c r="AT14" s="99">
        <f t="shared" si="11"/>
        <v>107.88</v>
      </c>
      <c r="AU14" s="99">
        <f t="shared" si="27"/>
        <v>0</v>
      </c>
      <c r="AV14" s="99">
        <f t="array" ref="AV14">_xlfn.IFS(U14=0,AO14,U14&lt;0,AO14/-U14,U14&gt;0,AO14/U14)</f>
        <v>463.23263263068668</v>
      </c>
      <c r="AW14" s="235">
        <f t="shared" si="34"/>
        <v>0.35388283623429084</v>
      </c>
      <c r="AX14" s="235">
        <f t="shared" si="35"/>
        <v>3.7633652825630568</v>
      </c>
      <c r="AY14" s="100"/>
      <c r="AZ14" s="95">
        <f t="shared" si="14"/>
        <v>239491.27107006501</v>
      </c>
    </row>
    <row r="15" spans="1:52" outlineLevel="1">
      <c r="A15" s="90" t="s">
        <v>121</v>
      </c>
      <c r="B15" s="91">
        <v>274190322</v>
      </c>
      <c r="C15" s="91" t="s">
        <v>134</v>
      </c>
      <c r="D15" s="92" t="s">
        <v>84</v>
      </c>
      <c r="E15" s="233">
        <f t="shared" si="32"/>
        <v>616</v>
      </c>
      <c r="F15" s="94"/>
      <c r="G15" s="94"/>
      <c r="H15" s="273">
        <v>616</v>
      </c>
      <c r="I15" s="94"/>
      <c r="J15" s="94"/>
      <c r="K15" s="93">
        <v>123.09</v>
      </c>
      <c r="L15" s="93">
        <f t="shared" si="36"/>
        <v>75823.44</v>
      </c>
      <c r="M15" s="90"/>
      <c r="N15" s="90">
        <v>0</v>
      </c>
      <c r="O15" s="90">
        <v>0</v>
      </c>
      <c r="P15" s="90">
        <v>0</v>
      </c>
      <c r="Q15" s="234">
        <f t="shared" si="15"/>
        <v>0</v>
      </c>
      <c r="R15" s="93">
        <f t="shared" si="16"/>
        <v>-0.33333333333333331</v>
      </c>
      <c r="S15" s="94">
        <v>0</v>
      </c>
      <c r="T15" s="94">
        <v>-1</v>
      </c>
      <c r="U15" s="93">
        <f t="shared" si="17"/>
        <v>-1</v>
      </c>
      <c r="V15" s="94">
        <v>0</v>
      </c>
      <c r="W15" s="94">
        <v>-1161</v>
      </c>
      <c r="X15" s="93">
        <f t="shared" si="18"/>
        <v>-1161</v>
      </c>
      <c r="Y15" s="94">
        <v>0</v>
      </c>
      <c r="Z15" s="94">
        <v>-1533</v>
      </c>
      <c r="AA15" s="93">
        <f t="shared" si="19"/>
        <v>-1533</v>
      </c>
      <c r="AB15" s="93">
        <f t="shared" si="20"/>
        <v>0</v>
      </c>
      <c r="AC15" s="235">
        <f t="shared" si="21"/>
        <v>-1.1663243140883227E-2</v>
      </c>
      <c r="AD15" s="93">
        <f t="shared" si="22"/>
        <v>-123.09</v>
      </c>
      <c r="AE15" s="94">
        <v>-562.42999999999995</v>
      </c>
      <c r="AF15" s="235">
        <f t="shared" si="23"/>
        <v>0.36688193085453358</v>
      </c>
      <c r="AG15" s="94">
        <v>245.58</v>
      </c>
      <c r="AH15" s="94"/>
      <c r="AI15" s="94"/>
      <c r="AJ15" s="94"/>
      <c r="AK15" s="94"/>
      <c r="AL15" s="123">
        <f t="shared" si="24"/>
        <v>177.25722288533461</v>
      </c>
      <c r="AM15" s="94">
        <v>0</v>
      </c>
      <c r="AN15" s="329">
        <f t="shared" si="25"/>
        <v>0</v>
      </c>
      <c r="AO15" s="96">
        <f t="shared" si="26"/>
        <v>-1270.3172228853348</v>
      </c>
      <c r="AP15" s="97"/>
      <c r="AQ15" s="98">
        <f t="shared" si="8"/>
        <v>1533</v>
      </c>
      <c r="AR15" s="99">
        <f t="shared" si="9"/>
        <v>123.09</v>
      </c>
      <c r="AS15" s="99">
        <f t="shared" si="10"/>
        <v>562.42999999999995</v>
      </c>
      <c r="AT15" s="99">
        <f t="shared" si="11"/>
        <v>245.58</v>
      </c>
      <c r="AU15" s="99">
        <f t="shared" si="27"/>
        <v>0</v>
      </c>
      <c r="AV15" s="99">
        <f t="array" ref="AV15">_xlfn.IFS(U15=0,AO15,U15&lt;0,AO15/-U15,U15&gt;0,AO15/U15)</f>
        <v>-1270.3172228853348</v>
      </c>
      <c r="AW15" s="235">
        <f t="shared" si="34"/>
        <v>-0.82864789490237101</v>
      </c>
      <c r="AX15" s="235">
        <f t="shared" si="35"/>
        <v>-10.320230911409007</v>
      </c>
      <c r="AY15" s="100"/>
      <c r="AZ15" s="95">
        <f t="shared" si="14"/>
        <v>-782515.40929736628</v>
      </c>
    </row>
    <row r="16" spans="1:52" outlineLevel="1">
      <c r="A16" s="90" t="s">
        <v>121</v>
      </c>
      <c r="B16" s="91">
        <v>274215530</v>
      </c>
      <c r="C16" s="91" t="s">
        <v>135</v>
      </c>
      <c r="D16" s="92" t="s">
        <v>84</v>
      </c>
      <c r="E16" s="233">
        <f t="shared" si="32"/>
        <v>308</v>
      </c>
      <c r="F16" s="94"/>
      <c r="G16" s="94"/>
      <c r="H16" s="273">
        <v>308</v>
      </c>
      <c r="I16" s="94"/>
      <c r="J16" s="94"/>
      <c r="K16" s="93">
        <v>117.24</v>
      </c>
      <c r="L16" s="93">
        <f t="shared" si="36"/>
        <v>36109.919999999998</v>
      </c>
      <c r="M16" s="90"/>
      <c r="N16" s="90">
        <v>2</v>
      </c>
      <c r="O16" s="90">
        <v>1278</v>
      </c>
      <c r="P16" s="90">
        <v>50</v>
      </c>
      <c r="Q16" s="234">
        <f t="shared" si="15"/>
        <v>0.66666666666666663</v>
      </c>
      <c r="R16" s="93">
        <f t="shared" si="16"/>
        <v>1.3333333333333333</v>
      </c>
      <c r="S16" s="94">
        <v>4</v>
      </c>
      <c r="T16" s="94">
        <v>0</v>
      </c>
      <c r="U16" s="93">
        <f t="shared" si="17"/>
        <v>4</v>
      </c>
      <c r="V16" s="94">
        <v>4322.38</v>
      </c>
      <c r="W16" s="94">
        <v>0</v>
      </c>
      <c r="X16" s="93">
        <f t="shared" si="18"/>
        <v>4322.38</v>
      </c>
      <c r="Y16" s="94">
        <v>5112.1099999999997</v>
      </c>
      <c r="Z16" s="94">
        <v>0</v>
      </c>
      <c r="AA16" s="93">
        <f t="shared" si="19"/>
        <v>5112.1099999999997</v>
      </c>
      <c r="AB16" s="93">
        <f t="shared" si="20"/>
        <v>1278</v>
      </c>
      <c r="AC16" s="235">
        <f t="shared" si="21"/>
        <v>3.8893530262844457E-2</v>
      </c>
      <c r="AD16" s="93">
        <f t="shared" si="22"/>
        <v>468.96</v>
      </c>
      <c r="AE16" s="94">
        <v>1881.9199999999996</v>
      </c>
      <c r="AF16" s="235">
        <f t="shared" si="23"/>
        <v>0.36812979376421862</v>
      </c>
      <c r="AG16" s="94">
        <v>668.2700000000001</v>
      </c>
      <c r="AH16" s="94"/>
      <c r="AI16" s="94"/>
      <c r="AJ16" s="94"/>
      <c r="AK16" s="94"/>
      <c r="AL16" s="123">
        <f t="shared" si="24"/>
        <v>88.628611442667307</v>
      </c>
      <c r="AM16" s="94">
        <v>0</v>
      </c>
      <c r="AN16" s="329">
        <f t="shared" si="25"/>
        <v>225.05640508224505</v>
      </c>
      <c r="AO16" s="96">
        <f t="shared" si="26"/>
        <v>1779.2749834750878</v>
      </c>
      <c r="AP16" s="97"/>
      <c r="AQ16" s="98">
        <f t="shared" si="8"/>
        <v>1278.0274999999999</v>
      </c>
      <c r="AR16" s="99">
        <f t="shared" si="9"/>
        <v>117.24</v>
      </c>
      <c r="AS16" s="99">
        <f t="shared" si="10"/>
        <v>470.4799999999999</v>
      </c>
      <c r="AT16" s="99">
        <f t="shared" si="11"/>
        <v>167.06750000000002</v>
      </c>
      <c r="AU16" s="99">
        <f t="shared" si="27"/>
        <v>0</v>
      </c>
      <c r="AV16" s="99">
        <f t="array" ref="AV16">_xlfn.IFS(U16=0,AO16,U16&lt;0,AO16/-U16,U16&gt;0,AO16/U16)</f>
        <v>444.81874586877194</v>
      </c>
      <c r="AW16" s="235">
        <f t="shared" si="34"/>
        <v>0.34805099723501409</v>
      </c>
      <c r="AX16" s="235">
        <f t="shared" si="35"/>
        <v>3.7940868804910606</v>
      </c>
      <c r="AY16" s="100"/>
      <c r="AZ16" s="95">
        <f t="shared" si="14"/>
        <v>137004.17372758177</v>
      </c>
    </row>
    <row r="17" spans="1:52" outlineLevel="1">
      <c r="A17" s="90" t="s">
        <v>121</v>
      </c>
      <c r="B17" s="91">
        <v>276819546</v>
      </c>
      <c r="C17" s="91" t="s">
        <v>136</v>
      </c>
      <c r="D17" s="92" t="s">
        <v>84</v>
      </c>
      <c r="E17" s="233">
        <f t="shared" si="32"/>
        <v>95</v>
      </c>
      <c r="F17" s="94"/>
      <c r="G17" s="94"/>
      <c r="H17" s="273">
        <v>95</v>
      </c>
      <c r="I17" s="94"/>
      <c r="J17" s="94"/>
      <c r="K17" s="94">
        <v>123.09</v>
      </c>
      <c r="L17" s="93">
        <f t="shared" si="36"/>
        <v>11693.550000000001</v>
      </c>
      <c r="M17" s="90"/>
      <c r="N17" s="90">
        <v>4</v>
      </c>
      <c r="O17" s="90">
        <v>1196</v>
      </c>
      <c r="P17" s="90">
        <v>50</v>
      </c>
      <c r="Q17" s="234">
        <f t="shared" si="15"/>
        <v>1.3333333333333333</v>
      </c>
      <c r="R17" s="93">
        <f t="shared" si="16"/>
        <v>2</v>
      </c>
      <c r="S17" s="94">
        <v>6</v>
      </c>
      <c r="T17" s="94">
        <v>0</v>
      </c>
      <c r="U17" s="93">
        <f t="shared" si="17"/>
        <v>6</v>
      </c>
      <c r="V17" s="94">
        <v>6242</v>
      </c>
      <c r="W17" s="94">
        <v>0</v>
      </c>
      <c r="X17" s="93">
        <f t="shared" si="18"/>
        <v>6242</v>
      </c>
      <c r="Y17" s="94">
        <v>7176</v>
      </c>
      <c r="Z17" s="94">
        <v>0</v>
      </c>
      <c r="AA17" s="93">
        <f t="shared" si="19"/>
        <v>7176</v>
      </c>
      <c r="AB17" s="93">
        <f t="shared" si="20"/>
        <v>2392</v>
      </c>
      <c r="AC17" s="235">
        <f t="shared" si="21"/>
        <v>5.459584656162951E-2</v>
      </c>
      <c r="AD17" s="93">
        <f t="shared" si="22"/>
        <v>738.54</v>
      </c>
      <c r="AE17" s="94">
        <v>2618.2299999999996</v>
      </c>
      <c r="AF17" s="235">
        <f t="shared" si="23"/>
        <v>0.36485925306577477</v>
      </c>
      <c r="AG17" s="94">
        <v>710.2700000000001</v>
      </c>
      <c r="AH17" s="94"/>
      <c r="AI17" s="94"/>
      <c r="AJ17" s="94"/>
      <c r="AK17" s="94"/>
      <c r="AL17" s="123">
        <f t="shared" si="24"/>
        <v>27.33674703588764</v>
      </c>
      <c r="AM17" s="94">
        <v>0</v>
      </c>
      <c r="AN17" s="329">
        <f t="shared" si="25"/>
        <v>315.91745147702039</v>
      </c>
      <c r="AO17" s="96">
        <f t="shared" si="26"/>
        <v>2765.7058014870927</v>
      </c>
      <c r="AP17" s="97"/>
      <c r="AQ17" s="98">
        <f t="shared" si="8"/>
        <v>1196</v>
      </c>
      <c r="AR17" s="99">
        <f t="shared" si="9"/>
        <v>123.09</v>
      </c>
      <c r="AS17" s="99">
        <f t="shared" si="10"/>
        <v>436.37166666666661</v>
      </c>
      <c r="AT17" s="99">
        <f t="shared" si="11"/>
        <v>118.37833333333334</v>
      </c>
      <c r="AU17" s="99">
        <f t="shared" si="27"/>
        <v>0</v>
      </c>
      <c r="AV17" s="99">
        <f t="array" ref="AV17">_xlfn.IFS(U17=0,AO17,U17&lt;0,AO17/-U17,U17&gt;0,AO17/U17)</f>
        <v>460.95096691451545</v>
      </c>
      <c r="AW17" s="235">
        <f t="shared" si="34"/>
        <v>0.38541050745360822</v>
      </c>
      <c r="AX17" s="235">
        <f t="shared" si="35"/>
        <v>3.7448287181291366</v>
      </c>
      <c r="AY17" s="100"/>
      <c r="AZ17" s="95">
        <f t="shared" si="14"/>
        <v>43790.341856878964</v>
      </c>
    </row>
    <row r="18" spans="1:52" outlineLevel="1">
      <c r="A18" s="90" t="s">
        <v>121</v>
      </c>
      <c r="B18" s="91">
        <v>276815909</v>
      </c>
      <c r="C18" s="91" t="s">
        <v>137</v>
      </c>
      <c r="D18" s="92" t="s">
        <v>84</v>
      </c>
      <c r="E18" s="233">
        <f t="shared" si="32"/>
        <v>365</v>
      </c>
      <c r="F18" s="94"/>
      <c r="G18" s="94"/>
      <c r="H18" s="273">
        <v>365</v>
      </c>
      <c r="I18" s="94"/>
      <c r="J18" s="94"/>
      <c r="K18" s="94">
        <v>123.09</v>
      </c>
      <c r="L18" s="93">
        <f t="shared" si="36"/>
        <v>44927.85</v>
      </c>
      <c r="M18" s="90"/>
      <c r="N18" s="90">
        <v>3</v>
      </c>
      <c r="O18" s="90">
        <v>1196</v>
      </c>
      <c r="P18" s="90">
        <v>67</v>
      </c>
      <c r="Q18" s="234">
        <f t="shared" si="15"/>
        <v>1</v>
      </c>
      <c r="R18" s="93">
        <f t="shared" si="16"/>
        <v>1.6666666666666667</v>
      </c>
      <c r="S18" s="94">
        <v>6</v>
      </c>
      <c r="T18" s="94">
        <v>-1</v>
      </c>
      <c r="U18" s="93">
        <f t="shared" si="17"/>
        <v>5</v>
      </c>
      <c r="V18" s="94">
        <v>6234.4</v>
      </c>
      <c r="W18" s="94">
        <v>-1076</v>
      </c>
      <c r="X18" s="93">
        <f t="shared" si="18"/>
        <v>5158.3999999999996</v>
      </c>
      <c r="Y18" s="94">
        <v>7140.84</v>
      </c>
      <c r="Z18" s="94">
        <v>-1196</v>
      </c>
      <c r="AA18" s="93">
        <f t="shared" si="19"/>
        <v>5944.84</v>
      </c>
      <c r="AB18" s="93">
        <f t="shared" si="20"/>
        <v>2403.96</v>
      </c>
      <c r="AC18" s="235">
        <f t="shared" si="21"/>
        <v>4.5229037412686399E-2</v>
      </c>
      <c r="AD18" s="93">
        <f t="shared" si="22"/>
        <v>615.45000000000005</v>
      </c>
      <c r="AE18" s="94">
        <v>2160.6900000000005</v>
      </c>
      <c r="AF18" s="235">
        <f t="shared" si="23"/>
        <v>0.36345637561313687</v>
      </c>
      <c r="AG18" s="94">
        <v>635.92000000000007</v>
      </c>
      <c r="AH18" s="94"/>
      <c r="AI18" s="94"/>
      <c r="AJ18" s="94"/>
      <c r="AK18" s="94"/>
      <c r="AL18" s="123">
        <f t="shared" si="24"/>
        <v>105.03065966419987</v>
      </c>
      <c r="AM18" s="94">
        <v>0</v>
      </c>
      <c r="AN18" s="329">
        <f t="shared" si="25"/>
        <v>314.36956162279347</v>
      </c>
      <c r="AO18" s="96">
        <f t="shared" si="26"/>
        <v>2113.3797787130065</v>
      </c>
      <c r="AP18" s="97"/>
      <c r="AQ18" s="98">
        <f t="shared" si="8"/>
        <v>1188.9680000000001</v>
      </c>
      <c r="AR18" s="99">
        <f t="shared" si="9"/>
        <v>123.09</v>
      </c>
      <c r="AS18" s="99">
        <f t="shared" si="10"/>
        <v>432.13800000000009</v>
      </c>
      <c r="AT18" s="99">
        <f t="shared" si="11"/>
        <v>105.98666666666668</v>
      </c>
      <c r="AU18" s="99">
        <f t="shared" si="27"/>
        <v>0</v>
      </c>
      <c r="AV18" s="99">
        <f t="array" ref="AV18">_xlfn.IFS(U18=0,AO18,U18&lt;0,AO18/-U18,U18&gt;0,AO18/U18)</f>
        <v>422.67595574260133</v>
      </c>
      <c r="AW18" s="235">
        <f t="shared" si="34"/>
        <v>0.35549817635344377</v>
      </c>
      <c r="AX18" s="235">
        <f t="shared" si="35"/>
        <v>3.4338772909464725</v>
      </c>
      <c r="AY18" s="100"/>
      <c r="AZ18" s="95">
        <f t="shared" si="14"/>
        <v>154276.72384604948</v>
      </c>
    </row>
    <row r="19" spans="1:52" outlineLevel="1">
      <c r="A19" s="90" t="s">
        <v>121</v>
      </c>
      <c r="B19" s="91">
        <v>276817565</v>
      </c>
      <c r="C19" s="91" t="s">
        <v>138</v>
      </c>
      <c r="D19" s="92" t="s">
        <v>84</v>
      </c>
      <c r="E19" s="233">
        <f t="shared" si="32"/>
        <v>0</v>
      </c>
      <c r="F19" s="94"/>
      <c r="G19" s="94"/>
      <c r="H19" s="273">
        <v>0</v>
      </c>
      <c r="I19" s="94"/>
      <c r="J19" s="94"/>
      <c r="K19" s="94">
        <v>123.09</v>
      </c>
      <c r="L19" s="93">
        <f t="shared" si="36"/>
        <v>0</v>
      </c>
      <c r="M19" s="90"/>
      <c r="N19" s="90">
        <v>0</v>
      </c>
      <c r="O19" s="90">
        <v>0</v>
      </c>
      <c r="P19" s="90">
        <v>0</v>
      </c>
      <c r="Q19" s="234">
        <f t="shared" si="15"/>
        <v>0</v>
      </c>
      <c r="R19" s="93">
        <f t="shared" si="16"/>
        <v>0</v>
      </c>
      <c r="S19" s="94">
        <v>0</v>
      </c>
      <c r="T19" s="94">
        <v>0</v>
      </c>
      <c r="U19" s="93">
        <f t="shared" si="17"/>
        <v>0</v>
      </c>
      <c r="V19" s="94">
        <v>0</v>
      </c>
      <c r="W19" s="94">
        <v>0</v>
      </c>
      <c r="X19" s="93">
        <f t="shared" si="18"/>
        <v>0</v>
      </c>
      <c r="Y19" s="94">
        <v>0</v>
      </c>
      <c r="Z19" s="94">
        <v>0</v>
      </c>
      <c r="AA19" s="93">
        <f t="shared" si="19"/>
        <v>0</v>
      </c>
      <c r="AB19" s="93">
        <f t="shared" si="20"/>
        <v>0</v>
      </c>
      <c r="AC19" s="235">
        <f t="shared" si="21"/>
        <v>0</v>
      </c>
      <c r="AD19" s="93">
        <f t="shared" si="22"/>
        <v>0</v>
      </c>
      <c r="AE19" s="94">
        <v>0</v>
      </c>
      <c r="AF19" s="235">
        <f t="shared" si="23"/>
        <v>0</v>
      </c>
      <c r="AG19" s="94">
        <v>0</v>
      </c>
      <c r="AH19" s="94"/>
      <c r="AI19" s="94"/>
      <c r="AJ19" s="94"/>
      <c r="AK19" s="94"/>
      <c r="AL19" s="123">
        <f t="shared" si="24"/>
        <v>0</v>
      </c>
      <c r="AM19" s="94">
        <v>0</v>
      </c>
      <c r="AN19" s="329">
        <f t="shared" si="25"/>
        <v>0</v>
      </c>
      <c r="AO19" s="96">
        <f t="shared" si="26"/>
        <v>0</v>
      </c>
      <c r="AP19" s="97"/>
      <c r="AQ19" s="98">
        <f t="shared" si="8"/>
        <v>0</v>
      </c>
      <c r="AR19" s="99">
        <f t="shared" si="9"/>
        <v>123.09</v>
      </c>
      <c r="AS19" s="99">
        <f t="shared" si="10"/>
        <v>0</v>
      </c>
      <c r="AT19" s="99">
        <f t="shared" si="11"/>
        <v>0</v>
      </c>
      <c r="AU19" s="99">
        <f t="shared" si="27"/>
        <v>0</v>
      </c>
      <c r="AV19" s="99">
        <f t="array" ref="AV19">_xlfn.IFS(U19=0,AO19,U19&lt;0,AO19/-U19,U19&gt;0,AO19/U19)</f>
        <v>0</v>
      </c>
      <c r="AW19" s="235">
        <f t="shared" si="34"/>
        <v>0</v>
      </c>
      <c r="AX19" s="235">
        <f t="shared" si="35"/>
        <v>0</v>
      </c>
      <c r="AY19" s="100"/>
      <c r="AZ19" s="95">
        <f t="shared" si="14"/>
        <v>0</v>
      </c>
    </row>
    <row r="20" spans="1:52" outlineLevel="1">
      <c r="A20" s="90" t="s">
        <v>121</v>
      </c>
      <c r="B20" s="91">
        <v>335387679</v>
      </c>
      <c r="C20" s="91" t="s">
        <v>139</v>
      </c>
      <c r="D20" s="92" t="s">
        <v>84</v>
      </c>
      <c r="E20" s="233">
        <f t="shared" si="32"/>
        <v>0</v>
      </c>
      <c r="F20" s="94"/>
      <c r="G20" s="94"/>
      <c r="H20" s="273">
        <v>0</v>
      </c>
      <c r="I20" s="94"/>
      <c r="J20" s="94"/>
      <c r="K20" s="94">
        <v>117.24</v>
      </c>
      <c r="L20" s="93">
        <f t="shared" si="36"/>
        <v>0</v>
      </c>
      <c r="M20" s="90"/>
      <c r="N20" s="90">
        <v>0</v>
      </c>
      <c r="O20" s="90">
        <v>0</v>
      </c>
      <c r="P20" s="90">
        <v>0</v>
      </c>
      <c r="Q20" s="234">
        <f t="shared" si="15"/>
        <v>0</v>
      </c>
      <c r="R20" s="93">
        <f t="shared" si="16"/>
        <v>0.33333333333333331</v>
      </c>
      <c r="S20" s="94">
        <v>1</v>
      </c>
      <c r="T20" s="94">
        <v>0</v>
      </c>
      <c r="U20" s="93">
        <f t="shared" si="17"/>
        <v>1</v>
      </c>
      <c r="V20" s="94">
        <v>781</v>
      </c>
      <c r="W20" s="94">
        <v>0</v>
      </c>
      <c r="X20" s="93">
        <f t="shared" si="18"/>
        <v>781</v>
      </c>
      <c r="Y20" s="94">
        <v>918</v>
      </c>
      <c r="Z20" s="94">
        <v>0</v>
      </c>
      <c r="AA20" s="93">
        <f t="shared" si="19"/>
        <v>918</v>
      </c>
      <c r="AB20" s="93">
        <f t="shared" si="20"/>
        <v>0</v>
      </c>
      <c r="AC20" s="235">
        <f t="shared" si="21"/>
        <v>6.9842512741883902E-3</v>
      </c>
      <c r="AD20" s="93">
        <f t="shared" si="22"/>
        <v>117.24</v>
      </c>
      <c r="AE20" s="94">
        <v>347.03</v>
      </c>
      <c r="AF20" s="235">
        <f t="shared" si="23"/>
        <v>0.37802832244008711</v>
      </c>
      <c r="AG20" s="94">
        <v>45.84</v>
      </c>
      <c r="AH20" s="94"/>
      <c r="AI20" s="94"/>
      <c r="AJ20" s="94"/>
      <c r="AK20" s="94"/>
      <c r="AL20" s="123">
        <f t="shared" si="24"/>
        <v>0</v>
      </c>
      <c r="AM20" s="94">
        <v>0</v>
      </c>
      <c r="AN20" s="329">
        <f t="shared" si="25"/>
        <v>40.414189026742569</v>
      </c>
      <c r="AO20" s="96">
        <f t="shared" si="26"/>
        <v>367.47581097325741</v>
      </c>
      <c r="AP20" s="97"/>
      <c r="AQ20" s="98">
        <f t="shared" si="8"/>
        <v>918</v>
      </c>
      <c r="AR20" s="99">
        <f>K20</f>
        <v>117.24</v>
      </c>
      <c r="AS20" s="99">
        <f t="shared" si="10"/>
        <v>347.03</v>
      </c>
      <c r="AT20" s="99">
        <f t="shared" si="11"/>
        <v>45.84</v>
      </c>
      <c r="AU20" s="99">
        <f t="shared" si="27"/>
        <v>0</v>
      </c>
      <c r="AV20" s="99">
        <f t="array" ref="AV20">_xlfn.IFS(U20=0,AO20,U20&lt;0,AO20/-U20,U20&gt;0,AO20/U20)</f>
        <v>367.47581097325741</v>
      </c>
      <c r="AW20" s="235">
        <f t="shared" si="34"/>
        <v>0.40030044768328693</v>
      </c>
      <c r="AX20" s="235">
        <f t="shared" si="35"/>
        <v>3.1343893805293197</v>
      </c>
      <c r="AY20" s="100"/>
      <c r="AZ20" s="95">
        <f t="shared" si="14"/>
        <v>0</v>
      </c>
    </row>
    <row r="21" spans="1:52" outlineLevel="1">
      <c r="A21" s="90" t="s">
        <v>121</v>
      </c>
      <c r="B21" s="91">
        <v>335388183</v>
      </c>
      <c r="C21" s="91" t="s">
        <v>140</v>
      </c>
      <c r="D21" s="92" t="s">
        <v>84</v>
      </c>
      <c r="E21" s="233">
        <f t="shared" si="32"/>
        <v>1</v>
      </c>
      <c r="F21" s="94"/>
      <c r="G21" s="94"/>
      <c r="H21" s="273">
        <v>1</v>
      </c>
      <c r="I21" s="94"/>
      <c r="J21" s="94"/>
      <c r="K21" s="94">
        <v>117.24</v>
      </c>
      <c r="L21" s="93">
        <f t="shared" si="36"/>
        <v>117.24</v>
      </c>
      <c r="M21" s="90"/>
      <c r="N21" s="90">
        <v>0</v>
      </c>
      <c r="O21" s="90">
        <v>0</v>
      </c>
      <c r="P21" s="90">
        <v>0</v>
      </c>
      <c r="Q21" s="234">
        <f t="shared" si="15"/>
        <v>0</v>
      </c>
      <c r="R21" s="93">
        <f t="shared" si="16"/>
        <v>0</v>
      </c>
      <c r="S21" s="94">
        <v>0</v>
      </c>
      <c r="T21" s="94">
        <v>0</v>
      </c>
      <c r="U21" s="93">
        <f t="shared" si="17"/>
        <v>0</v>
      </c>
      <c r="V21" s="94">
        <v>0</v>
      </c>
      <c r="W21" s="94">
        <v>0</v>
      </c>
      <c r="X21" s="93">
        <f t="shared" si="18"/>
        <v>0</v>
      </c>
      <c r="Y21" s="94">
        <v>0</v>
      </c>
      <c r="Z21" s="94">
        <v>0</v>
      </c>
      <c r="AA21" s="93">
        <f t="shared" si="19"/>
        <v>0</v>
      </c>
      <c r="AB21" s="93">
        <f t="shared" si="20"/>
        <v>0</v>
      </c>
      <c r="AC21" s="235">
        <f t="shared" si="21"/>
        <v>0</v>
      </c>
      <c r="AD21" s="93">
        <f t="shared" si="22"/>
        <v>0</v>
      </c>
      <c r="AE21" s="94">
        <v>0</v>
      </c>
      <c r="AF21" s="235">
        <f t="shared" si="23"/>
        <v>0</v>
      </c>
      <c r="AG21" s="94">
        <v>0</v>
      </c>
      <c r="AH21" s="94"/>
      <c r="AI21" s="94"/>
      <c r="AJ21" s="94"/>
      <c r="AK21" s="94"/>
      <c r="AL21" s="123">
        <f t="shared" si="24"/>
        <v>0.28775523195671199</v>
      </c>
      <c r="AM21" s="94">
        <v>0</v>
      </c>
      <c r="AN21" s="329">
        <f t="shared" si="25"/>
        <v>0</v>
      </c>
      <c r="AO21" s="96">
        <f t="shared" si="26"/>
        <v>-0.28775523195671199</v>
      </c>
      <c r="AP21" s="97"/>
      <c r="AQ21" s="98">
        <f t="shared" si="8"/>
        <v>0</v>
      </c>
      <c r="AR21" s="99">
        <f t="shared" ref="AR21:AR98" si="37">K21</f>
        <v>117.24</v>
      </c>
      <c r="AS21" s="99">
        <f t="shared" si="10"/>
        <v>0</v>
      </c>
      <c r="AT21" s="99">
        <f t="shared" si="11"/>
        <v>0</v>
      </c>
      <c r="AU21" s="99">
        <f t="shared" si="27"/>
        <v>0</v>
      </c>
      <c r="AV21" s="99">
        <f t="array" ref="AV21">_xlfn.IFS(U21=0,AO21,U21&lt;0,AO21/-U21,U21&gt;0,AO21/U21)</f>
        <v>-0.28775523195671199</v>
      </c>
      <c r="AW21" s="235">
        <f t="shared" si="34"/>
        <v>0</v>
      </c>
      <c r="AX21" s="235">
        <f t="shared" si="35"/>
        <v>-2.4544117362394406E-3</v>
      </c>
      <c r="AY21" s="100"/>
      <c r="AZ21" s="95">
        <f t="shared" si="14"/>
        <v>-0.28775523195671199</v>
      </c>
    </row>
    <row r="22" spans="1:52" outlineLevel="1">
      <c r="A22" s="90" t="s">
        <v>121</v>
      </c>
      <c r="B22" s="91">
        <v>335388404</v>
      </c>
      <c r="C22" s="91" t="s">
        <v>141</v>
      </c>
      <c r="D22" s="92" t="s">
        <v>84</v>
      </c>
      <c r="E22" s="233">
        <f t="shared" si="32"/>
        <v>3</v>
      </c>
      <c r="F22" s="94"/>
      <c r="G22" s="94"/>
      <c r="H22" s="273">
        <v>3</v>
      </c>
      <c r="I22" s="94"/>
      <c r="J22" s="94"/>
      <c r="K22" s="94">
        <v>117.24</v>
      </c>
      <c r="L22" s="93">
        <f t="shared" si="36"/>
        <v>351.71999999999997</v>
      </c>
      <c r="M22" s="90"/>
      <c r="N22" s="90">
        <v>0</v>
      </c>
      <c r="O22" s="90">
        <v>0</v>
      </c>
      <c r="P22" s="90">
        <v>0</v>
      </c>
      <c r="Q22" s="234">
        <f t="shared" si="15"/>
        <v>0</v>
      </c>
      <c r="R22" s="93">
        <f t="shared" si="16"/>
        <v>0</v>
      </c>
      <c r="S22" s="94">
        <v>0</v>
      </c>
      <c r="T22" s="94">
        <v>0</v>
      </c>
      <c r="U22" s="93">
        <f t="shared" si="17"/>
        <v>0</v>
      </c>
      <c r="V22" s="94">
        <v>0</v>
      </c>
      <c r="W22" s="94">
        <v>0</v>
      </c>
      <c r="X22" s="93">
        <f t="shared" si="18"/>
        <v>0</v>
      </c>
      <c r="Y22" s="94">
        <v>0</v>
      </c>
      <c r="Z22" s="94">
        <v>0</v>
      </c>
      <c r="AA22" s="93">
        <f t="shared" si="19"/>
        <v>0</v>
      </c>
      <c r="AB22" s="93">
        <f t="shared" si="20"/>
        <v>0</v>
      </c>
      <c r="AC22" s="235">
        <f t="shared" si="21"/>
        <v>0</v>
      </c>
      <c r="AD22" s="93">
        <f t="shared" si="22"/>
        <v>0</v>
      </c>
      <c r="AE22" s="94">
        <v>0</v>
      </c>
      <c r="AF22" s="235">
        <f t="shared" si="23"/>
        <v>0</v>
      </c>
      <c r="AG22" s="94">
        <v>0</v>
      </c>
      <c r="AH22" s="94"/>
      <c r="AI22" s="94"/>
      <c r="AJ22" s="94"/>
      <c r="AK22" s="94"/>
      <c r="AL22" s="123">
        <f t="shared" si="24"/>
        <v>0.86326569587013602</v>
      </c>
      <c r="AM22" s="94">
        <v>0</v>
      </c>
      <c r="AN22" s="329">
        <f t="shared" si="25"/>
        <v>0</v>
      </c>
      <c r="AO22" s="96">
        <f t="shared" si="26"/>
        <v>-0.86326569587013602</v>
      </c>
      <c r="AP22" s="97"/>
      <c r="AQ22" s="98">
        <f t="shared" si="8"/>
        <v>0</v>
      </c>
      <c r="AR22" s="99">
        <f t="shared" si="37"/>
        <v>117.24</v>
      </c>
      <c r="AS22" s="99">
        <f t="shared" si="10"/>
        <v>0</v>
      </c>
      <c r="AT22" s="99">
        <f t="shared" si="11"/>
        <v>0</v>
      </c>
      <c r="AU22" s="99">
        <f t="shared" si="27"/>
        <v>0</v>
      </c>
      <c r="AV22" s="99">
        <f t="array" ref="AV22">_xlfn.IFS(U22=0,AO22,U22&lt;0,AO22/-U22,U22&gt;0,AO22/U22)</f>
        <v>-0.86326569587013602</v>
      </c>
      <c r="AW22" s="235">
        <f t="shared" si="34"/>
        <v>0</v>
      </c>
      <c r="AX22" s="235">
        <f t="shared" si="35"/>
        <v>-7.3632352087183222E-3</v>
      </c>
      <c r="AY22" s="100"/>
      <c r="AZ22" s="95">
        <f t="shared" si="14"/>
        <v>-2.5897970876104082</v>
      </c>
    </row>
    <row r="23" spans="1:52" outlineLevel="1">
      <c r="A23" s="90" t="s">
        <v>121</v>
      </c>
      <c r="B23" s="91">
        <v>335389672</v>
      </c>
      <c r="C23" s="91" t="s">
        <v>142</v>
      </c>
      <c r="D23" s="92" t="s">
        <v>84</v>
      </c>
      <c r="E23" s="233">
        <f t="shared" si="32"/>
        <v>0</v>
      </c>
      <c r="F23" s="94"/>
      <c r="G23" s="94"/>
      <c r="H23" s="273">
        <v>0</v>
      </c>
      <c r="I23" s="94"/>
      <c r="J23" s="94"/>
      <c r="K23" s="94">
        <v>117.24</v>
      </c>
      <c r="L23" s="93">
        <f t="shared" si="36"/>
        <v>0</v>
      </c>
      <c r="M23" s="90"/>
      <c r="N23" s="90">
        <v>0</v>
      </c>
      <c r="O23" s="90">
        <v>0</v>
      </c>
      <c r="P23" s="90">
        <v>0</v>
      </c>
      <c r="Q23" s="234">
        <f t="shared" si="15"/>
        <v>0</v>
      </c>
      <c r="R23" s="93">
        <f t="shared" si="16"/>
        <v>0</v>
      </c>
      <c r="S23" s="94">
        <v>0</v>
      </c>
      <c r="T23" s="94">
        <v>0</v>
      </c>
      <c r="U23" s="93">
        <f t="shared" si="17"/>
        <v>0</v>
      </c>
      <c r="V23" s="94">
        <v>0</v>
      </c>
      <c r="W23" s="94">
        <v>0</v>
      </c>
      <c r="X23" s="93">
        <f t="shared" si="18"/>
        <v>0</v>
      </c>
      <c r="Y23" s="94">
        <v>0</v>
      </c>
      <c r="Z23" s="94">
        <v>0</v>
      </c>
      <c r="AA23" s="93">
        <f t="shared" si="19"/>
        <v>0</v>
      </c>
      <c r="AB23" s="93">
        <f t="shared" si="20"/>
        <v>0</v>
      </c>
      <c r="AC23" s="235">
        <f t="shared" si="21"/>
        <v>0</v>
      </c>
      <c r="AD23" s="93">
        <f t="shared" si="22"/>
        <v>0</v>
      </c>
      <c r="AE23" s="94">
        <v>0</v>
      </c>
      <c r="AF23" s="235">
        <f t="shared" si="23"/>
        <v>0</v>
      </c>
      <c r="AG23" s="94">
        <v>0</v>
      </c>
      <c r="AH23" s="94"/>
      <c r="AI23" s="94"/>
      <c r="AJ23" s="94"/>
      <c r="AK23" s="94"/>
      <c r="AL23" s="123">
        <f t="shared" si="24"/>
        <v>0</v>
      </c>
      <c r="AM23" s="94">
        <v>0</v>
      </c>
      <c r="AN23" s="329">
        <f t="shared" si="25"/>
        <v>0</v>
      </c>
      <c r="AO23" s="96">
        <f t="shared" si="26"/>
        <v>0</v>
      </c>
      <c r="AP23" s="97"/>
      <c r="AQ23" s="98">
        <f t="shared" si="8"/>
        <v>0</v>
      </c>
      <c r="AR23" s="99">
        <f t="shared" si="37"/>
        <v>117.24</v>
      </c>
      <c r="AS23" s="99">
        <f t="shared" si="10"/>
        <v>0</v>
      </c>
      <c r="AT23" s="99">
        <f t="shared" si="11"/>
        <v>0</v>
      </c>
      <c r="AU23" s="99">
        <f t="shared" si="27"/>
        <v>0</v>
      </c>
      <c r="AV23" s="99">
        <f t="array" ref="AV23">_xlfn.IFS(U23=0,AO23,U23&lt;0,AO23/-U23,U23&gt;0,AO23/U23)</f>
        <v>0</v>
      </c>
      <c r="AW23" s="235">
        <f t="shared" si="34"/>
        <v>0</v>
      </c>
      <c r="AX23" s="235">
        <f t="shared" si="35"/>
        <v>0</v>
      </c>
      <c r="AY23" s="100"/>
      <c r="AZ23" s="95">
        <f t="shared" si="14"/>
        <v>0</v>
      </c>
    </row>
    <row r="24" spans="1:52" outlineLevel="1">
      <c r="A24" s="90" t="s">
        <v>121</v>
      </c>
      <c r="B24" s="91">
        <v>335389846</v>
      </c>
      <c r="C24" s="91" t="s">
        <v>143</v>
      </c>
      <c r="D24" s="92" t="s">
        <v>84</v>
      </c>
      <c r="E24" s="233">
        <f t="shared" si="32"/>
        <v>0</v>
      </c>
      <c r="F24" s="94"/>
      <c r="G24" s="94"/>
      <c r="H24" s="273" t="s">
        <v>100</v>
      </c>
      <c r="I24" s="94"/>
      <c r="J24" s="94"/>
      <c r="K24" s="94">
        <v>117.24</v>
      </c>
      <c r="L24" s="93">
        <f t="shared" si="36"/>
        <v>0</v>
      </c>
      <c r="M24" s="90"/>
      <c r="N24" s="90">
        <v>1</v>
      </c>
      <c r="O24" s="90">
        <v>958</v>
      </c>
      <c r="P24" s="90">
        <v>100</v>
      </c>
      <c r="Q24" s="234">
        <f t="shared" si="15"/>
        <v>0.33333333333333331</v>
      </c>
      <c r="R24" s="93">
        <f t="shared" si="16"/>
        <v>0</v>
      </c>
      <c r="S24" s="94">
        <v>0</v>
      </c>
      <c r="T24" s="94">
        <v>0</v>
      </c>
      <c r="U24" s="93">
        <f t="shared" si="17"/>
        <v>0</v>
      </c>
      <c r="V24" s="94">
        <v>0</v>
      </c>
      <c r="W24" s="94">
        <v>0</v>
      </c>
      <c r="X24" s="93">
        <f t="shared" si="18"/>
        <v>0</v>
      </c>
      <c r="Y24" s="94">
        <v>0</v>
      </c>
      <c r="Z24" s="94">
        <v>0</v>
      </c>
      <c r="AA24" s="93">
        <f t="shared" si="19"/>
        <v>0</v>
      </c>
      <c r="AB24" s="93">
        <f t="shared" si="20"/>
        <v>958</v>
      </c>
      <c r="AC24" s="235">
        <f t="shared" si="21"/>
        <v>0</v>
      </c>
      <c r="AD24" s="93">
        <f t="shared" si="22"/>
        <v>0</v>
      </c>
      <c r="AE24" s="94">
        <v>0</v>
      </c>
      <c r="AF24" s="235">
        <f t="shared" si="23"/>
        <v>0</v>
      </c>
      <c r="AG24" s="94">
        <v>97.789999999999992</v>
      </c>
      <c r="AH24" s="94"/>
      <c r="AI24" s="94"/>
      <c r="AJ24" s="94"/>
      <c r="AK24" s="94"/>
      <c r="AL24" s="123">
        <f t="shared" si="24"/>
        <v>0</v>
      </c>
      <c r="AM24" s="94">
        <v>0</v>
      </c>
      <c r="AN24" s="329">
        <f t="shared" si="25"/>
        <v>0</v>
      </c>
      <c r="AO24" s="96">
        <f t="shared" si="26"/>
        <v>-97.789999999999992</v>
      </c>
      <c r="AP24" s="97"/>
      <c r="AQ24" s="98">
        <f t="shared" si="8"/>
        <v>0</v>
      </c>
      <c r="AR24" s="99">
        <f t="shared" si="37"/>
        <v>117.24</v>
      </c>
      <c r="AS24" s="99">
        <f t="shared" si="10"/>
        <v>0</v>
      </c>
      <c r="AT24" s="99">
        <f t="shared" si="11"/>
        <v>97.789999999999992</v>
      </c>
      <c r="AU24" s="99">
        <f t="shared" si="27"/>
        <v>0</v>
      </c>
      <c r="AV24" s="99">
        <f t="array" ref="AV24">_xlfn.IFS(U24=0,AO24,U24&lt;0,AO24/-U24,U24&gt;0,AO24/U24)</f>
        <v>-97.789999999999992</v>
      </c>
      <c r="AW24" s="235">
        <f t="shared" si="34"/>
        <v>0</v>
      </c>
      <c r="AX24" s="235">
        <f t="shared" si="35"/>
        <v>-0.83410098942340494</v>
      </c>
      <c r="AY24" s="100"/>
      <c r="AZ24" s="95">
        <f t="shared" si="14"/>
        <v>0</v>
      </c>
    </row>
    <row r="25" spans="1:52" outlineLevel="1">
      <c r="A25" s="90" t="s">
        <v>121</v>
      </c>
      <c r="B25" s="91">
        <v>335390038</v>
      </c>
      <c r="C25" s="91" t="s">
        <v>144</v>
      </c>
      <c r="D25" s="92" t="s">
        <v>84</v>
      </c>
      <c r="E25" s="233">
        <f t="shared" si="32"/>
        <v>11</v>
      </c>
      <c r="F25" s="94"/>
      <c r="G25" s="94"/>
      <c r="H25" s="273">
        <v>11</v>
      </c>
      <c r="I25" s="94"/>
      <c r="J25" s="94"/>
      <c r="K25" s="94">
        <v>117.24</v>
      </c>
      <c r="L25" s="93">
        <f t="shared" si="36"/>
        <v>1289.6399999999999</v>
      </c>
      <c r="M25" s="90"/>
      <c r="N25" s="90">
        <v>0</v>
      </c>
      <c r="O25" s="90">
        <v>0</v>
      </c>
      <c r="P25" s="90">
        <v>0</v>
      </c>
      <c r="Q25" s="234">
        <f t="shared" si="15"/>
        <v>0</v>
      </c>
      <c r="R25" s="93">
        <f t="shared" si="16"/>
        <v>0</v>
      </c>
      <c r="S25" s="94">
        <v>0</v>
      </c>
      <c r="T25" s="94">
        <v>0</v>
      </c>
      <c r="U25" s="93">
        <f t="shared" si="17"/>
        <v>0</v>
      </c>
      <c r="V25" s="94">
        <v>0</v>
      </c>
      <c r="W25" s="94">
        <v>0</v>
      </c>
      <c r="X25" s="93">
        <f t="shared" si="18"/>
        <v>0</v>
      </c>
      <c r="Y25" s="94">
        <v>0</v>
      </c>
      <c r="Z25" s="94">
        <v>0</v>
      </c>
      <c r="AA25" s="93">
        <f t="shared" si="19"/>
        <v>0</v>
      </c>
      <c r="AB25" s="93">
        <f t="shared" si="20"/>
        <v>0</v>
      </c>
      <c r="AC25" s="235">
        <f t="shared" si="21"/>
        <v>0</v>
      </c>
      <c r="AD25" s="93">
        <f t="shared" si="22"/>
        <v>0</v>
      </c>
      <c r="AE25" s="94">
        <v>0</v>
      </c>
      <c r="AF25" s="235">
        <f t="shared" si="23"/>
        <v>0</v>
      </c>
      <c r="AG25" s="94">
        <v>0</v>
      </c>
      <c r="AH25" s="94"/>
      <c r="AI25" s="94"/>
      <c r="AJ25" s="94"/>
      <c r="AK25" s="94"/>
      <c r="AL25" s="123">
        <f t="shared" si="24"/>
        <v>3.1653075515238323</v>
      </c>
      <c r="AM25" s="94">
        <v>0</v>
      </c>
      <c r="AN25" s="329">
        <f t="shared" si="25"/>
        <v>0</v>
      </c>
      <c r="AO25" s="96">
        <f t="shared" si="26"/>
        <v>-3.1653075515238323</v>
      </c>
      <c r="AP25" s="97"/>
      <c r="AQ25" s="98">
        <f t="shared" si="8"/>
        <v>0</v>
      </c>
      <c r="AR25" s="99">
        <f t="shared" si="37"/>
        <v>117.24</v>
      </c>
      <c r="AS25" s="99">
        <f t="shared" si="10"/>
        <v>0</v>
      </c>
      <c r="AT25" s="99">
        <f t="shared" si="11"/>
        <v>0</v>
      </c>
      <c r="AU25" s="99">
        <f t="shared" si="27"/>
        <v>0</v>
      </c>
      <c r="AV25" s="99">
        <f t="array" ref="AV25">_xlfn.IFS(U25=0,AO25,U25&lt;0,AO25/-U25,U25&gt;0,AO25/U25)</f>
        <v>-3.1653075515238323</v>
      </c>
      <c r="AW25" s="235">
        <f t="shared" si="34"/>
        <v>0</v>
      </c>
      <c r="AX25" s="235">
        <f t="shared" si="35"/>
        <v>-2.6998529098633848E-2</v>
      </c>
      <c r="AY25" s="100"/>
      <c r="AZ25" s="95">
        <f t="shared" si="14"/>
        <v>-34.818383066762152</v>
      </c>
    </row>
    <row r="26" spans="1:52" outlineLevel="1">
      <c r="A26" s="90" t="s">
        <v>121</v>
      </c>
      <c r="B26" s="91">
        <v>207984026</v>
      </c>
      <c r="C26" s="91" t="s">
        <v>145</v>
      </c>
      <c r="D26" s="92" t="s">
        <v>84</v>
      </c>
      <c r="E26" s="233">
        <f t="shared" si="32"/>
        <v>409</v>
      </c>
      <c r="F26" s="94"/>
      <c r="G26" s="94"/>
      <c r="H26" s="273">
        <v>409</v>
      </c>
      <c r="I26" s="94"/>
      <c r="J26" s="94"/>
      <c r="K26" s="94">
        <v>123.09</v>
      </c>
      <c r="L26" s="93">
        <f t="shared" si="36"/>
        <v>50343.810000000005</v>
      </c>
      <c r="M26" s="90"/>
      <c r="N26" s="90">
        <v>0</v>
      </c>
      <c r="O26" s="90">
        <v>0</v>
      </c>
      <c r="P26" s="90">
        <v>0</v>
      </c>
      <c r="Q26" s="234">
        <f t="shared" si="15"/>
        <v>0</v>
      </c>
      <c r="R26" s="93">
        <f t="shared" si="16"/>
        <v>0</v>
      </c>
      <c r="S26" s="94">
        <v>0</v>
      </c>
      <c r="T26" s="94">
        <v>0</v>
      </c>
      <c r="U26" s="93">
        <f t="shared" si="17"/>
        <v>0</v>
      </c>
      <c r="V26" s="94">
        <v>0</v>
      </c>
      <c r="W26" s="94">
        <v>0</v>
      </c>
      <c r="X26" s="93">
        <f t="shared" si="18"/>
        <v>0</v>
      </c>
      <c r="Y26" s="94">
        <v>0</v>
      </c>
      <c r="Z26" s="94">
        <v>0</v>
      </c>
      <c r="AA26" s="93">
        <f t="shared" si="19"/>
        <v>0</v>
      </c>
      <c r="AB26" s="93">
        <f t="shared" si="20"/>
        <v>0</v>
      </c>
      <c r="AC26" s="235">
        <f t="shared" si="21"/>
        <v>0</v>
      </c>
      <c r="AD26" s="93">
        <f t="shared" si="22"/>
        <v>0</v>
      </c>
      <c r="AE26" s="94">
        <v>0</v>
      </c>
      <c r="AF26" s="235">
        <f t="shared" si="23"/>
        <v>0</v>
      </c>
      <c r="AG26" s="94">
        <v>0</v>
      </c>
      <c r="AH26" s="94"/>
      <c r="AI26" s="94"/>
      <c r="AJ26" s="94"/>
      <c r="AK26" s="94"/>
      <c r="AL26" s="123">
        <f t="shared" si="24"/>
        <v>117.69188987029521</v>
      </c>
      <c r="AM26" s="94">
        <v>0</v>
      </c>
      <c r="AN26" s="329">
        <f t="shared" si="25"/>
        <v>0</v>
      </c>
      <c r="AO26" s="96">
        <f t="shared" si="26"/>
        <v>-117.69188987029521</v>
      </c>
      <c r="AP26" s="97"/>
      <c r="AQ26" s="98">
        <f t="shared" si="8"/>
        <v>0</v>
      </c>
      <c r="AR26" s="99">
        <f t="shared" si="37"/>
        <v>123.09</v>
      </c>
      <c r="AS26" s="99">
        <f t="shared" si="10"/>
        <v>0</v>
      </c>
      <c r="AT26" s="99">
        <f t="shared" si="11"/>
        <v>0</v>
      </c>
      <c r="AU26" s="99">
        <f t="shared" si="27"/>
        <v>0</v>
      </c>
      <c r="AV26" s="99">
        <f t="array" ref="AV26">_xlfn.IFS(U26=0,AO26,U26&lt;0,AO26/-U26,U26&gt;0,AO26/U26)</f>
        <v>-117.69188987029521</v>
      </c>
      <c r="AW26" s="235">
        <f t="shared" si="34"/>
        <v>0</v>
      </c>
      <c r="AX26" s="235">
        <f t="shared" si="35"/>
        <v>-0.95614501478832736</v>
      </c>
      <c r="AY26" s="100"/>
      <c r="AZ26" s="95">
        <f t="shared" si="14"/>
        <v>-48135.982956950742</v>
      </c>
    </row>
    <row r="27" spans="1:52" outlineLevel="1">
      <c r="A27" s="90" t="s">
        <v>121</v>
      </c>
      <c r="B27" s="91">
        <v>207984027</v>
      </c>
      <c r="C27" s="91" t="s">
        <v>146</v>
      </c>
      <c r="D27" s="92" t="s">
        <v>84</v>
      </c>
      <c r="E27" s="233">
        <f t="shared" si="32"/>
        <v>74</v>
      </c>
      <c r="F27" s="94"/>
      <c r="G27" s="94"/>
      <c r="H27" s="273">
        <v>74</v>
      </c>
      <c r="I27" s="94"/>
      <c r="J27" s="94"/>
      <c r="K27" s="94">
        <v>181.59</v>
      </c>
      <c r="L27" s="93">
        <f t="shared" si="36"/>
        <v>13437.66</v>
      </c>
      <c r="M27" s="90"/>
      <c r="N27" s="90">
        <v>0</v>
      </c>
      <c r="O27" s="90">
        <v>0</v>
      </c>
      <c r="P27" s="90">
        <v>0</v>
      </c>
      <c r="Q27" s="234">
        <f t="shared" si="15"/>
        <v>0</v>
      </c>
      <c r="R27" s="93">
        <f t="shared" si="16"/>
        <v>0</v>
      </c>
      <c r="S27" s="94">
        <v>0</v>
      </c>
      <c r="T27" s="94">
        <v>0</v>
      </c>
      <c r="U27" s="93">
        <f t="shared" si="17"/>
        <v>0</v>
      </c>
      <c r="V27" s="94">
        <v>0</v>
      </c>
      <c r="W27" s="94">
        <v>0</v>
      </c>
      <c r="X27" s="93">
        <f t="shared" si="18"/>
        <v>0</v>
      </c>
      <c r="Y27" s="94">
        <v>0</v>
      </c>
      <c r="Z27" s="94">
        <v>0</v>
      </c>
      <c r="AA27" s="93">
        <f t="shared" si="19"/>
        <v>0</v>
      </c>
      <c r="AB27" s="93">
        <f t="shared" si="20"/>
        <v>0</v>
      </c>
      <c r="AC27" s="235">
        <f t="shared" si="21"/>
        <v>0</v>
      </c>
      <c r="AD27" s="93">
        <f t="shared" si="22"/>
        <v>0</v>
      </c>
      <c r="AE27" s="94">
        <v>0</v>
      </c>
      <c r="AF27" s="235">
        <f t="shared" si="23"/>
        <v>0</v>
      </c>
      <c r="AG27" s="94">
        <v>0</v>
      </c>
      <c r="AH27" s="94"/>
      <c r="AI27" s="94"/>
      <c r="AJ27" s="94"/>
      <c r="AK27" s="94"/>
      <c r="AL27" s="123">
        <f t="shared" si="24"/>
        <v>21.293887164796686</v>
      </c>
      <c r="AM27" s="94">
        <v>0</v>
      </c>
      <c r="AN27" s="329">
        <f t="shared" si="25"/>
        <v>0</v>
      </c>
      <c r="AO27" s="96">
        <f t="shared" si="26"/>
        <v>-21.293887164796686</v>
      </c>
      <c r="AP27" s="97"/>
      <c r="AQ27" s="98">
        <f t="shared" si="8"/>
        <v>0</v>
      </c>
      <c r="AR27" s="99">
        <f t="shared" si="37"/>
        <v>181.59</v>
      </c>
      <c r="AS27" s="99">
        <f t="shared" si="10"/>
        <v>0</v>
      </c>
      <c r="AT27" s="99">
        <f t="shared" si="11"/>
        <v>0</v>
      </c>
      <c r="AU27" s="99">
        <f t="shared" si="27"/>
        <v>0</v>
      </c>
      <c r="AV27" s="99">
        <f t="array" ref="AV27">_xlfn.IFS(U27=0,AO27,U27&lt;0,AO27/-U27,U27&gt;0,AO27/U27)</f>
        <v>-21.293887164796686</v>
      </c>
      <c r="AW27" s="235">
        <f t="shared" si="34"/>
        <v>0</v>
      </c>
      <c r="AX27" s="235">
        <f t="shared" si="35"/>
        <v>-0.11726354515555198</v>
      </c>
      <c r="AY27" s="100"/>
      <c r="AZ27" s="95">
        <f t="shared" si="14"/>
        <v>-1575.7476501949548</v>
      </c>
    </row>
    <row r="28" spans="1:52" outlineLevel="1">
      <c r="A28" s="90" t="s">
        <v>121</v>
      </c>
      <c r="B28" s="91">
        <v>207984028</v>
      </c>
      <c r="C28" s="91" t="s">
        <v>147</v>
      </c>
      <c r="D28" s="92" t="s">
        <v>84</v>
      </c>
      <c r="E28" s="233">
        <f t="shared" ref="E28" si="38">SUM(F28:J28)</f>
        <v>763</v>
      </c>
      <c r="F28" s="94"/>
      <c r="G28" s="94"/>
      <c r="H28" s="273">
        <v>763</v>
      </c>
      <c r="I28" s="94"/>
      <c r="J28" s="94"/>
      <c r="K28" s="94">
        <v>133.62</v>
      </c>
      <c r="L28" s="93">
        <f t="shared" si="36"/>
        <v>101952.06</v>
      </c>
      <c r="M28" s="90"/>
      <c r="N28" s="90">
        <v>7</v>
      </c>
      <c r="O28" s="90">
        <v>1318</v>
      </c>
      <c r="P28" s="90">
        <v>14</v>
      </c>
      <c r="Q28" s="234">
        <f t="shared" si="15"/>
        <v>2.3333333333333335</v>
      </c>
      <c r="R28" s="93">
        <f t="shared" si="16"/>
        <v>1.6666666666666667</v>
      </c>
      <c r="S28" s="94">
        <v>5</v>
      </c>
      <c r="T28" s="94">
        <v>0</v>
      </c>
      <c r="U28" s="93">
        <f t="shared" si="17"/>
        <v>5</v>
      </c>
      <c r="V28" s="94">
        <v>4502</v>
      </c>
      <c r="W28" s="94">
        <v>0</v>
      </c>
      <c r="X28" s="93">
        <f t="shared" si="18"/>
        <v>4502</v>
      </c>
      <c r="Y28" s="94">
        <v>5632</v>
      </c>
      <c r="Z28" s="94">
        <v>0</v>
      </c>
      <c r="AA28" s="93">
        <f t="shared" si="19"/>
        <v>5632</v>
      </c>
      <c r="AB28" s="93">
        <f t="shared" si="20"/>
        <v>1291.6400000000001</v>
      </c>
      <c r="AC28" s="235">
        <f t="shared" si="21"/>
        <v>4.2848914135325725E-2</v>
      </c>
      <c r="AD28" s="93">
        <f t="shared" si="22"/>
        <v>668.1</v>
      </c>
      <c r="AE28" s="94">
        <v>1630.96</v>
      </c>
      <c r="AF28" s="235">
        <f t="shared" si="23"/>
        <v>0.2895880681818182</v>
      </c>
      <c r="AG28" s="94">
        <v>662.81999999999994</v>
      </c>
      <c r="AH28" s="94"/>
      <c r="AI28" s="94"/>
      <c r="AJ28" s="94"/>
      <c r="AK28" s="94"/>
      <c r="AL28" s="123">
        <f t="shared" si="24"/>
        <v>219.55724198297128</v>
      </c>
      <c r="AM28" s="94">
        <v>0</v>
      </c>
      <c r="AN28" s="329">
        <f t="shared" si="25"/>
        <v>247.94413137103939</v>
      </c>
      <c r="AO28" s="96">
        <f t="shared" si="26"/>
        <v>2202.618626645989</v>
      </c>
      <c r="AP28" s="97"/>
      <c r="AQ28" s="98">
        <f t="shared" si="8"/>
        <v>1126.4000000000001</v>
      </c>
      <c r="AR28" s="99">
        <f t="shared" si="37"/>
        <v>133.62</v>
      </c>
      <c r="AS28" s="99">
        <f t="shared" si="10"/>
        <v>326.19200000000001</v>
      </c>
      <c r="AT28" s="99">
        <f t="shared" si="11"/>
        <v>132.56399999999999</v>
      </c>
      <c r="AU28" s="99">
        <f t="shared" si="27"/>
        <v>0</v>
      </c>
      <c r="AV28" s="99">
        <f>_xlfn.IFS(U28=0,AO28,U28&lt;0,AO28/-U28,U28&gt;0,AO28/U28)</f>
        <v>440.52372532919782</v>
      </c>
      <c r="AW28" s="235">
        <f t="shared" si="34"/>
        <v>0.39108995501526794</v>
      </c>
      <c r="AX28" s="235">
        <f t="shared" si="35"/>
        <v>3.2968397345397231</v>
      </c>
      <c r="AY28" s="100"/>
      <c r="AZ28" s="95">
        <f t="shared" si="14"/>
        <v>336119.60242617794</v>
      </c>
    </row>
    <row r="29" spans="1:52" outlineLevel="1">
      <c r="A29" s="90" t="s">
        <v>121</v>
      </c>
      <c r="B29" s="91">
        <v>207984029</v>
      </c>
      <c r="C29" s="91" t="s">
        <v>148</v>
      </c>
      <c r="D29" s="92" t="s">
        <v>84</v>
      </c>
      <c r="E29" s="233">
        <f>SUM(F29:J29)</f>
        <v>2</v>
      </c>
      <c r="F29" s="94"/>
      <c r="G29" s="94"/>
      <c r="H29" s="273">
        <v>2</v>
      </c>
      <c r="I29" s="94"/>
      <c r="J29" s="94"/>
      <c r="K29" s="94">
        <v>111.39</v>
      </c>
      <c r="L29" s="93">
        <f>E29*K29</f>
        <v>222.78</v>
      </c>
      <c r="M29" s="90"/>
      <c r="N29" s="90">
        <v>0</v>
      </c>
      <c r="O29" s="90">
        <v>0</v>
      </c>
      <c r="P29" s="90">
        <v>0</v>
      </c>
      <c r="Q29" s="234">
        <f t="shared" si="15"/>
        <v>0</v>
      </c>
      <c r="R29" s="93">
        <f t="shared" si="16"/>
        <v>0</v>
      </c>
      <c r="S29" s="94">
        <v>0</v>
      </c>
      <c r="T29" s="94">
        <v>0</v>
      </c>
      <c r="U29" s="93">
        <f t="shared" si="17"/>
        <v>0</v>
      </c>
      <c r="V29" s="94">
        <v>0</v>
      </c>
      <c r="W29" s="94">
        <v>0</v>
      </c>
      <c r="X29" s="93">
        <f t="shared" si="18"/>
        <v>0</v>
      </c>
      <c r="Y29" s="94">
        <v>0</v>
      </c>
      <c r="Z29" s="94">
        <v>0</v>
      </c>
      <c r="AA29" s="93">
        <f t="shared" si="19"/>
        <v>0</v>
      </c>
      <c r="AB29" s="93">
        <f t="shared" si="20"/>
        <v>0</v>
      </c>
      <c r="AC29" s="235">
        <f t="shared" si="21"/>
        <v>0</v>
      </c>
      <c r="AD29" s="93">
        <f t="shared" si="22"/>
        <v>0</v>
      </c>
      <c r="AE29" s="94">
        <v>0</v>
      </c>
      <c r="AF29" s="235">
        <f t="shared" si="23"/>
        <v>0</v>
      </c>
      <c r="AG29" s="94">
        <v>0</v>
      </c>
      <c r="AH29" s="94"/>
      <c r="AI29" s="94"/>
      <c r="AJ29" s="94"/>
      <c r="AK29" s="94"/>
      <c r="AL29" s="123">
        <f t="shared" si="24"/>
        <v>0.57551046391342398</v>
      </c>
      <c r="AM29" s="94">
        <v>0</v>
      </c>
      <c r="AN29" s="329">
        <f t="shared" si="25"/>
        <v>0</v>
      </c>
      <c r="AO29" s="96">
        <f t="shared" si="26"/>
        <v>-0.57551046391342398</v>
      </c>
      <c r="AP29" s="97"/>
      <c r="AQ29" s="98">
        <f t="shared" si="8"/>
        <v>0</v>
      </c>
      <c r="AR29" s="99">
        <f t="shared" si="37"/>
        <v>111.39</v>
      </c>
      <c r="AS29" s="99">
        <f t="shared" si="10"/>
        <v>0</v>
      </c>
      <c r="AT29" s="99">
        <f t="shared" si="11"/>
        <v>0</v>
      </c>
      <c r="AU29" s="99">
        <f t="shared" si="27"/>
        <v>0</v>
      </c>
      <c r="AV29" s="99">
        <f t="array" ref="AV29">_xlfn.IFS(U29=0,AO29,U29&lt;0,AO29/-U29,U29&gt;0,AO29/U29)</f>
        <v>-0.57551046391342398</v>
      </c>
      <c r="AW29" s="235">
        <f>IF(AQ29=0,0,AV29/AQ29)</f>
        <v>0</v>
      </c>
      <c r="AX29" s="235">
        <f>IF(AR29=0,0,AV29/AR29)</f>
        <v>-5.1666259441011221E-3</v>
      </c>
      <c r="AY29" s="100"/>
      <c r="AZ29" s="95">
        <f t="shared" si="14"/>
        <v>-1.151020927826848</v>
      </c>
    </row>
    <row r="30" spans="1:52" outlineLevel="1">
      <c r="A30" s="90" t="s">
        <v>121</v>
      </c>
      <c r="B30" s="91">
        <v>233496972</v>
      </c>
      <c r="C30" s="91" t="s">
        <v>149</v>
      </c>
      <c r="D30" s="92" t="s">
        <v>84</v>
      </c>
      <c r="E30" s="233">
        <f>SUM(F30:J30)</f>
        <v>0</v>
      </c>
      <c r="F30" s="94"/>
      <c r="G30" s="94"/>
      <c r="H30" s="273" t="s">
        <v>100</v>
      </c>
      <c r="I30" s="94"/>
      <c r="J30" s="94"/>
      <c r="K30" s="94">
        <v>111.39</v>
      </c>
      <c r="L30" s="93">
        <f>E30*K30</f>
        <v>0</v>
      </c>
      <c r="M30" s="90"/>
      <c r="N30" s="90">
        <v>2</v>
      </c>
      <c r="O30" s="90">
        <v>593</v>
      </c>
      <c r="P30" s="90">
        <v>0</v>
      </c>
      <c r="Q30" s="234">
        <f t="shared" si="15"/>
        <v>0.66666666666666663</v>
      </c>
      <c r="R30" s="93">
        <f t="shared" si="16"/>
        <v>1</v>
      </c>
      <c r="S30" s="94">
        <v>3</v>
      </c>
      <c r="T30" s="94">
        <v>0</v>
      </c>
      <c r="U30" s="93">
        <f t="shared" si="17"/>
        <v>3</v>
      </c>
      <c r="V30" s="94">
        <v>1508</v>
      </c>
      <c r="W30" s="94">
        <v>0</v>
      </c>
      <c r="X30" s="93">
        <f t="shared" si="18"/>
        <v>1508</v>
      </c>
      <c r="Y30" s="94">
        <v>1779</v>
      </c>
      <c r="Z30" s="94">
        <v>0</v>
      </c>
      <c r="AA30" s="93">
        <f t="shared" si="19"/>
        <v>1779</v>
      </c>
      <c r="AB30" s="93">
        <f t="shared" si="20"/>
        <v>0</v>
      </c>
      <c r="AC30" s="235">
        <f t="shared" si="21"/>
        <v>1.3534839887561162E-2</v>
      </c>
      <c r="AD30" s="93">
        <f t="shared" si="22"/>
        <v>334.17</v>
      </c>
      <c r="AE30" s="94">
        <v>672.33000000000015</v>
      </c>
      <c r="AF30" s="235">
        <f t="shared" si="23"/>
        <v>0.37792580101180445</v>
      </c>
      <c r="AG30" s="94">
        <v>232.19</v>
      </c>
      <c r="AH30" s="94"/>
      <c r="AI30" s="94"/>
      <c r="AJ30" s="94"/>
      <c r="AK30" s="94"/>
      <c r="AL30" s="123">
        <f t="shared" si="24"/>
        <v>0</v>
      </c>
      <c r="AM30" s="94">
        <v>0</v>
      </c>
      <c r="AN30" s="329">
        <f t="shared" si="25"/>
        <v>78.319000303458651</v>
      </c>
      <c r="AO30" s="96">
        <f t="shared" si="26"/>
        <v>461.99099969654105</v>
      </c>
      <c r="AP30" s="97"/>
      <c r="AQ30" s="98">
        <f t="shared" si="8"/>
        <v>593</v>
      </c>
      <c r="AR30" s="99">
        <f t="shared" si="37"/>
        <v>111.39</v>
      </c>
      <c r="AS30" s="99">
        <f t="shared" si="10"/>
        <v>224.11000000000004</v>
      </c>
      <c r="AT30" s="99">
        <f t="shared" si="11"/>
        <v>77.396666666666661</v>
      </c>
      <c r="AU30" s="99">
        <f t="shared" si="27"/>
        <v>0</v>
      </c>
      <c r="AV30" s="99">
        <f t="array" ref="AV30">_xlfn.IFS(U30=0,AO30,U30&lt;0,AO30/-U30,U30&gt;0,AO30/U30)</f>
        <v>153.99699989884701</v>
      </c>
      <c r="AW30" s="235">
        <f>IF(AQ30=0,0,AV30/AQ30)</f>
        <v>0.25969139949215347</v>
      </c>
      <c r="AX30" s="235">
        <f>IF(AR30=0,0,AV30/AR30)</f>
        <v>1.3825029167685341</v>
      </c>
      <c r="AY30" s="100"/>
      <c r="AZ30" s="95">
        <f t="shared" si="14"/>
        <v>0</v>
      </c>
    </row>
    <row r="31" spans="1:52" outlineLevel="1">
      <c r="A31" s="90" t="s">
        <v>121</v>
      </c>
      <c r="B31" s="91">
        <v>233497520</v>
      </c>
      <c r="C31" s="91" t="s">
        <v>150</v>
      </c>
      <c r="D31" s="92" t="s">
        <v>84</v>
      </c>
      <c r="E31" s="233">
        <f>SUM(F31:J31)</f>
        <v>1</v>
      </c>
      <c r="F31" s="94"/>
      <c r="G31" s="94"/>
      <c r="H31" s="273">
        <v>1</v>
      </c>
      <c r="I31" s="94"/>
      <c r="J31" s="94"/>
      <c r="K31" s="94">
        <v>105.54</v>
      </c>
      <c r="L31" s="93">
        <f>E31*K31</f>
        <v>105.54</v>
      </c>
      <c r="M31" s="90"/>
      <c r="N31" s="90">
        <v>0</v>
      </c>
      <c r="O31" s="90">
        <v>0</v>
      </c>
      <c r="P31" s="90">
        <v>0</v>
      </c>
      <c r="Q31" s="234">
        <f t="shared" si="15"/>
        <v>0</v>
      </c>
      <c r="R31" s="93">
        <f t="shared" si="16"/>
        <v>0</v>
      </c>
      <c r="S31" s="94">
        <v>0</v>
      </c>
      <c r="T31" s="94">
        <v>0</v>
      </c>
      <c r="U31" s="93">
        <f t="shared" si="17"/>
        <v>0</v>
      </c>
      <c r="V31" s="94">
        <v>0</v>
      </c>
      <c r="W31" s="94">
        <v>0</v>
      </c>
      <c r="X31" s="93">
        <f t="shared" si="18"/>
        <v>0</v>
      </c>
      <c r="Y31" s="94">
        <v>0</v>
      </c>
      <c r="Z31" s="94">
        <v>0</v>
      </c>
      <c r="AA31" s="93">
        <f t="shared" si="19"/>
        <v>0</v>
      </c>
      <c r="AB31" s="93">
        <f t="shared" si="20"/>
        <v>0</v>
      </c>
      <c r="AC31" s="235">
        <f t="shared" si="21"/>
        <v>0</v>
      </c>
      <c r="AD31" s="93">
        <f t="shared" si="22"/>
        <v>0</v>
      </c>
      <c r="AE31" s="94">
        <v>0</v>
      </c>
      <c r="AF31" s="235">
        <f t="shared" si="23"/>
        <v>0</v>
      </c>
      <c r="AG31" s="94">
        <v>0</v>
      </c>
      <c r="AH31" s="94"/>
      <c r="AI31" s="94"/>
      <c r="AJ31" s="94"/>
      <c r="AK31" s="94"/>
      <c r="AL31" s="123">
        <f t="shared" si="24"/>
        <v>0.28775523195671199</v>
      </c>
      <c r="AM31" s="94">
        <v>0</v>
      </c>
      <c r="AN31" s="329">
        <f t="shared" si="25"/>
        <v>0</v>
      </c>
      <c r="AO31" s="96">
        <f t="shared" si="26"/>
        <v>-0.28775523195671199</v>
      </c>
      <c r="AP31" s="97"/>
      <c r="AQ31" s="98">
        <f t="shared" si="8"/>
        <v>0</v>
      </c>
      <c r="AR31" s="99">
        <f t="shared" si="37"/>
        <v>105.54</v>
      </c>
      <c r="AS31" s="99">
        <f t="shared" si="10"/>
        <v>0</v>
      </c>
      <c r="AT31" s="99">
        <f t="shared" si="11"/>
        <v>0</v>
      </c>
      <c r="AU31" s="99">
        <f t="shared" si="27"/>
        <v>0</v>
      </c>
      <c r="AV31" s="99">
        <f t="array" ref="AV31">_xlfn.IFS(U31=0,AO31,U31&lt;0,AO31/-U31,U31&gt;0,AO31/U31)</f>
        <v>-0.28775523195671199</v>
      </c>
      <c r="AW31" s="235">
        <f>IF(AQ31=0,0,AV31/AQ31)</f>
        <v>0</v>
      </c>
      <c r="AX31" s="235">
        <f>IF(AR31=0,0,AV31/AR31)</f>
        <v>-2.7265039980738297E-3</v>
      </c>
      <c r="AY31" s="100"/>
      <c r="AZ31" s="95">
        <f t="shared" si="14"/>
        <v>-0.28775523195671199</v>
      </c>
    </row>
    <row r="32" spans="1:52" outlineLevel="1">
      <c r="A32" s="90" t="s">
        <v>121</v>
      </c>
      <c r="B32" s="91">
        <v>233498313</v>
      </c>
      <c r="C32" s="91" t="s">
        <v>151</v>
      </c>
      <c r="D32" s="92" t="s">
        <v>84</v>
      </c>
      <c r="E32" s="233">
        <f t="shared" ref="E32" si="39">SUM(F32:J32)</f>
        <v>0</v>
      </c>
      <c r="F32" s="94"/>
      <c r="G32" s="94"/>
      <c r="H32" s="273" t="s">
        <v>100</v>
      </c>
      <c r="I32" s="94"/>
      <c r="J32" s="94"/>
      <c r="K32" s="94">
        <v>140.63999999999999</v>
      </c>
      <c r="L32" s="93">
        <f t="shared" ref="L32" si="40">E32*K32</f>
        <v>0</v>
      </c>
      <c r="M32" s="90"/>
      <c r="N32" s="90">
        <v>0</v>
      </c>
      <c r="O32" s="90">
        <v>0</v>
      </c>
      <c r="P32" s="90">
        <v>0</v>
      </c>
      <c r="Q32" s="234">
        <f t="shared" si="15"/>
        <v>0</v>
      </c>
      <c r="R32" s="93">
        <f t="shared" si="16"/>
        <v>0</v>
      </c>
      <c r="S32" s="94">
        <v>0</v>
      </c>
      <c r="T32" s="94">
        <v>0</v>
      </c>
      <c r="U32" s="93">
        <f t="shared" si="17"/>
        <v>0</v>
      </c>
      <c r="V32" s="94">
        <v>0</v>
      </c>
      <c r="W32" s="94">
        <v>0</v>
      </c>
      <c r="X32" s="93">
        <f t="shared" si="18"/>
        <v>0</v>
      </c>
      <c r="Y32" s="94">
        <v>0</v>
      </c>
      <c r="Z32" s="94">
        <v>0</v>
      </c>
      <c r="AA32" s="93">
        <f t="shared" si="19"/>
        <v>0</v>
      </c>
      <c r="AB32" s="93">
        <f t="shared" si="20"/>
        <v>0</v>
      </c>
      <c r="AC32" s="235">
        <f t="shared" si="21"/>
        <v>0</v>
      </c>
      <c r="AD32" s="93">
        <f t="shared" si="22"/>
        <v>0</v>
      </c>
      <c r="AE32" s="94">
        <v>0</v>
      </c>
      <c r="AF32" s="235">
        <f t="shared" si="23"/>
        <v>0</v>
      </c>
      <c r="AG32" s="94">
        <v>85.490000000000009</v>
      </c>
      <c r="AH32" s="94"/>
      <c r="AI32" s="94"/>
      <c r="AJ32" s="94"/>
      <c r="AK32" s="94"/>
      <c r="AL32" s="123">
        <f t="shared" si="24"/>
        <v>0</v>
      </c>
      <c r="AM32" s="94">
        <v>0</v>
      </c>
      <c r="AN32" s="329">
        <f t="shared" si="25"/>
        <v>0</v>
      </c>
      <c r="AO32" s="96">
        <f t="shared" si="26"/>
        <v>-85.490000000000009</v>
      </c>
      <c r="AP32" s="97"/>
      <c r="AQ32" s="98">
        <f t="shared" si="8"/>
        <v>0</v>
      </c>
      <c r="AR32" s="99">
        <f t="shared" si="37"/>
        <v>140.63999999999999</v>
      </c>
      <c r="AS32" s="99">
        <f t="shared" si="10"/>
        <v>0</v>
      </c>
      <c r="AT32" s="99">
        <f t="shared" si="11"/>
        <v>85.490000000000009</v>
      </c>
      <c r="AU32" s="99">
        <f t="shared" si="27"/>
        <v>0</v>
      </c>
      <c r="AV32" s="99">
        <f t="array" ref="AV32">_xlfn.IFS(U32=0,AO32,U32&lt;0,AO32/-U32,U32&gt;0,AO32/U32)</f>
        <v>-85.490000000000009</v>
      </c>
      <c r="AW32" s="235">
        <f t="shared" ref="AW32" si="41">IF(AQ32=0,0,AV32/AQ32)</f>
        <v>0</v>
      </c>
      <c r="AX32" s="235">
        <f t="shared" ref="AX32" si="42">IF(AR32=0,0,AV32/AR32)</f>
        <v>-0.60786405005688293</v>
      </c>
      <c r="AY32" s="100"/>
      <c r="AZ32" s="95">
        <f t="shared" si="14"/>
        <v>0</v>
      </c>
    </row>
    <row r="33" spans="1:52" outlineLevel="1">
      <c r="A33" s="90" t="s">
        <v>121</v>
      </c>
      <c r="B33" s="91">
        <v>233499847</v>
      </c>
      <c r="C33" s="91" t="s">
        <v>152</v>
      </c>
      <c r="D33" s="92" t="s">
        <v>84</v>
      </c>
      <c r="E33" s="233">
        <f>SUM(F33:J33)</f>
        <v>157</v>
      </c>
      <c r="F33" s="94"/>
      <c r="G33" s="94"/>
      <c r="H33" s="273">
        <v>157</v>
      </c>
      <c r="I33" s="94"/>
      <c r="J33" s="94"/>
      <c r="K33" s="94">
        <v>123.09</v>
      </c>
      <c r="L33" s="93">
        <f>E33*K33</f>
        <v>19325.13</v>
      </c>
      <c r="M33" s="90"/>
      <c r="N33" s="90">
        <v>0</v>
      </c>
      <c r="O33" s="90">
        <v>0</v>
      </c>
      <c r="P33" s="90">
        <v>0</v>
      </c>
      <c r="Q33" s="234">
        <f t="shared" si="15"/>
        <v>0</v>
      </c>
      <c r="R33" s="93">
        <f t="shared" si="16"/>
        <v>0</v>
      </c>
      <c r="S33" s="94">
        <v>0</v>
      </c>
      <c r="T33" s="94">
        <v>0</v>
      </c>
      <c r="U33" s="93">
        <f t="shared" si="17"/>
        <v>0</v>
      </c>
      <c r="V33" s="94">
        <v>0</v>
      </c>
      <c r="W33" s="94">
        <v>0</v>
      </c>
      <c r="X33" s="93">
        <f t="shared" si="18"/>
        <v>0</v>
      </c>
      <c r="Y33" s="94">
        <v>0</v>
      </c>
      <c r="Z33" s="94">
        <v>0</v>
      </c>
      <c r="AA33" s="93">
        <f t="shared" si="19"/>
        <v>0</v>
      </c>
      <c r="AB33" s="93">
        <f t="shared" si="20"/>
        <v>0</v>
      </c>
      <c r="AC33" s="235">
        <f t="shared" si="21"/>
        <v>0</v>
      </c>
      <c r="AD33" s="93">
        <f t="shared" si="22"/>
        <v>0</v>
      </c>
      <c r="AE33" s="94">
        <v>0</v>
      </c>
      <c r="AF33" s="235">
        <f t="shared" si="23"/>
        <v>0</v>
      </c>
      <c r="AG33" s="94">
        <v>0</v>
      </c>
      <c r="AH33" s="94"/>
      <c r="AI33" s="94"/>
      <c r="AJ33" s="94"/>
      <c r="AK33" s="94"/>
      <c r="AL33" s="123">
        <f t="shared" si="24"/>
        <v>45.177571417203779</v>
      </c>
      <c r="AM33" s="94">
        <v>0</v>
      </c>
      <c r="AN33" s="329">
        <f t="shared" si="25"/>
        <v>0</v>
      </c>
      <c r="AO33" s="96">
        <f t="shared" si="26"/>
        <v>-45.177571417203779</v>
      </c>
      <c r="AP33" s="97"/>
      <c r="AQ33" s="98">
        <f t="shared" si="8"/>
        <v>0</v>
      </c>
      <c r="AR33" s="99">
        <f t="shared" si="37"/>
        <v>123.09</v>
      </c>
      <c r="AS33" s="99">
        <f t="shared" si="10"/>
        <v>0</v>
      </c>
      <c r="AT33" s="99">
        <f t="shared" si="11"/>
        <v>0</v>
      </c>
      <c r="AU33" s="99">
        <f t="shared" si="27"/>
        <v>0</v>
      </c>
      <c r="AV33" s="99">
        <f t="array" ref="AV33">_xlfn.IFS(U33=0,AO33,U33&lt;0,AO33/-U33,U33&gt;0,AO33/U33)</f>
        <v>-45.177571417203779</v>
      </c>
      <c r="AW33" s="235">
        <f>IF(AQ33=0,0,AV33/AQ33)</f>
        <v>0</v>
      </c>
      <c r="AX33" s="235">
        <f>IF(AR33=0,0,AV33/AR33)</f>
        <v>-0.3670287709578664</v>
      </c>
      <c r="AY33" s="100"/>
      <c r="AZ33" s="95">
        <f t="shared" si="14"/>
        <v>-7092.8787125009931</v>
      </c>
    </row>
    <row r="34" spans="1:52" outlineLevel="1">
      <c r="A34" s="90" t="s">
        <v>121</v>
      </c>
      <c r="B34" s="91">
        <v>233500274</v>
      </c>
      <c r="C34" s="91" t="s">
        <v>153</v>
      </c>
      <c r="D34" s="92" t="s">
        <v>84</v>
      </c>
      <c r="E34" s="233">
        <f>SUM(F34:J34)</f>
        <v>23</v>
      </c>
      <c r="F34" s="94"/>
      <c r="G34" s="94"/>
      <c r="H34" s="273">
        <v>23</v>
      </c>
      <c r="I34" s="94"/>
      <c r="J34" s="94"/>
      <c r="K34" s="94">
        <v>117.24</v>
      </c>
      <c r="L34" s="93">
        <f>E34*K34</f>
        <v>2696.52</v>
      </c>
      <c r="M34" s="90"/>
      <c r="N34" s="90">
        <v>0</v>
      </c>
      <c r="O34" s="90">
        <v>0</v>
      </c>
      <c r="P34" s="90">
        <v>0</v>
      </c>
      <c r="Q34" s="234">
        <f t="shared" si="15"/>
        <v>0</v>
      </c>
      <c r="R34" s="93">
        <f t="shared" si="16"/>
        <v>0</v>
      </c>
      <c r="S34" s="94">
        <v>0</v>
      </c>
      <c r="T34" s="94">
        <v>0</v>
      </c>
      <c r="U34" s="93">
        <f t="shared" si="17"/>
        <v>0</v>
      </c>
      <c r="V34" s="94">
        <v>0</v>
      </c>
      <c r="W34" s="94">
        <v>0</v>
      </c>
      <c r="X34" s="93">
        <f t="shared" si="18"/>
        <v>0</v>
      </c>
      <c r="Y34" s="94">
        <v>0</v>
      </c>
      <c r="Z34" s="94">
        <v>0</v>
      </c>
      <c r="AA34" s="93">
        <f t="shared" si="19"/>
        <v>0</v>
      </c>
      <c r="AB34" s="93">
        <f t="shared" si="20"/>
        <v>0</v>
      </c>
      <c r="AC34" s="235">
        <f t="shared" si="21"/>
        <v>0</v>
      </c>
      <c r="AD34" s="93">
        <f t="shared" si="22"/>
        <v>0</v>
      </c>
      <c r="AE34" s="94">
        <v>0</v>
      </c>
      <c r="AF34" s="235">
        <f t="shared" si="23"/>
        <v>0</v>
      </c>
      <c r="AG34" s="94">
        <v>0</v>
      </c>
      <c r="AH34" s="94"/>
      <c r="AI34" s="94"/>
      <c r="AJ34" s="94"/>
      <c r="AK34" s="94"/>
      <c r="AL34" s="123">
        <f t="shared" si="24"/>
        <v>6.6183703350043768</v>
      </c>
      <c r="AM34" s="94">
        <v>0</v>
      </c>
      <c r="AN34" s="329">
        <f t="shared" si="25"/>
        <v>0</v>
      </c>
      <c r="AO34" s="96">
        <f t="shared" si="26"/>
        <v>-6.6183703350043768</v>
      </c>
      <c r="AP34" s="97"/>
      <c r="AQ34" s="98">
        <f t="shared" si="8"/>
        <v>0</v>
      </c>
      <c r="AR34" s="99">
        <f t="shared" si="37"/>
        <v>117.24</v>
      </c>
      <c r="AS34" s="99">
        <f t="shared" si="10"/>
        <v>0</v>
      </c>
      <c r="AT34" s="99">
        <f t="shared" si="11"/>
        <v>0</v>
      </c>
      <c r="AU34" s="99">
        <f t="shared" si="27"/>
        <v>0</v>
      </c>
      <c r="AV34" s="99">
        <f t="array" ref="AV34">_xlfn.IFS(U34=0,AO34,U34&lt;0,AO34/-U34,U34&gt;0,AO34/U34)</f>
        <v>-6.6183703350043768</v>
      </c>
      <c r="AW34" s="235">
        <f>IF(AQ34=0,0,AV34/AQ34)</f>
        <v>0</v>
      </c>
      <c r="AX34" s="235">
        <f>IF(AR34=0,0,AV34/AR34)</f>
        <v>-5.6451469933507137E-2</v>
      </c>
      <c r="AY34" s="100"/>
      <c r="AZ34" s="95">
        <f t="shared" si="14"/>
        <v>-152.22251770510067</v>
      </c>
    </row>
    <row r="35" spans="1:52" outlineLevel="1">
      <c r="A35" s="90" t="s">
        <v>121</v>
      </c>
      <c r="B35" s="91">
        <v>471878869</v>
      </c>
      <c r="C35" s="91" t="s">
        <v>154</v>
      </c>
      <c r="D35" s="92" t="s">
        <v>84</v>
      </c>
      <c r="E35" s="233">
        <f t="shared" ref="E35:E53" si="43">SUM(F35:J35)</f>
        <v>0</v>
      </c>
      <c r="F35" s="94"/>
      <c r="G35" s="94"/>
      <c r="H35" s="273">
        <v>0</v>
      </c>
      <c r="I35" s="94"/>
      <c r="J35" s="94"/>
      <c r="K35" s="94">
        <v>128.94</v>
      </c>
      <c r="L35" s="93">
        <f t="shared" ref="L35:L98" si="44">E35*K35</f>
        <v>0</v>
      </c>
      <c r="M35" s="90"/>
      <c r="N35" s="90">
        <v>0</v>
      </c>
      <c r="O35" s="90">
        <v>0</v>
      </c>
      <c r="P35" s="90">
        <v>0</v>
      </c>
      <c r="Q35" s="234">
        <f t="shared" si="15"/>
        <v>0</v>
      </c>
      <c r="R35" s="93">
        <f t="shared" si="16"/>
        <v>0</v>
      </c>
      <c r="S35" s="94">
        <v>0</v>
      </c>
      <c r="T35" s="94">
        <v>0</v>
      </c>
      <c r="U35" s="93">
        <f t="shared" si="17"/>
        <v>0</v>
      </c>
      <c r="V35" s="94">
        <v>0</v>
      </c>
      <c r="W35" s="94">
        <v>0</v>
      </c>
      <c r="X35" s="93">
        <f t="shared" si="18"/>
        <v>0</v>
      </c>
      <c r="Y35" s="94">
        <v>0</v>
      </c>
      <c r="Z35" s="94">
        <v>0</v>
      </c>
      <c r="AA35" s="93">
        <f t="shared" si="19"/>
        <v>0</v>
      </c>
      <c r="AB35" s="93">
        <f t="shared" si="20"/>
        <v>0</v>
      </c>
      <c r="AC35" s="235">
        <f t="shared" si="21"/>
        <v>0</v>
      </c>
      <c r="AD35" s="93">
        <f t="shared" si="22"/>
        <v>0</v>
      </c>
      <c r="AE35" s="94">
        <v>0</v>
      </c>
      <c r="AF35" s="235">
        <f t="shared" si="23"/>
        <v>0</v>
      </c>
      <c r="AG35" s="94">
        <v>0</v>
      </c>
      <c r="AH35" s="94"/>
      <c r="AI35" s="94"/>
      <c r="AJ35" s="94"/>
      <c r="AK35" s="94"/>
      <c r="AL35" s="123">
        <f t="shared" si="24"/>
        <v>0</v>
      </c>
      <c r="AM35" s="94">
        <v>0</v>
      </c>
      <c r="AN35" s="329">
        <f t="shared" si="25"/>
        <v>0</v>
      </c>
      <c r="AO35" s="96">
        <f t="shared" si="26"/>
        <v>0</v>
      </c>
      <c r="AP35" s="97"/>
      <c r="AQ35" s="98">
        <f t="shared" si="8"/>
        <v>0</v>
      </c>
      <c r="AR35" s="99">
        <f t="shared" si="37"/>
        <v>128.94</v>
      </c>
      <c r="AS35" s="99">
        <f t="shared" si="10"/>
        <v>0</v>
      </c>
      <c r="AT35" s="99">
        <f t="shared" si="11"/>
        <v>0</v>
      </c>
      <c r="AU35" s="99">
        <f t="shared" si="27"/>
        <v>0</v>
      </c>
      <c r="AV35" s="99">
        <f t="array" ref="AV35">_xlfn.IFS(U35=0,AO35,U35&lt;0,AO35/-U35,U35&gt;0,AO35/U35)</f>
        <v>0</v>
      </c>
      <c r="AW35" s="235">
        <f t="shared" ref="AW35:AW98" si="45">IF(AQ35=0,0,AV35/AQ35)</f>
        <v>0</v>
      </c>
      <c r="AX35" s="235">
        <f t="shared" ref="AX35:AX98" si="46">IF(AR35=0,0,AV35/AR35)</f>
        <v>0</v>
      </c>
      <c r="AY35" s="100"/>
      <c r="AZ35" s="95">
        <f t="shared" si="14"/>
        <v>0</v>
      </c>
    </row>
    <row r="36" spans="1:52" outlineLevel="1">
      <c r="A36" s="90" t="s">
        <v>121</v>
      </c>
      <c r="B36" s="91">
        <v>471878989</v>
      </c>
      <c r="C36" s="91" t="s">
        <v>155</v>
      </c>
      <c r="D36" s="92" t="s">
        <v>84</v>
      </c>
      <c r="E36" s="233">
        <f t="shared" si="43"/>
        <v>0</v>
      </c>
      <c r="F36" s="94"/>
      <c r="G36" s="94"/>
      <c r="H36" s="273">
        <v>0</v>
      </c>
      <c r="I36" s="94"/>
      <c r="J36" s="94"/>
      <c r="K36" s="94">
        <v>169.89</v>
      </c>
      <c r="L36" s="93">
        <f t="shared" si="44"/>
        <v>0</v>
      </c>
      <c r="M36" s="90"/>
      <c r="N36" s="90">
        <v>0</v>
      </c>
      <c r="O36" s="90">
        <v>0</v>
      </c>
      <c r="P36" s="90">
        <v>0</v>
      </c>
      <c r="Q36" s="234">
        <f t="shared" si="15"/>
        <v>0</v>
      </c>
      <c r="R36" s="93">
        <f t="shared" si="16"/>
        <v>0</v>
      </c>
      <c r="S36" s="94">
        <v>0</v>
      </c>
      <c r="T36" s="94">
        <v>0</v>
      </c>
      <c r="U36" s="93">
        <f t="shared" si="17"/>
        <v>0</v>
      </c>
      <c r="V36" s="94">
        <v>0</v>
      </c>
      <c r="W36" s="94">
        <v>0</v>
      </c>
      <c r="X36" s="93">
        <f t="shared" si="18"/>
        <v>0</v>
      </c>
      <c r="Y36" s="94">
        <v>0</v>
      </c>
      <c r="Z36" s="94">
        <v>0</v>
      </c>
      <c r="AA36" s="93">
        <f t="shared" si="19"/>
        <v>0</v>
      </c>
      <c r="AB36" s="93">
        <f t="shared" si="20"/>
        <v>0</v>
      </c>
      <c r="AC36" s="235">
        <f t="shared" si="21"/>
        <v>0</v>
      </c>
      <c r="AD36" s="93">
        <f t="shared" si="22"/>
        <v>0</v>
      </c>
      <c r="AE36" s="94">
        <v>0</v>
      </c>
      <c r="AF36" s="235">
        <f t="shared" si="23"/>
        <v>0</v>
      </c>
      <c r="AG36" s="94">
        <v>0</v>
      </c>
      <c r="AH36" s="94"/>
      <c r="AI36" s="94"/>
      <c r="AJ36" s="94"/>
      <c r="AK36" s="94"/>
      <c r="AL36" s="123">
        <f t="shared" si="24"/>
        <v>0</v>
      </c>
      <c r="AM36" s="94">
        <v>0</v>
      </c>
      <c r="AN36" s="329">
        <f t="shared" si="25"/>
        <v>0</v>
      </c>
      <c r="AO36" s="96">
        <f t="shared" si="26"/>
        <v>0</v>
      </c>
      <c r="AP36" s="97"/>
      <c r="AQ36" s="98">
        <f t="shared" si="8"/>
        <v>0</v>
      </c>
      <c r="AR36" s="99">
        <f t="shared" si="37"/>
        <v>169.89</v>
      </c>
      <c r="AS36" s="99">
        <f t="shared" si="10"/>
        <v>0</v>
      </c>
      <c r="AT36" s="99">
        <f t="shared" si="11"/>
        <v>0</v>
      </c>
      <c r="AU36" s="99">
        <f t="shared" si="27"/>
        <v>0</v>
      </c>
      <c r="AV36" s="99">
        <f t="array" ref="AV36">_xlfn.IFS(U36=0,AO36,U36&lt;0,AO36/-U36,U36&gt;0,AO36/U36)</f>
        <v>0</v>
      </c>
      <c r="AW36" s="235">
        <f t="shared" si="45"/>
        <v>0</v>
      </c>
      <c r="AX36" s="235">
        <f t="shared" si="46"/>
        <v>0</v>
      </c>
      <c r="AY36" s="100"/>
      <c r="AZ36" s="95">
        <f t="shared" si="14"/>
        <v>0</v>
      </c>
    </row>
    <row r="37" spans="1:52" outlineLevel="1">
      <c r="A37" s="90" t="s">
        <v>121</v>
      </c>
      <c r="B37" s="91">
        <v>471879283</v>
      </c>
      <c r="C37" s="91" t="s">
        <v>156</v>
      </c>
      <c r="D37" s="92" t="s">
        <v>84</v>
      </c>
      <c r="E37" s="233">
        <f t="shared" si="43"/>
        <v>16</v>
      </c>
      <c r="F37" s="94"/>
      <c r="G37" s="94"/>
      <c r="H37" s="273">
        <v>16</v>
      </c>
      <c r="I37" s="94"/>
      <c r="J37" s="94"/>
      <c r="K37" s="94">
        <v>169.89</v>
      </c>
      <c r="L37" s="93">
        <f t="shared" si="44"/>
        <v>2718.24</v>
      </c>
      <c r="M37" s="90"/>
      <c r="N37" s="90">
        <v>0</v>
      </c>
      <c r="O37" s="90">
        <v>0</v>
      </c>
      <c r="P37" s="90">
        <v>0</v>
      </c>
      <c r="Q37" s="234">
        <f t="shared" si="15"/>
        <v>0</v>
      </c>
      <c r="R37" s="93">
        <f t="shared" si="16"/>
        <v>0</v>
      </c>
      <c r="S37" s="94">
        <v>0</v>
      </c>
      <c r="T37" s="94">
        <v>0</v>
      </c>
      <c r="U37" s="93">
        <f t="shared" si="17"/>
        <v>0</v>
      </c>
      <c r="V37" s="94">
        <v>0</v>
      </c>
      <c r="W37" s="94">
        <v>0</v>
      </c>
      <c r="X37" s="93">
        <f t="shared" si="18"/>
        <v>0</v>
      </c>
      <c r="Y37" s="94">
        <v>0</v>
      </c>
      <c r="Z37" s="94">
        <v>0</v>
      </c>
      <c r="AA37" s="93">
        <f t="shared" si="19"/>
        <v>0</v>
      </c>
      <c r="AB37" s="93">
        <f t="shared" si="20"/>
        <v>0</v>
      </c>
      <c r="AC37" s="235">
        <f t="shared" si="21"/>
        <v>0</v>
      </c>
      <c r="AD37" s="93">
        <f t="shared" si="22"/>
        <v>0</v>
      </c>
      <c r="AE37" s="94">
        <v>0</v>
      </c>
      <c r="AF37" s="235">
        <f t="shared" si="23"/>
        <v>0</v>
      </c>
      <c r="AG37" s="94">
        <v>0</v>
      </c>
      <c r="AH37" s="94"/>
      <c r="AI37" s="94"/>
      <c r="AJ37" s="94"/>
      <c r="AK37" s="94"/>
      <c r="AL37" s="123">
        <f t="shared" si="24"/>
        <v>4.6040837113073918</v>
      </c>
      <c r="AM37" s="94">
        <v>0</v>
      </c>
      <c r="AN37" s="329">
        <f t="shared" si="25"/>
        <v>0</v>
      </c>
      <c r="AO37" s="96">
        <f t="shared" si="26"/>
        <v>-4.6040837113073918</v>
      </c>
      <c r="AP37" s="97"/>
      <c r="AQ37" s="98">
        <f t="shared" si="8"/>
        <v>0</v>
      </c>
      <c r="AR37" s="99">
        <f t="shared" si="37"/>
        <v>169.89</v>
      </c>
      <c r="AS37" s="99">
        <f t="shared" si="10"/>
        <v>0</v>
      </c>
      <c r="AT37" s="99">
        <f t="shared" si="11"/>
        <v>0</v>
      </c>
      <c r="AU37" s="99">
        <f t="shared" si="27"/>
        <v>0</v>
      </c>
      <c r="AV37" s="99">
        <f t="array" ref="AV37">_xlfn.IFS(U37=0,AO37,U37&lt;0,AO37/-U37,U37&gt;0,AO37/U37)</f>
        <v>-4.6040837113073918</v>
      </c>
      <c r="AW37" s="235">
        <f t="shared" si="45"/>
        <v>0</v>
      </c>
      <c r="AX37" s="235">
        <f t="shared" si="46"/>
        <v>-2.7100380901214857E-2</v>
      </c>
      <c r="AY37" s="100"/>
      <c r="AZ37" s="95">
        <f t="shared" si="14"/>
        <v>-73.665339380918269</v>
      </c>
    </row>
    <row r="38" spans="1:52" outlineLevel="1">
      <c r="A38" s="90" t="s">
        <v>121</v>
      </c>
      <c r="B38" s="91">
        <v>507117329</v>
      </c>
      <c r="C38" s="91" t="s">
        <v>157</v>
      </c>
      <c r="D38" s="92" t="s">
        <v>84</v>
      </c>
      <c r="E38" s="233">
        <f t="shared" si="43"/>
        <v>47</v>
      </c>
      <c r="F38" s="94"/>
      <c r="G38" s="94"/>
      <c r="H38" s="273">
        <v>47</v>
      </c>
      <c r="I38" s="94"/>
      <c r="J38" s="94"/>
      <c r="K38" s="93">
        <v>105.54</v>
      </c>
      <c r="L38" s="93">
        <f t="shared" si="44"/>
        <v>4960.38</v>
      </c>
      <c r="M38" s="90"/>
      <c r="N38" s="90">
        <v>0</v>
      </c>
      <c r="O38" s="90">
        <v>0</v>
      </c>
      <c r="P38" s="90">
        <v>0</v>
      </c>
      <c r="Q38" s="234">
        <f t="shared" si="15"/>
        <v>0</v>
      </c>
      <c r="R38" s="93">
        <f t="shared" si="16"/>
        <v>0</v>
      </c>
      <c r="S38" s="94">
        <v>0</v>
      </c>
      <c r="T38" s="94">
        <v>0</v>
      </c>
      <c r="U38" s="93">
        <f t="shared" si="17"/>
        <v>0</v>
      </c>
      <c r="V38" s="94">
        <v>0</v>
      </c>
      <c r="W38" s="94">
        <v>0</v>
      </c>
      <c r="X38" s="93">
        <f t="shared" si="18"/>
        <v>0</v>
      </c>
      <c r="Y38" s="94">
        <v>0</v>
      </c>
      <c r="Z38" s="94">
        <v>0</v>
      </c>
      <c r="AA38" s="93">
        <f t="shared" si="19"/>
        <v>0</v>
      </c>
      <c r="AB38" s="93">
        <f t="shared" si="20"/>
        <v>0</v>
      </c>
      <c r="AC38" s="235">
        <f t="shared" si="21"/>
        <v>0</v>
      </c>
      <c r="AD38" s="93">
        <f t="shared" si="22"/>
        <v>0</v>
      </c>
      <c r="AE38" s="94">
        <v>0</v>
      </c>
      <c r="AF38" s="235">
        <f t="shared" si="23"/>
        <v>0</v>
      </c>
      <c r="AG38" s="94">
        <v>0</v>
      </c>
      <c r="AH38" s="94"/>
      <c r="AI38" s="94"/>
      <c r="AJ38" s="94"/>
      <c r="AK38" s="94"/>
      <c r="AL38" s="123">
        <f t="shared" si="24"/>
        <v>13.524495901965464</v>
      </c>
      <c r="AM38" s="94">
        <v>0</v>
      </c>
      <c r="AN38" s="329">
        <f t="shared" si="25"/>
        <v>0</v>
      </c>
      <c r="AO38" s="96">
        <f t="shared" si="26"/>
        <v>-13.524495901965464</v>
      </c>
      <c r="AP38" s="97"/>
      <c r="AQ38" s="98">
        <f t="shared" si="8"/>
        <v>0</v>
      </c>
      <c r="AR38" s="99">
        <f t="shared" si="37"/>
        <v>105.54</v>
      </c>
      <c r="AS38" s="99">
        <f t="shared" si="10"/>
        <v>0</v>
      </c>
      <c r="AT38" s="99">
        <f t="shared" si="11"/>
        <v>0</v>
      </c>
      <c r="AU38" s="99">
        <f t="shared" si="27"/>
        <v>0</v>
      </c>
      <c r="AV38" s="99">
        <f t="array" ref="AV38">_xlfn.IFS(U38=0,AO38,U38&lt;0,AO38/-U38,U38&gt;0,AO38/U38)</f>
        <v>-13.524495901965464</v>
      </c>
      <c r="AW38" s="235">
        <f t="shared" si="45"/>
        <v>0</v>
      </c>
      <c r="AX38" s="235">
        <f t="shared" si="46"/>
        <v>-0.12814568790947001</v>
      </c>
      <c r="AY38" s="100"/>
      <c r="AZ38" s="95">
        <f t="shared" si="14"/>
        <v>-635.65130739237679</v>
      </c>
    </row>
    <row r="39" spans="1:52" outlineLevel="1">
      <c r="A39" s="90" t="s">
        <v>121</v>
      </c>
      <c r="B39" s="91">
        <v>507117646</v>
      </c>
      <c r="C39" s="91" t="s">
        <v>158</v>
      </c>
      <c r="D39" s="92" t="s">
        <v>84</v>
      </c>
      <c r="E39" s="233">
        <f t="shared" si="43"/>
        <v>49</v>
      </c>
      <c r="F39" s="94"/>
      <c r="G39" s="94"/>
      <c r="H39" s="273">
        <v>49</v>
      </c>
      <c r="I39" s="94"/>
      <c r="J39" s="94"/>
      <c r="K39" s="93">
        <v>105.54</v>
      </c>
      <c r="L39" s="93">
        <f t="shared" si="44"/>
        <v>5171.46</v>
      </c>
      <c r="M39" s="90"/>
      <c r="N39" s="90">
        <v>0</v>
      </c>
      <c r="O39" s="90">
        <v>0</v>
      </c>
      <c r="P39" s="90">
        <v>0</v>
      </c>
      <c r="Q39" s="234">
        <f t="shared" si="15"/>
        <v>0</v>
      </c>
      <c r="R39" s="93">
        <f t="shared" si="16"/>
        <v>0</v>
      </c>
      <c r="S39" s="94">
        <v>0</v>
      </c>
      <c r="T39" s="94">
        <v>0</v>
      </c>
      <c r="U39" s="93">
        <f t="shared" si="17"/>
        <v>0</v>
      </c>
      <c r="V39" s="94">
        <v>0</v>
      </c>
      <c r="W39" s="94">
        <v>0</v>
      </c>
      <c r="X39" s="93">
        <f t="shared" si="18"/>
        <v>0</v>
      </c>
      <c r="Y39" s="94">
        <v>0</v>
      </c>
      <c r="Z39" s="94">
        <v>0</v>
      </c>
      <c r="AA39" s="93">
        <f t="shared" si="19"/>
        <v>0</v>
      </c>
      <c r="AB39" s="93">
        <f t="shared" si="20"/>
        <v>0</v>
      </c>
      <c r="AC39" s="235">
        <f t="shared" si="21"/>
        <v>0</v>
      </c>
      <c r="AD39" s="93">
        <f t="shared" si="22"/>
        <v>0</v>
      </c>
      <c r="AE39" s="94">
        <v>0</v>
      </c>
      <c r="AF39" s="235">
        <f t="shared" si="23"/>
        <v>0</v>
      </c>
      <c r="AG39" s="94">
        <v>0</v>
      </c>
      <c r="AH39" s="94"/>
      <c r="AI39" s="94"/>
      <c r="AJ39" s="94"/>
      <c r="AK39" s="94"/>
      <c r="AL39" s="123">
        <f t="shared" si="24"/>
        <v>14.100006365878889</v>
      </c>
      <c r="AM39" s="94">
        <v>0</v>
      </c>
      <c r="AN39" s="329">
        <f t="shared" si="25"/>
        <v>0</v>
      </c>
      <c r="AO39" s="96">
        <f t="shared" si="26"/>
        <v>-14.100006365878889</v>
      </c>
      <c r="AP39" s="97"/>
      <c r="AQ39" s="98">
        <f t="shared" si="8"/>
        <v>0</v>
      </c>
      <c r="AR39" s="99">
        <f t="shared" si="37"/>
        <v>105.54</v>
      </c>
      <c r="AS39" s="99">
        <f t="shared" si="10"/>
        <v>0</v>
      </c>
      <c r="AT39" s="99">
        <f t="shared" si="11"/>
        <v>0</v>
      </c>
      <c r="AU39" s="99">
        <f t="shared" si="27"/>
        <v>0</v>
      </c>
      <c r="AV39" s="99">
        <f t="array" ref="AV39">_xlfn.IFS(U39=0,AO39,U39&lt;0,AO39/-U39,U39&gt;0,AO39/U39)</f>
        <v>-14.100006365878889</v>
      </c>
      <c r="AW39" s="235">
        <f t="shared" si="45"/>
        <v>0</v>
      </c>
      <c r="AX39" s="235">
        <f t="shared" si="46"/>
        <v>-0.13359869590561765</v>
      </c>
      <c r="AY39" s="100"/>
      <c r="AZ39" s="95">
        <f t="shared" si="14"/>
        <v>-690.90031192806555</v>
      </c>
    </row>
    <row r="40" spans="1:52" outlineLevel="1">
      <c r="A40" s="90" t="s">
        <v>121</v>
      </c>
      <c r="B40" s="91">
        <v>507118076</v>
      </c>
      <c r="C40" s="91" t="s">
        <v>159</v>
      </c>
      <c r="D40" s="92" t="s">
        <v>84</v>
      </c>
      <c r="E40" s="233">
        <f t="shared" si="43"/>
        <v>47</v>
      </c>
      <c r="F40" s="94"/>
      <c r="G40" s="94"/>
      <c r="H40" s="273">
        <v>47</v>
      </c>
      <c r="I40" s="94"/>
      <c r="J40" s="94"/>
      <c r="K40" s="93">
        <v>105.54</v>
      </c>
      <c r="L40" s="93">
        <f t="shared" si="44"/>
        <v>4960.38</v>
      </c>
      <c r="M40" s="90"/>
      <c r="N40" s="90">
        <v>0</v>
      </c>
      <c r="O40" s="90">
        <v>0</v>
      </c>
      <c r="P40" s="90">
        <v>0</v>
      </c>
      <c r="Q40" s="234">
        <f t="shared" si="15"/>
        <v>0</v>
      </c>
      <c r="R40" s="93">
        <f t="shared" si="16"/>
        <v>0</v>
      </c>
      <c r="S40" s="94">
        <v>0</v>
      </c>
      <c r="T40" s="94">
        <v>0</v>
      </c>
      <c r="U40" s="93">
        <f t="shared" si="17"/>
        <v>0</v>
      </c>
      <c r="V40" s="94">
        <v>0</v>
      </c>
      <c r="W40" s="94">
        <v>0</v>
      </c>
      <c r="X40" s="93">
        <f t="shared" si="18"/>
        <v>0</v>
      </c>
      <c r="Y40" s="94">
        <v>0</v>
      </c>
      <c r="Z40" s="94">
        <v>0</v>
      </c>
      <c r="AA40" s="93">
        <f t="shared" si="19"/>
        <v>0</v>
      </c>
      <c r="AB40" s="93">
        <f t="shared" si="20"/>
        <v>0</v>
      </c>
      <c r="AC40" s="235">
        <f t="shared" si="21"/>
        <v>0</v>
      </c>
      <c r="AD40" s="93">
        <f t="shared" si="22"/>
        <v>0</v>
      </c>
      <c r="AE40" s="94">
        <v>0</v>
      </c>
      <c r="AF40" s="235">
        <f t="shared" si="23"/>
        <v>0</v>
      </c>
      <c r="AG40" s="94">
        <v>0</v>
      </c>
      <c r="AH40" s="94"/>
      <c r="AI40" s="94"/>
      <c r="AJ40" s="94"/>
      <c r="AK40" s="94"/>
      <c r="AL40" s="123">
        <f t="shared" si="24"/>
        <v>13.524495901965464</v>
      </c>
      <c r="AM40" s="94">
        <v>0</v>
      </c>
      <c r="AN40" s="329">
        <f t="shared" si="25"/>
        <v>0</v>
      </c>
      <c r="AO40" s="96">
        <f t="shared" si="26"/>
        <v>-13.524495901965464</v>
      </c>
      <c r="AP40" s="97"/>
      <c r="AQ40" s="98">
        <f t="shared" si="8"/>
        <v>0</v>
      </c>
      <c r="AR40" s="99">
        <f t="shared" si="37"/>
        <v>105.54</v>
      </c>
      <c r="AS40" s="99">
        <f t="shared" si="10"/>
        <v>0</v>
      </c>
      <c r="AT40" s="99">
        <f t="shared" si="11"/>
        <v>0</v>
      </c>
      <c r="AU40" s="99">
        <f t="shared" si="27"/>
        <v>0</v>
      </c>
      <c r="AV40" s="99">
        <f t="array" ref="AV40">_xlfn.IFS(U40=0,AO40,U40&lt;0,AO40/-U40,U40&gt;0,AO40/U40)</f>
        <v>-13.524495901965464</v>
      </c>
      <c r="AW40" s="235">
        <f t="shared" si="45"/>
        <v>0</v>
      </c>
      <c r="AX40" s="235">
        <f t="shared" si="46"/>
        <v>-0.12814568790947001</v>
      </c>
      <c r="AY40" s="100"/>
      <c r="AZ40" s="95">
        <f t="shared" si="14"/>
        <v>-635.65130739237679</v>
      </c>
    </row>
    <row r="41" spans="1:52" outlineLevel="1">
      <c r="A41" s="90" t="s">
        <v>121</v>
      </c>
      <c r="B41" s="91">
        <v>507118377</v>
      </c>
      <c r="C41" s="91" t="s">
        <v>160</v>
      </c>
      <c r="D41" s="92" t="s">
        <v>84</v>
      </c>
      <c r="E41" s="233">
        <f t="shared" si="43"/>
        <v>47</v>
      </c>
      <c r="F41" s="94"/>
      <c r="G41" s="94"/>
      <c r="H41" s="273">
        <v>47</v>
      </c>
      <c r="I41" s="94"/>
      <c r="J41" s="94"/>
      <c r="K41" s="93">
        <v>123.09</v>
      </c>
      <c r="L41" s="93">
        <f t="shared" si="44"/>
        <v>5785.2300000000005</v>
      </c>
      <c r="M41" s="90"/>
      <c r="N41" s="90">
        <v>0</v>
      </c>
      <c r="O41" s="90">
        <v>0</v>
      </c>
      <c r="P41" s="90">
        <v>0</v>
      </c>
      <c r="Q41" s="234">
        <f t="shared" si="15"/>
        <v>0</v>
      </c>
      <c r="R41" s="93">
        <f t="shared" si="16"/>
        <v>0</v>
      </c>
      <c r="S41" s="94">
        <v>0</v>
      </c>
      <c r="T41" s="94">
        <v>0</v>
      </c>
      <c r="U41" s="93">
        <f t="shared" si="17"/>
        <v>0</v>
      </c>
      <c r="V41" s="94">
        <v>0</v>
      </c>
      <c r="W41" s="94">
        <v>0</v>
      </c>
      <c r="X41" s="93">
        <f t="shared" si="18"/>
        <v>0</v>
      </c>
      <c r="Y41" s="94">
        <v>0</v>
      </c>
      <c r="Z41" s="94">
        <v>0</v>
      </c>
      <c r="AA41" s="93">
        <f t="shared" si="19"/>
        <v>0</v>
      </c>
      <c r="AB41" s="93">
        <f t="shared" si="20"/>
        <v>0</v>
      </c>
      <c r="AC41" s="235">
        <f t="shared" si="21"/>
        <v>0</v>
      </c>
      <c r="AD41" s="93">
        <f t="shared" si="22"/>
        <v>0</v>
      </c>
      <c r="AE41" s="94">
        <v>0</v>
      </c>
      <c r="AF41" s="235">
        <f t="shared" si="23"/>
        <v>0</v>
      </c>
      <c r="AG41" s="94">
        <v>0</v>
      </c>
      <c r="AH41" s="94"/>
      <c r="AI41" s="94"/>
      <c r="AJ41" s="94"/>
      <c r="AK41" s="94"/>
      <c r="AL41" s="123">
        <f t="shared" si="24"/>
        <v>13.524495901965464</v>
      </c>
      <c r="AM41" s="94">
        <v>0</v>
      </c>
      <c r="AN41" s="329">
        <f t="shared" si="25"/>
        <v>0</v>
      </c>
      <c r="AO41" s="96">
        <f t="shared" si="26"/>
        <v>-13.524495901965464</v>
      </c>
      <c r="AP41" s="97"/>
      <c r="AQ41" s="98">
        <f t="shared" si="8"/>
        <v>0</v>
      </c>
      <c r="AR41" s="99">
        <f t="shared" si="37"/>
        <v>123.09</v>
      </c>
      <c r="AS41" s="99">
        <f t="shared" si="10"/>
        <v>0</v>
      </c>
      <c r="AT41" s="99">
        <f t="shared" si="11"/>
        <v>0</v>
      </c>
      <c r="AU41" s="99">
        <f t="shared" si="27"/>
        <v>0</v>
      </c>
      <c r="AV41" s="99">
        <f t="array" ref="AV41">_xlfn.IFS(U41=0,AO41,U41&lt;0,AO41/-U41,U41&gt;0,AO41/U41)</f>
        <v>-13.524495901965464</v>
      </c>
      <c r="AW41" s="235">
        <f t="shared" si="45"/>
        <v>0</v>
      </c>
      <c r="AX41" s="235">
        <f t="shared" si="46"/>
        <v>-0.10987485500012563</v>
      </c>
      <c r="AY41" s="100"/>
      <c r="AZ41" s="95">
        <f t="shared" si="14"/>
        <v>-635.65130739237679</v>
      </c>
    </row>
    <row r="42" spans="1:52" outlineLevel="1">
      <c r="A42" s="90" t="s">
        <v>121</v>
      </c>
      <c r="B42" s="91">
        <v>507119317</v>
      </c>
      <c r="C42" s="91" t="s">
        <v>161</v>
      </c>
      <c r="D42" s="92" t="s">
        <v>84</v>
      </c>
      <c r="E42" s="233">
        <f t="shared" si="43"/>
        <v>48</v>
      </c>
      <c r="F42" s="94"/>
      <c r="G42" s="94"/>
      <c r="H42" s="273">
        <v>48</v>
      </c>
      <c r="I42" s="94"/>
      <c r="J42" s="94"/>
      <c r="K42" s="93">
        <v>123.09</v>
      </c>
      <c r="L42" s="93">
        <f t="shared" si="44"/>
        <v>5908.32</v>
      </c>
      <c r="M42" s="90"/>
      <c r="N42" s="90">
        <v>0</v>
      </c>
      <c r="O42" s="90">
        <v>0</v>
      </c>
      <c r="P42" s="90">
        <v>0</v>
      </c>
      <c r="Q42" s="234">
        <f t="shared" si="15"/>
        <v>0</v>
      </c>
      <c r="R42" s="93">
        <f t="shared" si="16"/>
        <v>0</v>
      </c>
      <c r="S42" s="94">
        <v>0</v>
      </c>
      <c r="T42" s="94">
        <v>0</v>
      </c>
      <c r="U42" s="93">
        <f t="shared" si="17"/>
        <v>0</v>
      </c>
      <c r="V42" s="94">
        <v>0</v>
      </c>
      <c r="W42" s="94">
        <v>0</v>
      </c>
      <c r="X42" s="93">
        <f t="shared" si="18"/>
        <v>0</v>
      </c>
      <c r="Y42" s="94">
        <v>0</v>
      </c>
      <c r="Z42" s="94">
        <v>0</v>
      </c>
      <c r="AA42" s="93">
        <f t="shared" si="19"/>
        <v>0</v>
      </c>
      <c r="AB42" s="93">
        <f t="shared" si="20"/>
        <v>0</v>
      </c>
      <c r="AC42" s="235">
        <f t="shared" si="21"/>
        <v>0</v>
      </c>
      <c r="AD42" s="93">
        <f t="shared" si="22"/>
        <v>0</v>
      </c>
      <c r="AE42" s="94">
        <v>0</v>
      </c>
      <c r="AF42" s="235">
        <f t="shared" si="23"/>
        <v>0</v>
      </c>
      <c r="AG42" s="94">
        <v>0</v>
      </c>
      <c r="AH42" s="94"/>
      <c r="AI42" s="94"/>
      <c r="AJ42" s="94"/>
      <c r="AK42" s="94"/>
      <c r="AL42" s="123">
        <f t="shared" si="24"/>
        <v>13.812251133922176</v>
      </c>
      <c r="AM42" s="94">
        <v>0</v>
      </c>
      <c r="AN42" s="329">
        <f t="shared" si="25"/>
        <v>0</v>
      </c>
      <c r="AO42" s="96">
        <f t="shared" si="26"/>
        <v>-13.812251133922176</v>
      </c>
      <c r="AP42" s="97"/>
      <c r="AQ42" s="98">
        <f t="shared" si="8"/>
        <v>0</v>
      </c>
      <c r="AR42" s="99">
        <f t="shared" si="37"/>
        <v>123.09</v>
      </c>
      <c r="AS42" s="99">
        <f t="shared" si="10"/>
        <v>0</v>
      </c>
      <c r="AT42" s="99">
        <f t="shared" si="11"/>
        <v>0</v>
      </c>
      <c r="AU42" s="99">
        <f t="shared" si="27"/>
        <v>0</v>
      </c>
      <c r="AV42" s="99">
        <f t="array" ref="AV42">_xlfn.IFS(U42=0,AO42,U42&lt;0,AO42/-U42,U42&gt;0,AO42/U42)</f>
        <v>-13.812251133922176</v>
      </c>
      <c r="AW42" s="235">
        <f t="shared" si="45"/>
        <v>0</v>
      </c>
      <c r="AX42" s="235">
        <f t="shared" si="46"/>
        <v>-0.11221261787246872</v>
      </c>
      <c r="AY42" s="100"/>
      <c r="AZ42" s="95">
        <f t="shared" si="14"/>
        <v>-662.98805442826449</v>
      </c>
    </row>
    <row r="43" spans="1:52" outlineLevel="1">
      <c r="A43" s="90" t="s">
        <v>121</v>
      </c>
      <c r="B43" s="91">
        <v>507119522</v>
      </c>
      <c r="C43" s="91" t="s">
        <v>162</v>
      </c>
      <c r="D43" s="92" t="s">
        <v>84</v>
      </c>
      <c r="E43" s="233">
        <f t="shared" si="43"/>
        <v>48</v>
      </c>
      <c r="F43" s="94"/>
      <c r="G43" s="94"/>
      <c r="H43" s="273">
        <v>48</v>
      </c>
      <c r="I43" s="94"/>
      <c r="J43" s="94"/>
      <c r="K43" s="93">
        <v>123.09</v>
      </c>
      <c r="L43" s="93">
        <f t="shared" si="44"/>
        <v>5908.32</v>
      </c>
      <c r="M43" s="90"/>
      <c r="N43" s="90">
        <v>0</v>
      </c>
      <c r="O43" s="90">
        <v>0</v>
      </c>
      <c r="P43" s="90">
        <v>0</v>
      </c>
      <c r="Q43" s="234">
        <f t="shared" si="15"/>
        <v>0</v>
      </c>
      <c r="R43" s="93">
        <f t="shared" si="16"/>
        <v>0</v>
      </c>
      <c r="S43" s="94">
        <v>0</v>
      </c>
      <c r="T43" s="94">
        <v>0</v>
      </c>
      <c r="U43" s="93">
        <f t="shared" si="17"/>
        <v>0</v>
      </c>
      <c r="V43" s="94">
        <v>0</v>
      </c>
      <c r="W43" s="94">
        <v>0</v>
      </c>
      <c r="X43" s="93">
        <f t="shared" si="18"/>
        <v>0</v>
      </c>
      <c r="Y43" s="94">
        <v>0</v>
      </c>
      <c r="Z43" s="94">
        <v>0</v>
      </c>
      <c r="AA43" s="93">
        <f t="shared" si="19"/>
        <v>0</v>
      </c>
      <c r="AB43" s="93">
        <f t="shared" si="20"/>
        <v>0</v>
      </c>
      <c r="AC43" s="235">
        <f t="shared" si="21"/>
        <v>0</v>
      </c>
      <c r="AD43" s="93">
        <f t="shared" si="22"/>
        <v>0</v>
      </c>
      <c r="AE43" s="94">
        <v>0</v>
      </c>
      <c r="AF43" s="235">
        <f t="shared" si="23"/>
        <v>0</v>
      </c>
      <c r="AG43" s="94">
        <v>0</v>
      </c>
      <c r="AH43" s="94"/>
      <c r="AI43" s="94"/>
      <c r="AJ43" s="94"/>
      <c r="AK43" s="94"/>
      <c r="AL43" s="123">
        <f t="shared" si="24"/>
        <v>13.812251133922176</v>
      </c>
      <c r="AM43" s="94">
        <v>0</v>
      </c>
      <c r="AN43" s="329">
        <f t="shared" si="25"/>
        <v>0</v>
      </c>
      <c r="AO43" s="96">
        <f t="shared" si="26"/>
        <v>-13.812251133922176</v>
      </c>
      <c r="AP43" s="97"/>
      <c r="AQ43" s="98">
        <f t="shared" si="8"/>
        <v>0</v>
      </c>
      <c r="AR43" s="99">
        <f t="shared" si="37"/>
        <v>123.09</v>
      </c>
      <c r="AS43" s="99">
        <f t="shared" si="10"/>
        <v>0</v>
      </c>
      <c r="AT43" s="99">
        <f t="shared" si="11"/>
        <v>0</v>
      </c>
      <c r="AU43" s="99">
        <f t="shared" si="27"/>
        <v>0</v>
      </c>
      <c r="AV43" s="99">
        <f t="array" ref="AV43">_xlfn.IFS(U43=0,AO43,U43&lt;0,AO43/-U43,U43&gt;0,AO43/U43)</f>
        <v>-13.812251133922176</v>
      </c>
      <c r="AW43" s="235">
        <f t="shared" si="45"/>
        <v>0</v>
      </c>
      <c r="AX43" s="235">
        <f t="shared" si="46"/>
        <v>-0.11221261787246872</v>
      </c>
      <c r="AY43" s="100"/>
      <c r="AZ43" s="95">
        <f t="shared" si="14"/>
        <v>-662.98805442826449</v>
      </c>
    </row>
    <row r="44" spans="1:52" outlineLevel="1">
      <c r="A44" s="90" t="s">
        <v>121</v>
      </c>
      <c r="B44" s="91">
        <v>386597215</v>
      </c>
      <c r="C44" s="91" t="s">
        <v>163</v>
      </c>
      <c r="D44" s="92" t="s">
        <v>84</v>
      </c>
      <c r="E44" s="233">
        <f t="shared" si="43"/>
        <v>219</v>
      </c>
      <c r="F44" s="94"/>
      <c r="G44" s="94"/>
      <c r="H44" s="273">
        <v>219</v>
      </c>
      <c r="I44" s="94"/>
      <c r="J44" s="94"/>
      <c r="K44" s="93">
        <v>111.39</v>
      </c>
      <c r="L44" s="93">
        <f t="shared" si="44"/>
        <v>24394.41</v>
      </c>
      <c r="M44" s="90"/>
      <c r="N44" s="90">
        <v>0</v>
      </c>
      <c r="O44" s="90">
        <v>0</v>
      </c>
      <c r="P44" s="90">
        <v>0</v>
      </c>
      <c r="Q44" s="234">
        <f t="shared" si="15"/>
        <v>0</v>
      </c>
      <c r="R44" s="93">
        <f t="shared" si="16"/>
        <v>0</v>
      </c>
      <c r="S44" s="94">
        <v>0</v>
      </c>
      <c r="T44" s="94">
        <v>0</v>
      </c>
      <c r="U44" s="93">
        <f t="shared" si="17"/>
        <v>0</v>
      </c>
      <c r="V44" s="94">
        <v>0</v>
      </c>
      <c r="W44" s="94">
        <v>0</v>
      </c>
      <c r="X44" s="93">
        <f t="shared" si="18"/>
        <v>0</v>
      </c>
      <c r="Y44" s="94">
        <v>0</v>
      </c>
      <c r="Z44" s="94">
        <v>0</v>
      </c>
      <c r="AA44" s="93">
        <f t="shared" si="19"/>
        <v>0</v>
      </c>
      <c r="AB44" s="93">
        <f t="shared" si="20"/>
        <v>0</v>
      </c>
      <c r="AC44" s="235">
        <f t="shared" si="21"/>
        <v>0</v>
      </c>
      <c r="AD44" s="93">
        <f t="shared" si="22"/>
        <v>0</v>
      </c>
      <c r="AE44" s="94">
        <v>0</v>
      </c>
      <c r="AF44" s="235">
        <f t="shared" si="23"/>
        <v>0</v>
      </c>
      <c r="AG44" s="94">
        <v>202.48</v>
      </c>
      <c r="AH44" s="94"/>
      <c r="AI44" s="94"/>
      <c r="AJ44" s="94"/>
      <c r="AK44" s="94"/>
      <c r="AL44" s="123">
        <f t="shared" si="24"/>
        <v>63.018395798519926</v>
      </c>
      <c r="AM44" s="94">
        <v>0</v>
      </c>
      <c r="AN44" s="329">
        <f t="shared" si="25"/>
        <v>0</v>
      </c>
      <c r="AO44" s="96">
        <f t="shared" si="26"/>
        <v>-265.49839579851994</v>
      </c>
      <c r="AP44" s="97"/>
      <c r="AQ44" s="98">
        <f t="shared" si="8"/>
        <v>0</v>
      </c>
      <c r="AR44" s="99">
        <f t="shared" si="37"/>
        <v>111.39</v>
      </c>
      <c r="AS44" s="99">
        <f t="shared" si="10"/>
        <v>0</v>
      </c>
      <c r="AT44" s="99">
        <f t="shared" si="11"/>
        <v>202.48</v>
      </c>
      <c r="AU44" s="99">
        <f t="shared" si="27"/>
        <v>0</v>
      </c>
      <c r="AV44" s="99">
        <f t="array" ref="AV44">_xlfn.IFS(U44=0,AO44,U44&lt;0,AO44/-U44,U44&gt;0,AO44/U44)</f>
        <v>-265.49839579851994</v>
      </c>
      <c r="AW44" s="235">
        <f t="shared" si="45"/>
        <v>0</v>
      </c>
      <c r="AX44" s="235">
        <f t="shared" si="46"/>
        <v>-2.3835029697326506</v>
      </c>
      <c r="AY44" s="100"/>
      <c r="AZ44" s="95">
        <f t="shared" si="14"/>
        <v>-58144.148679875863</v>
      </c>
    </row>
    <row r="45" spans="1:52" outlineLevel="1">
      <c r="A45" s="90" t="s">
        <v>121</v>
      </c>
      <c r="B45" s="91">
        <v>386777272</v>
      </c>
      <c r="C45" s="91" t="s">
        <v>164</v>
      </c>
      <c r="D45" s="92" t="s">
        <v>84</v>
      </c>
      <c r="E45" s="233">
        <f t="shared" si="43"/>
        <v>296</v>
      </c>
      <c r="F45" s="94"/>
      <c r="G45" s="94"/>
      <c r="H45" s="273">
        <v>296</v>
      </c>
      <c r="I45" s="94"/>
      <c r="J45" s="94"/>
      <c r="K45" s="93">
        <v>107.88</v>
      </c>
      <c r="L45" s="93">
        <f t="shared" si="44"/>
        <v>31932.48</v>
      </c>
      <c r="M45" s="90"/>
      <c r="N45" s="90">
        <v>0</v>
      </c>
      <c r="O45" s="90">
        <v>0</v>
      </c>
      <c r="P45" s="90">
        <v>0</v>
      </c>
      <c r="Q45" s="234">
        <f t="shared" si="15"/>
        <v>0</v>
      </c>
      <c r="R45" s="93">
        <f t="shared" si="16"/>
        <v>0</v>
      </c>
      <c r="S45" s="94">
        <v>0</v>
      </c>
      <c r="T45" s="94">
        <v>0</v>
      </c>
      <c r="U45" s="93">
        <f t="shared" si="17"/>
        <v>0</v>
      </c>
      <c r="V45" s="94">
        <v>0</v>
      </c>
      <c r="W45" s="94">
        <v>0</v>
      </c>
      <c r="X45" s="93">
        <f t="shared" si="18"/>
        <v>0</v>
      </c>
      <c r="Y45" s="94">
        <v>0</v>
      </c>
      <c r="Z45" s="94">
        <v>0</v>
      </c>
      <c r="AA45" s="93">
        <f t="shared" si="19"/>
        <v>0</v>
      </c>
      <c r="AB45" s="93">
        <f t="shared" si="20"/>
        <v>0</v>
      </c>
      <c r="AC45" s="235">
        <f t="shared" si="21"/>
        <v>0</v>
      </c>
      <c r="AD45" s="93">
        <f t="shared" si="22"/>
        <v>0</v>
      </c>
      <c r="AE45" s="94">
        <v>0</v>
      </c>
      <c r="AF45" s="235">
        <f t="shared" si="23"/>
        <v>0</v>
      </c>
      <c r="AG45" s="94">
        <v>117.2</v>
      </c>
      <c r="AH45" s="94"/>
      <c r="AI45" s="94"/>
      <c r="AJ45" s="94"/>
      <c r="AK45" s="94"/>
      <c r="AL45" s="123">
        <f t="shared" si="24"/>
        <v>85.175548659186745</v>
      </c>
      <c r="AM45" s="94">
        <v>0</v>
      </c>
      <c r="AN45" s="329">
        <f t="shared" si="25"/>
        <v>0</v>
      </c>
      <c r="AO45" s="96">
        <f t="shared" si="26"/>
        <v>-202.37554865918673</v>
      </c>
      <c r="AP45" s="97"/>
      <c r="AQ45" s="98">
        <f t="shared" si="8"/>
        <v>0</v>
      </c>
      <c r="AR45" s="99">
        <f t="shared" si="37"/>
        <v>107.88</v>
      </c>
      <c r="AS45" s="99">
        <f t="shared" si="10"/>
        <v>0</v>
      </c>
      <c r="AT45" s="99">
        <f t="shared" si="11"/>
        <v>117.2</v>
      </c>
      <c r="AU45" s="99">
        <f t="shared" si="27"/>
        <v>0</v>
      </c>
      <c r="AV45" s="99">
        <f t="array" ref="AV45">_xlfn.IFS(U45=0,AO45,U45&lt;0,AO45/-U45,U45&gt;0,AO45/U45)</f>
        <v>-202.37554865918673</v>
      </c>
      <c r="AW45" s="235">
        <f t="shared" si="45"/>
        <v>0</v>
      </c>
      <c r="AX45" s="235">
        <f t="shared" si="46"/>
        <v>-1.8759320417054759</v>
      </c>
      <c r="AY45" s="100"/>
      <c r="AZ45" s="95">
        <f t="shared" si="14"/>
        <v>-59903.162403119277</v>
      </c>
    </row>
    <row r="46" spans="1:52" outlineLevel="1">
      <c r="A46" s="90" t="s">
        <v>121</v>
      </c>
      <c r="B46" s="91">
        <v>386777270</v>
      </c>
      <c r="C46" s="91" t="s">
        <v>165</v>
      </c>
      <c r="D46" s="92" t="s">
        <v>84</v>
      </c>
      <c r="E46" s="233">
        <f t="shared" si="43"/>
        <v>0</v>
      </c>
      <c r="F46" s="94"/>
      <c r="G46" s="94"/>
      <c r="H46" s="273">
        <v>0</v>
      </c>
      <c r="I46" s="94"/>
      <c r="J46" s="94"/>
      <c r="K46" s="93">
        <v>107.88</v>
      </c>
      <c r="L46" s="93">
        <f t="shared" si="44"/>
        <v>0</v>
      </c>
      <c r="M46" s="90"/>
      <c r="N46" s="90">
        <v>0</v>
      </c>
      <c r="O46" s="90">
        <v>0</v>
      </c>
      <c r="P46" s="90">
        <v>0</v>
      </c>
      <c r="Q46" s="234">
        <f t="shared" si="15"/>
        <v>0</v>
      </c>
      <c r="R46" s="93">
        <f t="shared" si="16"/>
        <v>0</v>
      </c>
      <c r="S46" s="94">
        <v>0</v>
      </c>
      <c r="T46" s="94">
        <v>0</v>
      </c>
      <c r="U46" s="93">
        <f t="shared" si="17"/>
        <v>0</v>
      </c>
      <c r="V46" s="94">
        <v>0</v>
      </c>
      <c r="W46" s="94">
        <v>0</v>
      </c>
      <c r="X46" s="93">
        <f t="shared" si="18"/>
        <v>0</v>
      </c>
      <c r="Y46" s="94">
        <v>0</v>
      </c>
      <c r="Z46" s="94">
        <v>0</v>
      </c>
      <c r="AA46" s="93">
        <f t="shared" si="19"/>
        <v>0</v>
      </c>
      <c r="AB46" s="93">
        <f t="shared" si="20"/>
        <v>0</v>
      </c>
      <c r="AC46" s="235">
        <f t="shared" si="21"/>
        <v>0</v>
      </c>
      <c r="AD46" s="93">
        <f t="shared" si="22"/>
        <v>0</v>
      </c>
      <c r="AE46" s="94">
        <v>0</v>
      </c>
      <c r="AF46" s="235">
        <f t="shared" si="23"/>
        <v>0</v>
      </c>
      <c r="AG46" s="94">
        <v>0</v>
      </c>
      <c r="AH46" s="94"/>
      <c r="AI46" s="94"/>
      <c r="AJ46" s="94"/>
      <c r="AK46" s="94"/>
      <c r="AL46" s="123">
        <f t="shared" si="24"/>
        <v>0</v>
      </c>
      <c r="AM46" s="94">
        <v>0</v>
      </c>
      <c r="AN46" s="329">
        <f t="shared" si="25"/>
        <v>0</v>
      </c>
      <c r="AO46" s="96">
        <f t="shared" si="26"/>
        <v>0</v>
      </c>
      <c r="AP46" s="97"/>
      <c r="AQ46" s="98">
        <f t="shared" si="8"/>
        <v>0</v>
      </c>
      <c r="AR46" s="99">
        <f t="shared" si="37"/>
        <v>107.88</v>
      </c>
      <c r="AS46" s="99">
        <f t="shared" si="10"/>
        <v>0</v>
      </c>
      <c r="AT46" s="99">
        <f t="shared" si="11"/>
        <v>0</v>
      </c>
      <c r="AU46" s="99">
        <f t="shared" si="27"/>
        <v>0</v>
      </c>
      <c r="AV46" s="99">
        <f t="array" ref="AV46">_xlfn.IFS(U46=0,AO46,U46&lt;0,AO46/-U46,U46&gt;0,AO46/U46)</f>
        <v>0</v>
      </c>
      <c r="AW46" s="235">
        <f t="shared" si="45"/>
        <v>0</v>
      </c>
      <c r="AX46" s="235">
        <f t="shared" si="46"/>
        <v>0</v>
      </c>
      <c r="AY46" s="100"/>
      <c r="AZ46" s="95">
        <f t="shared" si="14"/>
        <v>0</v>
      </c>
    </row>
    <row r="47" spans="1:52" outlineLevel="1">
      <c r="A47" s="90" t="s">
        <v>121</v>
      </c>
      <c r="B47" s="91">
        <v>386777273</v>
      </c>
      <c r="C47" s="91" t="s">
        <v>166</v>
      </c>
      <c r="D47" s="92" t="s">
        <v>84</v>
      </c>
      <c r="E47" s="233">
        <f t="shared" si="43"/>
        <v>170</v>
      </c>
      <c r="F47" s="94"/>
      <c r="G47" s="94"/>
      <c r="H47" s="273">
        <v>170</v>
      </c>
      <c r="I47" s="94"/>
      <c r="J47" s="94"/>
      <c r="K47" s="93">
        <v>123.09</v>
      </c>
      <c r="L47" s="93">
        <f t="shared" si="44"/>
        <v>20925.3</v>
      </c>
      <c r="M47" s="90"/>
      <c r="N47" s="90">
        <v>1</v>
      </c>
      <c r="O47" s="90">
        <v>998</v>
      </c>
      <c r="P47" s="90">
        <v>0</v>
      </c>
      <c r="Q47" s="234">
        <f t="shared" si="15"/>
        <v>0.33333333333333331</v>
      </c>
      <c r="R47" s="93">
        <f t="shared" si="16"/>
        <v>0.33333333333333331</v>
      </c>
      <c r="S47" s="94">
        <v>1</v>
      </c>
      <c r="T47" s="94">
        <v>0</v>
      </c>
      <c r="U47" s="93">
        <f t="shared" si="17"/>
        <v>1</v>
      </c>
      <c r="V47" s="94">
        <v>771</v>
      </c>
      <c r="W47" s="94">
        <v>0</v>
      </c>
      <c r="X47" s="93">
        <f t="shared" si="18"/>
        <v>771</v>
      </c>
      <c r="Y47" s="94">
        <v>998</v>
      </c>
      <c r="Z47" s="94">
        <v>0</v>
      </c>
      <c r="AA47" s="93">
        <f t="shared" si="19"/>
        <v>998</v>
      </c>
      <c r="AB47" s="93">
        <f t="shared" si="20"/>
        <v>0</v>
      </c>
      <c r="AC47" s="235">
        <f t="shared" si="21"/>
        <v>7.5929006227015402E-3</v>
      </c>
      <c r="AD47" s="93">
        <f t="shared" si="22"/>
        <v>123.09</v>
      </c>
      <c r="AE47" s="94">
        <v>374.92999999999995</v>
      </c>
      <c r="AF47" s="235">
        <f t="shared" si="23"/>
        <v>0.37568136272545083</v>
      </c>
      <c r="AG47" s="94">
        <v>47.79</v>
      </c>
      <c r="AH47" s="94"/>
      <c r="AI47" s="94"/>
      <c r="AJ47" s="94"/>
      <c r="AK47" s="94"/>
      <c r="AL47" s="123">
        <f t="shared" si="24"/>
        <v>48.918389432641042</v>
      </c>
      <c r="AM47" s="94">
        <v>0</v>
      </c>
      <c r="AN47" s="329">
        <f t="shared" si="25"/>
        <v>43.93612271099029</v>
      </c>
      <c r="AO47" s="96">
        <f t="shared" si="26"/>
        <v>359.33548785636867</v>
      </c>
      <c r="AP47" s="97"/>
      <c r="AQ47" s="98">
        <f t="shared" si="8"/>
        <v>998</v>
      </c>
      <c r="AR47" s="99">
        <f t="shared" si="37"/>
        <v>123.09</v>
      </c>
      <c r="AS47" s="99">
        <f t="shared" si="10"/>
        <v>374.92999999999995</v>
      </c>
      <c r="AT47" s="99">
        <f t="shared" si="11"/>
        <v>47.79</v>
      </c>
      <c r="AU47" s="99">
        <f t="shared" si="27"/>
        <v>0</v>
      </c>
      <c r="AV47" s="99">
        <f t="array" ref="AV47">_xlfn.IFS(U47=0,AO47,U47&lt;0,AO47/-U47,U47&gt;0,AO47/U47)</f>
        <v>359.33548785636867</v>
      </c>
      <c r="AW47" s="235">
        <f t="shared" si="45"/>
        <v>0.36005559905447765</v>
      </c>
      <c r="AX47" s="235">
        <f t="shared" si="46"/>
        <v>2.9192906641999241</v>
      </c>
      <c r="AY47" s="100"/>
      <c r="AZ47" s="95">
        <f t="shared" si="14"/>
        <v>61087.032935582676</v>
      </c>
    </row>
    <row r="48" spans="1:52" outlineLevel="1">
      <c r="A48" s="90" t="s">
        <v>121</v>
      </c>
      <c r="B48" s="91">
        <v>386777271</v>
      </c>
      <c r="C48" s="91" t="s">
        <v>167</v>
      </c>
      <c r="D48" s="92" t="s">
        <v>84</v>
      </c>
      <c r="E48" s="233">
        <f t="shared" si="43"/>
        <v>408</v>
      </c>
      <c r="F48" s="94"/>
      <c r="G48" s="94"/>
      <c r="H48" s="273">
        <v>408</v>
      </c>
      <c r="I48" s="94"/>
      <c r="J48" s="94"/>
      <c r="K48" s="93">
        <v>107.88</v>
      </c>
      <c r="L48" s="93">
        <f t="shared" si="44"/>
        <v>44015.040000000001</v>
      </c>
      <c r="M48" s="90"/>
      <c r="N48" s="90">
        <v>0</v>
      </c>
      <c r="O48" s="90">
        <v>0</v>
      </c>
      <c r="P48" s="90">
        <v>0</v>
      </c>
      <c r="Q48" s="234">
        <f t="shared" si="15"/>
        <v>0</v>
      </c>
      <c r="R48" s="93">
        <f t="shared" si="16"/>
        <v>0.33333333333333331</v>
      </c>
      <c r="S48" s="94">
        <v>1</v>
      </c>
      <c r="T48" s="94">
        <v>0</v>
      </c>
      <c r="U48" s="93">
        <f t="shared" si="17"/>
        <v>1</v>
      </c>
      <c r="V48" s="94">
        <v>1050</v>
      </c>
      <c r="W48" s="94">
        <v>0</v>
      </c>
      <c r="X48" s="93">
        <f t="shared" si="18"/>
        <v>1050</v>
      </c>
      <c r="Y48" s="94">
        <v>1157</v>
      </c>
      <c r="Z48" s="94">
        <v>0</v>
      </c>
      <c r="AA48" s="93">
        <f t="shared" si="19"/>
        <v>1157</v>
      </c>
      <c r="AB48" s="93">
        <f t="shared" si="20"/>
        <v>0</v>
      </c>
      <c r="AC48" s="235">
        <f t="shared" si="21"/>
        <v>8.8025912028714248E-3</v>
      </c>
      <c r="AD48" s="93">
        <f t="shared" si="22"/>
        <v>107.88</v>
      </c>
      <c r="AE48" s="94">
        <v>427.78999999999996</v>
      </c>
      <c r="AF48" s="235">
        <f t="shared" si="23"/>
        <v>0.36974070872947273</v>
      </c>
      <c r="AG48" s="94">
        <v>47.79</v>
      </c>
      <c r="AH48" s="94"/>
      <c r="AI48" s="94"/>
      <c r="AJ48" s="94"/>
      <c r="AK48" s="94"/>
      <c r="AL48" s="123">
        <f t="shared" si="24"/>
        <v>117.4041346383385</v>
      </c>
      <c r="AM48" s="94">
        <v>0</v>
      </c>
      <c r="AN48" s="329">
        <f t="shared" si="25"/>
        <v>50.935965908432635</v>
      </c>
      <c r="AO48" s="96">
        <f t="shared" si="26"/>
        <v>405.1998994532288</v>
      </c>
      <c r="AP48" s="97"/>
      <c r="AQ48" s="98">
        <f t="shared" si="8"/>
        <v>1157</v>
      </c>
      <c r="AR48" s="99">
        <f t="shared" si="37"/>
        <v>107.88</v>
      </c>
      <c r="AS48" s="99">
        <f t="shared" si="10"/>
        <v>427.78999999999996</v>
      </c>
      <c r="AT48" s="99">
        <f t="shared" si="11"/>
        <v>47.79</v>
      </c>
      <c r="AU48" s="99">
        <f t="shared" si="27"/>
        <v>0</v>
      </c>
      <c r="AV48" s="99">
        <f t="array" ref="AV48">_xlfn.IFS(U48=0,AO48,U48&lt;0,AO48/-U48,U48&gt;0,AO48/U48)</f>
        <v>405.1998994532288</v>
      </c>
      <c r="AW48" s="235">
        <f t="shared" si="45"/>
        <v>0.35021598915577251</v>
      </c>
      <c r="AX48" s="235">
        <f t="shared" si="46"/>
        <v>3.7560242811756472</v>
      </c>
      <c r="AY48" s="100"/>
      <c r="AZ48" s="95">
        <f t="shared" si="14"/>
        <v>165321.55897691735</v>
      </c>
    </row>
    <row r="49" spans="1:52" outlineLevel="1">
      <c r="A49" s="90" t="s">
        <v>121</v>
      </c>
      <c r="B49" s="91">
        <v>386753444</v>
      </c>
      <c r="C49" s="91" t="s">
        <v>168</v>
      </c>
      <c r="D49" s="92" t="s">
        <v>84</v>
      </c>
      <c r="E49" s="233">
        <f t="shared" si="43"/>
        <v>213</v>
      </c>
      <c r="F49" s="94"/>
      <c r="G49" s="94"/>
      <c r="H49" s="273">
        <v>213</v>
      </c>
      <c r="I49" s="94"/>
      <c r="J49" s="94"/>
      <c r="K49" s="93">
        <v>123.09</v>
      </c>
      <c r="L49" s="93">
        <f t="shared" si="44"/>
        <v>26218.170000000002</v>
      </c>
      <c r="M49" s="90"/>
      <c r="N49" s="90">
        <v>1</v>
      </c>
      <c r="O49" s="90">
        <v>1378</v>
      </c>
      <c r="P49" s="90">
        <v>100</v>
      </c>
      <c r="Q49" s="234">
        <f t="shared" si="15"/>
        <v>0.33333333333333331</v>
      </c>
      <c r="R49" s="93">
        <f t="shared" si="16"/>
        <v>1.3333333333333333</v>
      </c>
      <c r="S49" s="94">
        <v>4</v>
      </c>
      <c r="T49" s="94">
        <v>0</v>
      </c>
      <c r="U49" s="93">
        <f t="shared" si="17"/>
        <v>4</v>
      </c>
      <c r="V49" s="94">
        <v>4704</v>
      </c>
      <c r="W49" s="94">
        <v>0</v>
      </c>
      <c r="X49" s="93">
        <f t="shared" si="18"/>
        <v>4704</v>
      </c>
      <c r="Y49" s="94">
        <v>5512</v>
      </c>
      <c r="Z49" s="94">
        <v>0</v>
      </c>
      <c r="AA49" s="93">
        <f t="shared" si="19"/>
        <v>5512</v>
      </c>
      <c r="AB49" s="93">
        <f t="shared" si="20"/>
        <v>1378</v>
      </c>
      <c r="AC49" s="235">
        <f t="shared" si="21"/>
        <v>4.1935940112555997E-2</v>
      </c>
      <c r="AD49" s="93">
        <f t="shared" si="22"/>
        <v>492.36</v>
      </c>
      <c r="AE49" s="94">
        <v>2032.38</v>
      </c>
      <c r="AF49" s="235">
        <f t="shared" si="23"/>
        <v>0.36871915820029028</v>
      </c>
      <c r="AG49" s="94">
        <v>386.27</v>
      </c>
      <c r="AH49" s="94"/>
      <c r="AI49" s="94"/>
      <c r="AJ49" s="94"/>
      <c r="AK49" s="94"/>
      <c r="AL49" s="123">
        <f t="shared" si="24"/>
        <v>61.291864406779659</v>
      </c>
      <c r="AM49" s="94">
        <v>0</v>
      </c>
      <c r="AN49" s="329">
        <f t="shared" si="25"/>
        <v>242.66123084466781</v>
      </c>
      <c r="AO49" s="96">
        <f t="shared" si="26"/>
        <v>2297.0369047485528</v>
      </c>
      <c r="AP49" s="97"/>
      <c r="AQ49" s="98">
        <f t="shared" si="8"/>
        <v>1378</v>
      </c>
      <c r="AR49" s="99">
        <f t="shared" si="37"/>
        <v>123.09</v>
      </c>
      <c r="AS49" s="99">
        <f t="shared" si="10"/>
        <v>508.09500000000003</v>
      </c>
      <c r="AT49" s="99">
        <f t="shared" si="11"/>
        <v>96.567499999999995</v>
      </c>
      <c r="AU49" s="99">
        <f t="shared" si="27"/>
        <v>0</v>
      </c>
      <c r="AV49" s="99">
        <f t="array" ref="AV49">_xlfn.IFS(U49=0,AO49,U49&lt;0,AO49/-U49,U49&gt;0,AO49/U49)</f>
        <v>574.25922618713821</v>
      </c>
      <c r="AW49" s="235">
        <f t="shared" si="45"/>
        <v>0.4167338361299987</v>
      </c>
      <c r="AX49" s="235">
        <f t="shared" si="46"/>
        <v>4.6653605182154374</v>
      </c>
      <c r="AY49" s="100"/>
      <c r="AZ49" s="95">
        <f t="shared" si="14"/>
        <v>122317.21517786045</v>
      </c>
    </row>
    <row r="50" spans="1:52" outlineLevel="1">
      <c r="A50" s="90" t="s">
        <v>121</v>
      </c>
      <c r="B50" s="91">
        <v>386733628</v>
      </c>
      <c r="C50" s="91" t="s">
        <v>169</v>
      </c>
      <c r="D50" s="92" t="s">
        <v>84</v>
      </c>
      <c r="E50" s="233">
        <f t="shared" si="43"/>
        <v>250</v>
      </c>
      <c r="F50" s="94"/>
      <c r="G50" s="94"/>
      <c r="H50" s="273">
        <v>250</v>
      </c>
      <c r="I50" s="94"/>
      <c r="J50" s="94"/>
      <c r="K50" s="93">
        <v>134.79</v>
      </c>
      <c r="L50" s="93">
        <f t="shared" si="44"/>
        <v>33697.5</v>
      </c>
      <c r="M50" s="90"/>
      <c r="N50" s="90">
        <v>1</v>
      </c>
      <c r="O50" s="90">
        <v>1198</v>
      </c>
      <c r="P50" s="90">
        <v>0</v>
      </c>
      <c r="Q50" s="234">
        <f t="shared" si="15"/>
        <v>0.33333333333333331</v>
      </c>
      <c r="R50" s="93">
        <f t="shared" si="16"/>
        <v>0.33333333333333331</v>
      </c>
      <c r="S50" s="94">
        <v>1</v>
      </c>
      <c r="T50" s="94">
        <v>0</v>
      </c>
      <c r="U50" s="93">
        <f t="shared" si="17"/>
        <v>1</v>
      </c>
      <c r="V50" s="94">
        <v>988</v>
      </c>
      <c r="W50" s="94">
        <v>0</v>
      </c>
      <c r="X50" s="93">
        <f t="shared" si="18"/>
        <v>988</v>
      </c>
      <c r="Y50" s="94">
        <v>1198</v>
      </c>
      <c r="Z50" s="94">
        <v>0</v>
      </c>
      <c r="AA50" s="93">
        <f t="shared" si="19"/>
        <v>1198</v>
      </c>
      <c r="AB50" s="93">
        <f t="shared" si="20"/>
        <v>0</v>
      </c>
      <c r="AC50" s="235">
        <f t="shared" si="21"/>
        <v>9.1145239939844132E-3</v>
      </c>
      <c r="AD50" s="93">
        <f t="shared" si="22"/>
        <v>134.79</v>
      </c>
      <c r="AE50" s="94">
        <v>441.07000000000005</v>
      </c>
      <c r="AF50" s="235">
        <f t="shared" si="23"/>
        <v>0.36817195325542573</v>
      </c>
      <c r="AG50" s="94">
        <v>329.21</v>
      </c>
      <c r="AH50" s="94"/>
      <c r="AI50" s="94"/>
      <c r="AJ50" s="94"/>
      <c r="AK50" s="94"/>
      <c r="AL50" s="123">
        <f t="shared" si="24"/>
        <v>71.938807989178002</v>
      </c>
      <c r="AM50" s="94">
        <v>0</v>
      </c>
      <c r="AN50" s="329">
        <f t="shared" si="25"/>
        <v>52.740956921609587</v>
      </c>
      <c r="AO50" s="96">
        <f t="shared" si="26"/>
        <v>168.25023508921242</v>
      </c>
      <c r="AP50" s="97"/>
      <c r="AQ50" s="98">
        <f t="shared" si="8"/>
        <v>1198</v>
      </c>
      <c r="AR50" s="99">
        <f t="shared" si="37"/>
        <v>134.79</v>
      </c>
      <c r="AS50" s="99">
        <f t="shared" si="10"/>
        <v>441.07000000000005</v>
      </c>
      <c r="AT50" s="99">
        <f t="shared" si="11"/>
        <v>329.21</v>
      </c>
      <c r="AU50" s="99">
        <f t="shared" si="27"/>
        <v>0</v>
      </c>
      <c r="AV50" s="99">
        <f t="array" ref="AV50">_xlfn.IFS(U50=0,AO50,U50&lt;0,AO50/-U50,U50&gt;0,AO50/U50)</f>
        <v>168.25023508921242</v>
      </c>
      <c r="AW50" s="235">
        <f t="shared" si="45"/>
        <v>0.1404426002414127</v>
      </c>
      <c r="AX50" s="235">
        <f t="shared" si="46"/>
        <v>1.2482397439662618</v>
      </c>
      <c r="AY50" s="100"/>
      <c r="AZ50" s="95">
        <f t="shared" si="14"/>
        <v>42062.558772303106</v>
      </c>
    </row>
    <row r="51" spans="1:52" outlineLevel="1">
      <c r="A51" s="90" t="s">
        <v>121</v>
      </c>
      <c r="B51" s="91">
        <v>386787535</v>
      </c>
      <c r="C51" s="91" t="s">
        <v>170</v>
      </c>
      <c r="D51" s="92" t="s">
        <v>84</v>
      </c>
      <c r="E51" s="233">
        <f t="shared" si="43"/>
        <v>32</v>
      </c>
      <c r="F51" s="94"/>
      <c r="G51" s="94"/>
      <c r="H51" s="273">
        <v>32</v>
      </c>
      <c r="I51" s="94"/>
      <c r="J51" s="94"/>
      <c r="K51" s="93">
        <v>144.15</v>
      </c>
      <c r="L51" s="93">
        <f t="shared" si="44"/>
        <v>4612.8</v>
      </c>
      <c r="M51" s="90"/>
      <c r="N51" s="90">
        <v>0</v>
      </c>
      <c r="O51" s="90">
        <v>0</v>
      </c>
      <c r="P51" s="90">
        <v>0</v>
      </c>
      <c r="Q51" s="234">
        <f t="shared" si="15"/>
        <v>0</v>
      </c>
      <c r="R51" s="93">
        <f t="shared" si="16"/>
        <v>0</v>
      </c>
      <c r="S51" s="94">
        <v>0</v>
      </c>
      <c r="T51" s="94">
        <v>0</v>
      </c>
      <c r="U51" s="93">
        <f t="shared" si="17"/>
        <v>0</v>
      </c>
      <c r="V51" s="94">
        <v>0</v>
      </c>
      <c r="W51" s="94">
        <v>0</v>
      </c>
      <c r="X51" s="93">
        <f t="shared" si="18"/>
        <v>0</v>
      </c>
      <c r="Y51" s="94">
        <v>0</v>
      </c>
      <c r="Z51" s="94">
        <v>0</v>
      </c>
      <c r="AA51" s="93">
        <f t="shared" si="19"/>
        <v>0</v>
      </c>
      <c r="AB51" s="93">
        <f t="shared" si="20"/>
        <v>0</v>
      </c>
      <c r="AC51" s="235">
        <f t="shared" si="21"/>
        <v>0</v>
      </c>
      <c r="AD51" s="93">
        <f t="shared" si="22"/>
        <v>0</v>
      </c>
      <c r="AE51" s="94">
        <v>0</v>
      </c>
      <c r="AF51" s="235">
        <f t="shared" si="23"/>
        <v>0</v>
      </c>
      <c r="AG51" s="94">
        <v>88.83</v>
      </c>
      <c r="AH51" s="94"/>
      <c r="AI51" s="94"/>
      <c r="AJ51" s="94"/>
      <c r="AK51" s="94"/>
      <c r="AL51" s="123">
        <f t="shared" si="24"/>
        <v>9.2081674226147836</v>
      </c>
      <c r="AM51" s="94">
        <v>0</v>
      </c>
      <c r="AN51" s="329">
        <f t="shared" si="25"/>
        <v>0</v>
      </c>
      <c r="AO51" s="96">
        <f t="shared" si="26"/>
        <v>-98.038167422614777</v>
      </c>
      <c r="AP51" s="97"/>
      <c r="AQ51" s="98">
        <f t="shared" si="8"/>
        <v>0</v>
      </c>
      <c r="AR51" s="99">
        <f t="shared" si="37"/>
        <v>144.15</v>
      </c>
      <c r="AS51" s="99">
        <f t="shared" si="10"/>
        <v>0</v>
      </c>
      <c r="AT51" s="99">
        <f t="shared" si="11"/>
        <v>88.83</v>
      </c>
      <c r="AU51" s="99">
        <f t="shared" si="27"/>
        <v>0</v>
      </c>
      <c r="AV51" s="99">
        <f t="array" ref="AV51">_xlfn.IFS(U51=0,AO51,U51&lt;0,AO51/-U51,U51&gt;0,AO51/U51)</f>
        <v>-98.038167422614777</v>
      </c>
      <c r="AW51" s="235">
        <f t="shared" si="45"/>
        <v>0</v>
      </c>
      <c r="AX51" s="235">
        <f t="shared" si="46"/>
        <v>-0.68011215693801441</v>
      </c>
      <c r="AY51" s="100"/>
      <c r="AZ51" s="95">
        <f t="shared" si="14"/>
        <v>-3137.2213575236729</v>
      </c>
    </row>
    <row r="52" spans="1:52" outlineLevel="1">
      <c r="A52" s="90" t="s">
        <v>121</v>
      </c>
      <c r="B52" s="91">
        <v>507114655</v>
      </c>
      <c r="C52" s="91" t="s">
        <v>171</v>
      </c>
      <c r="D52" s="92" t="s">
        <v>84</v>
      </c>
      <c r="E52" s="233">
        <f t="shared" si="43"/>
        <v>49</v>
      </c>
      <c r="F52" s="94"/>
      <c r="G52" s="94"/>
      <c r="H52" s="273">
        <v>49</v>
      </c>
      <c r="I52" s="94"/>
      <c r="J52" s="94"/>
      <c r="K52" s="93">
        <v>96.18</v>
      </c>
      <c r="L52" s="93">
        <f t="shared" si="44"/>
        <v>4712.8200000000006</v>
      </c>
      <c r="M52" s="90"/>
      <c r="N52" s="90">
        <v>0</v>
      </c>
      <c r="O52" s="90">
        <v>0</v>
      </c>
      <c r="P52" s="90">
        <v>0</v>
      </c>
      <c r="Q52" s="234">
        <f t="shared" si="15"/>
        <v>0</v>
      </c>
      <c r="R52" s="93">
        <f t="shared" si="16"/>
        <v>0</v>
      </c>
      <c r="S52" s="94">
        <v>0</v>
      </c>
      <c r="T52" s="94">
        <v>0</v>
      </c>
      <c r="U52" s="93">
        <f t="shared" si="17"/>
        <v>0</v>
      </c>
      <c r="V52" s="94">
        <v>0</v>
      </c>
      <c r="W52" s="94">
        <v>0</v>
      </c>
      <c r="X52" s="93">
        <f t="shared" si="18"/>
        <v>0</v>
      </c>
      <c r="Y52" s="94">
        <v>0</v>
      </c>
      <c r="Z52" s="94">
        <v>0</v>
      </c>
      <c r="AA52" s="93">
        <f t="shared" si="19"/>
        <v>0</v>
      </c>
      <c r="AB52" s="93">
        <f t="shared" si="20"/>
        <v>0</v>
      </c>
      <c r="AC52" s="235">
        <f t="shared" si="21"/>
        <v>0</v>
      </c>
      <c r="AD52" s="93">
        <f t="shared" si="22"/>
        <v>0</v>
      </c>
      <c r="AE52" s="94">
        <v>0</v>
      </c>
      <c r="AF52" s="235">
        <f t="shared" si="23"/>
        <v>0</v>
      </c>
      <c r="AG52" s="94">
        <v>0</v>
      </c>
      <c r="AH52" s="94"/>
      <c r="AI52" s="94"/>
      <c r="AJ52" s="94"/>
      <c r="AK52" s="94"/>
      <c r="AL52" s="123">
        <f t="shared" si="24"/>
        <v>14.100006365878889</v>
      </c>
      <c r="AM52" s="94">
        <v>0</v>
      </c>
      <c r="AN52" s="329">
        <f t="shared" si="25"/>
        <v>0</v>
      </c>
      <c r="AO52" s="96">
        <f t="shared" si="26"/>
        <v>-14.100006365878889</v>
      </c>
      <c r="AP52" s="97"/>
      <c r="AQ52" s="98">
        <f t="shared" si="8"/>
        <v>0</v>
      </c>
      <c r="AR52" s="99">
        <f t="shared" si="37"/>
        <v>96.18</v>
      </c>
      <c r="AS52" s="99">
        <f t="shared" si="10"/>
        <v>0</v>
      </c>
      <c r="AT52" s="99">
        <f t="shared" si="11"/>
        <v>0</v>
      </c>
      <c r="AU52" s="99">
        <f t="shared" si="27"/>
        <v>0</v>
      </c>
      <c r="AV52" s="99">
        <f t="array" ref="AV52">_xlfn.IFS(U52=0,AO52,U52&lt;0,AO52/-U52,U52&gt;0,AO52/U52)</f>
        <v>-14.100006365878889</v>
      </c>
      <c r="AW52" s="235">
        <f t="shared" si="45"/>
        <v>0</v>
      </c>
      <c r="AX52" s="235">
        <f t="shared" si="46"/>
        <v>-0.14660019095320115</v>
      </c>
      <c r="AY52" s="100"/>
      <c r="AZ52" s="95">
        <f t="shared" si="14"/>
        <v>-690.90031192806555</v>
      </c>
    </row>
    <row r="53" spans="1:52" outlineLevel="1">
      <c r="A53" s="90" t="s">
        <v>121</v>
      </c>
      <c r="B53" s="91">
        <v>507115073</v>
      </c>
      <c r="C53" s="91" t="s">
        <v>172</v>
      </c>
      <c r="D53" s="92" t="s">
        <v>84</v>
      </c>
      <c r="E53" s="233">
        <f t="shared" si="43"/>
        <v>49</v>
      </c>
      <c r="F53" s="94"/>
      <c r="G53" s="94"/>
      <c r="H53" s="273">
        <v>49</v>
      </c>
      <c r="I53" s="94"/>
      <c r="J53" s="94"/>
      <c r="K53" s="93">
        <v>96.18</v>
      </c>
      <c r="L53" s="93">
        <f t="shared" si="44"/>
        <v>4712.8200000000006</v>
      </c>
      <c r="M53" s="90"/>
      <c r="N53" s="90">
        <v>0</v>
      </c>
      <c r="O53" s="90">
        <v>0</v>
      </c>
      <c r="P53" s="90">
        <v>0</v>
      </c>
      <c r="Q53" s="234">
        <f t="shared" si="15"/>
        <v>0</v>
      </c>
      <c r="R53" s="93">
        <f t="shared" si="16"/>
        <v>0</v>
      </c>
      <c r="S53" s="94">
        <v>0</v>
      </c>
      <c r="T53" s="94">
        <v>0</v>
      </c>
      <c r="U53" s="93">
        <f t="shared" si="17"/>
        <v>0</v>
      </c>
      <c r="V53" s="94">
        <v>0</v>
      </c>
      <c r="W53" s="94">
        <v>0</v>
      </c>
      <c r="X53" s="93">
        <f t="shared" si="18"/>
        <v>0</v>
      </c>
      <c r="Y53" s="94">
        <v>0</v>
      </c>
      <c r="Z53" s="94">
        <v>0</v>
      </c>
      <c r="AA53" s="93">
        <f t="shared" si="19"/>
        <v>0</v>
      </c>
      <c r="AB53" s="93">
        <f t="shared" si="20"/>
        <v>0</v>
      </c>
      <c r="AC53" s="235">
        <f t="shared" si="21"/>
        <v>0</v>
      </c>
      <c r="AD53" s="93">
        <f t="shared" si="22"/>
        <v>0</v>
      </c>
      <c r="AE53" s="94">
        <v>0</v>
      </c>
      <c r="AF53" s="235">
        <f t="shared" si="23"/>
        <v>0</v>
      </c>
      <c r="AG53" s="94">
        <v>0</v>
      </c>
      <c r="AH53" s="94"/>
      <c r="AI53" s="94"/>
      <c r="AJ53" s="94"/>
      <c r="AK53" s="94"/>
      <c r="AL53" s="123">
        <f t="shared" si="24"/>
        <v>14.100006365878889</v>
      </c>
      <c r="AM53" s="94">
        <v>0</v>
      </c>
      <c r="AN53" s="329">
        <f t="shared" si="25"/>
        <v>0</v>
      </c>
      <c r="AO53" s="96">
        <f t="shared" si="26"/>
        <v>-14.100006365878889</v>
      </c>
      <c r="AP53" s="97"/>
      <c r="AQ53" s="98">
        <f t="shared" si="8"/>
        <v>0</v>
      </c>
      <c r="AR53" s="99">
        <f t="shared" si="37"/>
        <v>96.18</v>
      </c>
      <c r="AS53" s="99">
        <f t="shared" si="10"/>
        <v>0</v>
      </c>
      <c r="AT53" s="99">
        <f t="shared" si="11"/>
        <v>0</v>
      </c>
      <c r="AU53" s="99">
        <f t="shared" si="27"/>
        <v>0</v>
      </c>
      <c r="AV53" s="99">
        <f t="array" ref="AV53">_xlfn.IFS(U53=0,AO53,U53&lt;0,AO53/-U53,U53&gt;0,AO53/U53)</f>
        <v>-14.100006365878889</v>
      </c>
      <c r="AW53" s="235">
        <f t="shared" si="45"/>
        <v>0</v>
      </c>
      <c r="AX53" s="235">
        <f t="shared" si="46"/>
        <v>-0.14660019095320115</v>
      </c>
      <c r="AY53" s="100"/>
      <c r="AZ53" s="95">
        <f t="shared" si="14"/>
        <v>-690.90031192806555</v>
      </c>
    </row>
    <row r="54" spans="1:52" outlineLevel="1">
      <c r="A54" s="90" t="s">
        <v>121</v>
      </c>
      <c r="B54" s="91">
        <v>431398576</v>
      </c>
      <c r="C54" s="91" t="s">
        <v>173</v>
      </c>
      <c r="D54" s="92" t="s">
        <v>84</v>
      </c>
      <c r="E54" s="233">
        <f t="shared" ref="E54:E98" si="47">SUM(F54:J54)</f>
        <v>55</v>
      </c>
      <c r="F54" s="94"/>
      <c r="G54" s="94"/>
      <c r="H54" s="273">
        <v>55</v>
      </c>
      <c r="I54" s="94"/>
      <c r="J54" s="94"/>
      <c r="K54" s="94">
        <v>123.09</v>
      </c>
      <c r="L54" s="93">
        <f t="shared" si="44"/>
        <v>6769.95</v>
      </c>
      <c r="M54" s="90"/>
      <c r="N54" s="90">
        <v>0</v>
      </c>
      <c r="O54" s="90">
        <v>0</v>
      </c>
      <c r="P54" s="90">
        <v>0</v>
      </c>
      <c r="Q54" s="234">
        <f t="shared" si="15"/>
        <v>0</v>
      </c>
      <c r="R54" s="93">
        <f t="shared" si="16"/>
        <v>0</v>
      </c>
      <c r="S54" s="94">
        <v>0</v>
      </c>
      <c r="T54" s="94">
        <v>0</v>
      </c>
      <c r="U54" s="93">
        <f t="shared" si="17"/>
        <v>0</v>
      </c>
      <c r="V54" s="94">
        <v>0</v>
      </c>
      <c r="W54" s="94">
        <v>0</v>
      </c>
      <c r="X54" s="93">
        <f t="shared" si="18"/>
        <v>0</v>
      </c>
      <c r="Y54" s="94">
        <v>0</v>
      </c>
      <c r="Z54" s="94">
        <v>0</v>
      </c>
      <c r="AA54" s="93">
        <f t="shared" si="19"/>
        <v>0</v>
      </c>
      <c r="AB54" s="93">
        <f t="shared" si="20"/>
        <v>0</v>
      </c>
      <c r="AC54" s="235">
        <f t="shared" si="21"/>
        <v>0</v>
      </c>
      <c r="AD54" s="93">
        <f t="shared" si="22"/>
        <v>0</v>
      </c>
      <c r="AE54" s="94">
        <v>0</v>
      </c>
      <c r="AF54" s="235">
        <f t="shared" si="23"/>
        <v>0</v>
      </c>
      <c r="AG54" s="94">
        <v>0</v>
      </c>
      <c r="AH54" s="94"/>
      <c r="AI54" s="94"/>
      <c r="AJ54" s="94"/>
      <c r="AK54" s="94"/>
      <c r="AL54" s="123">
        <f t="shared" si="24"/>
        <v>15.826537757619159</v>
      </c>
      <c r="AM54" s="94">
        <v>0</v>
      </c>
      <c r="AN54" s="329">
        <f t="shared" si="25"/>
        <v>0</v>
      </c>
      <c r="AO54" s="96">
        <f t="shared" si="26"/>
        <v>-15.826537757619159</v>
      </c>
      <c r="AP54" s="97"/>
      <c r="AQ54" s="98">
        <f t="shared" si="8"/>
        <v>0</v>
      </c>
      <c r="AR54" s="99">
        <f t="shared" si="37"/>
        <v>123.09</v>
      </c>
      <c r="AS54" s="99">
        <f t="shared" si="10"/>
        <v>0</v>
      </c>
      <c r="AT54" s="99">
        <f t="shared" si="11"/>
        <v>0</v>
      </c>
      <c r="AU54" s="99">
        <f t="shared" si="27"/>
        <v>0</v>
      </c>
      <c r="AV54" s="99">
        <f t="array" ref="AV54">_xlfn.IFS(U54=0,AO54,U54&lt;0,AO54/-U54,U54&gt;0,AO54/U54)</f>
        <v>-15.826537757619159</v>
      </c>
      <c r="AW54" s="235">
        <f t="shared" si="45"/>
        <v>0</v>
      </c>
      <c r="AX54" s="235">
        <f t="shared" si="46"/>
        <v>-0.12857695797887039</v>
      </c>
      <c r="AY54" s="100"/>
      <c r="AZ54" s="95">
        <f t="shared" si="14"/>
        <v>-870.45957666905372</v>
      </c>
    </row>
    <row r="55" spans="1:52" outlineLevel="1">
      <c r="A55" s="90" t="s">
        <v>121</v>
      </c>
      <c r="B55" s="91">
        <v>431391163</v>
      </c>
      <c r="C55" s="91" t="s">
        <v>174</v>
      </c>
      <c r="D55" s="92" t="s">
        <v>84</v>
      </c>
      <c r="E55" s="233">
        <f t="shared" si="47"/>
        <v>1</v>
      </c>
      <c r="F55" s="94"/>
      <c r="G55" s="94"/>
      <c r="H55" s="273">
        <v>1</v>
      </c>
      <c r="I55" s="94"/>
      <c r="J55" s="94"/>
      <c r="K55" s="94">
        <v>158.19</v>
      </c>
      <c r="L55" s="93">
        <f t="shared" si="44"/>
        <v>158.19</v>
      </c>
      <c r="M55" s="90"/>
      <c r="N55" s="90">
        <v>0</v>
      </c>
      <c r="O55" s="90">
        <v>0</v>
      </c>
      <c r="P55" s="90">
        <v>0</v>
      </c>
      <c r="Q55" s="234">
        <f t="shared" si="15"/>
        <v>0</v>
      </c>
      <c r="R55" s="93">
        <f t="shared" si="16"/>
        <v>0</v>
      </c>
      <c r="S55" s="94">
        <v>0</v>
      </c>
      <c r="T55" s="94">
        <v>0</v>
      </c>
      <c r="U55" s="93">
        <f t="shared" si="17"/>
        <v>0</v>
      </c>
      <c r="V55" s="94">
        <v>0</v>
      </c>
      <c r="W55" s="94">
        <v>0</v>
      </c>
      <c r="X55" s="93">
        <f t="shared" si="18"/>
        <v>0</v>
      </c>
      <c r="Y55" s="94">
        <v>0</v>
      </c>
      <c r="Z55" s="94">
        <v>0</v>
      </c>
      <c r="AA55" s="93">
        <f t="shared" si="19"/>
        <v>0</v>
      </c>
      <c r="AB55" s="93">
        <f t="shared" si="20"/>
        <v>0</v>
      </c>
      <c r="AC55" s="235">
        <f t="shared" si="21"/>
        <v>0</v>
      </c>
      <c r="AD55" s="93">
        <f t="shared" si="22"/>
        <v>0</v>
      </c>
      <c r="AE55" s="94">
        <v>0</v>
      </c>
      <c r="AF55" s="235">
        <f t="shared" si="23"/>
        <v>0</v>
      </c>
      <c r="AG55" s="94">
        <v>0</v>
      </c>
      <c r="AH55" s="94"/>
      <c r="AI55" s="94"/>
      <c r="AJ55" s="94"/>
      <c r="AK55" s="94"/>
      <c r="AL55" s="123">
        <f t="shared" si="24"/>
        <v>0.28775523195671199</v>
      </c>
      <c r="AM55" s="94">
        <v>0</v>
      </c>
      <c r="AN55" s="329">
        <f t="shared" si="25"/>
        <v>0</v>
      </c>
      <c r="AO55" s="96">
        <f t="shared" si="26"/>
        <v>-0.28775523195671199</v>
      </c>
      <c r="AP55" s="97"/>
      <c r="AQ55" s="98">
        <f t="shared" si="8"/>
        <v>0</v>
      </c>
      <c r="AR55" s="99">
        <f t="shared" si="37"/>
        <v>158.19</v>
      </c>
      <c r="AS55" s="99">
        <f t="shared" si="10"/>
        <v>0</v>
      </c>
      <c r="AT55" s="99">
        <f t="shared" si="11"/>
        <v>0</v>
      </c>
      <c r="AU55" s="99">
        <f t="shared" si="27"/>
        <v>0</v>
      </c>
      <c r="AV55" s="99">
        <f t="array" ref="AV55">_xlfn.IFS(U55=0,AO55,U55&lt;0,AO55/-U55,U55&gt;0,AO55/U55)</f>
        <v>-0.28775523195671199</v>
      </c>
      <c r="AW55" s="235">
        <f t="shared" si="45"/>
        <v>0</v>
      </c>
      <c r="AX55" s="235">
        <f t="shared" si="46"/>
        <v>-1.819048182291624E-3</v>
      </c>
      <c r="AY55" s="100"/>
      <c r="AZ55" s="95">
        <f t="shared" si="14"/>
        <v>-0.28775523195671199</v>
      </c>
    </row>
    <row r="56" spans="1:52" outlineLevel="1">
      <c r="A56" s="90" t="s">
        <v>121</v>
      </c>
      <c r="B56" s="91">
        <v>431392656</v>
      </c>
      <c r="C56" s="91" t="s">
        <v>175</v>
      </c>
      <c r="D56" s="92" t="s">
        <v>84</v>
      </c>
      <c r="E56" s="233">
        <f t="shared" si="47"/>
        <v>2</v>
      </c>
      <c r="F56" s="94"/>
      <c r="G56" s="94"/>
      <c r="H56" s="273">
        <v>2</v>
      </c>
      <c r="I56" s="94"/>
      <c r="J56" s="94"/>
      <c r="K56" s="94">
        <v>152.34</v>
      </c>
      <c r="L56" s="93">
        <f t="shared" si="44"/>
        <v>304.68</v>
      </c>
      <c r="M56" s="90"/>
      <c r="N56" s="90">
        <v>0</v>
      </c>
      <c r="O56" s="90">
        <v>0</v>
      </c>
      <c r="P56" s="90">
        <v>0</v>
      </c>
      <c r="Q56" s="234">
        <f t="shared" si="15"/>
        <v>0</v>
      </c>
      <c r="R56" s="93">
        <f t="shared" si="16"/>
        <v>0</v>
      </c>
      <c r="S56" s="94">
        <v>0</v>
      </c>
      <c r="T56" s="94">
        <v>0</v>
      </c>
      <c r="U56" s="93">
        <f t="shared" si="17"/>
        <v>0</v>
      </c>
      <c r="V56" s="94">
        <v>0</v>
      </c>
      <c r="W56" s="94">
        <v>0</v>
      </c>
      <c r="X56" s="93">
        <f t="shared" si="18"/>
        <v>0</v>
      </c>
      <c r="Y56" s="94">
        <v>0</v>
      </c>
      <c r="Z56" s="94">
        <v>0</v>
      </c>
      <c r="AA56" s="93">
        <f t="shared" si="19"/>
        <v>0</v>
      </c>
      <c r="AB56" s="93">
        <f t="shared" si="20"/>
        <v>0</v>
      </c>
      <c r="AC56" s="235">
        <f t="shared" si="21"/>
        <v>0</v>
      </c>
      <c r="AD56" s="93">
        <f t="shared" si="22"/>
        <v>0</v>
      </c>
      <c r="AE56" s="94">
        <v>0</v>
      </c>
      <c r="AF56" s="235">
        <f t="shared" si="23"/>
        <v>0</v>
      </c>
      <c r="AG56" s="94">
        <v>0</v>
      </c>
      <c r="AH56" s="94"/>
      <c r="AI56" s="94"/>
      <c r="AJ56" s="94"/>
      <c r="AK56" s="94"/>
      <c r="AL56" s="123">
        <f t="shared" si="24"/>
        <v>0.57551046391342398</v>
      </c>
      <c r="AM56" s="94">
        <v>0</v>
      </c>
      <c r="AN56" s="329">
        <f t="shared" si="25"/>
        <v>0</v>
      </c>
      <c r="AO56" s="96">
        <f t="shared" si="26"/>
        <v>-0.57551046391342398</v>
      </c>
      <c r="AP56" s="97"/>
      <c r="AQ56" s="98">
        <f t="shared" si="8"/>
        <v>0</v>
      </c>
      <c r="AR56" s="99">
        <f t="shared" si="37"/>
        <v>152.34</v>
      </c>
      <c r="AS56" s="99">
        <f t="shared" si="10"/>
        <v>0</v>
      </c>
      <c r="AT56" s="99">
        <f t="shared" si="11"/>
        <v>0</v>
      </c>
      <c r="AU56" s="99">
        <f t="shared" si="27"/>
        <v>0</v>
      </c>
      <c r="AV56" s="99">
        <f t="array" ref="AV56">_xlfn.IFS(U56=0,AO56,U56&lt;0,AO56/-U56,U56&gt;0,AO56/U56)</f>
        <v>-0.57551046391342398</v>
      </c>
      <c r="AW56" s="235">
        <f t="shared" si="45"/>
        <v>0</v>
      </c>
      <c r="AX56" s="235">
        <f t="shared" si="46"/>
        <v>-3.7778027039085203E-3</v>
      </c>
      <c r="AY56" s="100"/>
      <c r="AZ56" s="95">
        <f t="shared" si="14"/>
        <v>-1.151020927826848</v>
      </c>
    </row>
    <row r="57" spans="1:52" outlineLevel="1">
      <c r="A57" s="90" t="s">
        <v>121</v>
      </c>
      <c r="B57" s="91">
        <v>431394484</v>
      </c>
      <c r="C57" s="91" t="s">
        <v>176</v>
      </c>
      <c r="D57" s="92" t="s">
        <v>84</v>
      </c>
      <c r="E57" s="233">
        <f t="shared" si="47"/>
        <v>0</v>
      </c>
      <c r="F57" s="94"/>
      <c r="G57" s="94"/>
      <c r="H57" s="273">
        <v>0</v>
      </c>
      <c r="I57" s="94"/>
      <c r="J57" s="94"/>
      <c r="K57" s="94">
        <v>93.84</v>
      </c>
      <c r="L57" s="93">
        <f t="shared" si="44"/>
        <v>0</v>
      </c>
      <c r="M57" s="90"/>
      <c r="N57" s="90">
        <v>0</v>
      </c>
      <c r="O57" s="90">
        <v>0</v>
      </c>
      <c r="P57" s="90">
        <v>0</v>
      </c>
      <c r="Q57" s="234">
        <f t="shared" si="15"/>
        <v>0</v>
      </c>
      <c r="R57" s="93">
        <f t="shared" si="16"/>
        <v>0</v>
      </c>
      <c r="S57" s="94">
        <v>0</v>
      </c>
      <c r="T57" s="94">
        <v>0</v>
      </c>
      <c r="U57" s="93">
        <f t="shared" si="17"/>
        <v>0</v>
      </c>
      <c r="V57" s="94">
        <v>0</v>
      </c>
      <c r="W57" s="94">
        <v>0</v>
      </c>
      <c r="X57" s="93">
        <f t="shared" si="18"/>
        <v>0</v>
      </c>
      <c r="Y57" s="94">
        <v>0</v>
      </c>
      <c r="Z57" s="94">
        <v>0</v>
      </c>
      <c r="AA57" s="93">
        <f t="shared" si="19"/>
        <v>0</v>
      </c>
      <c r="AB57" s="93">
        <f t="shared" si="20"/>
        <v>0</v>
      </c>
      <c r="AC57" s="235">
        <f t="shared" si="21"/>
        <v>0</v>
      </c>
      <c r="AD57" s="93">
        <f t="shared" si="22"/>
        <v>0</v>
      </c>
      <c r="AE57" s="94">
        <v>0</v>
      </c>
      <c r="AF57" s="235">
        <f t="shared" si="23"/>
        <v>0</v>
      </c>
      <c r="AG57" s="94">
        <v>0</v>
      </c>
      <c r="AH57" s="94"/>
      <c r="AI57" s="94"/>
      <c r="AJ57" s="94"/>
      <c r="AK57" s="94"/>
      <c r="AL57" s="123">
        <f t="shared" si="24"/>
        <v>0</v>
      </c>
      <c r="AM57" s="94">
        <v>0</v>
      </c>
      <c r="AN57" s="329">
        <f t="shared" si="25"/>
        <v>0</v>
      </c>
      <c r="AO57" s="96">
        <f t="shared" si="26"/>
        <v>0</v>
      </c>
      <c r="AP57" s="97"/>
      <c r="AQ57" s="98">
        <f t="shared" si="8"/>
        <v>0</v>
      </c>
      <c r="AR57" s="99">
        <f t="shared" si="37"/>
        <v>93.84</v>
      </c>
      <c r="AS57" s="99">
        <f t="shared" si="10"/>
        <v>0</v>
      </c>
      <c r="AT57" s="99">
        <f t="shared" si="11"/>
        <v>0</v>
      </c>
      <c r="AU57" s="99">
        <f t="shared" si="27"/>
        <v>0</v>
      </c>
      <c r="AV57" s="99">
        <f t="array" ref="AV57">_xlfn.IFS(U57=0,AO57,U57&lt;0,AO57/-U57,U57&gt;0,AO57/U57)</f>
        <v>0</v>
      </c>
      <c r="AW57" s="235">
        <f t="shared" si="45"/>
        <v>0</v>
      </c>
      <c r="AX57" s="235">
        <f t="shared" si="46"/>
        <v>0</v>
      </c>
      <c r="AY57" s="100"/>
      <c r="AZ57" s="95">
        <f t="shared" si="14"/>
        <v>0</v>
      </c>
    </row>
    <row r="58" spans="1:52" outlineLevel="1">
      <c r="A58" s="90" t="s">
        <v>121</v>
      </c>
      <c r="B58" s="91">
        <v>431397787</v>
      </c>
      <c r="C58" s="91" t="s">
        <v>177</v>
      </c>
      <c r="D58" s="92" t="s">
        <v>84</v>
      </c>
      <c r="E58" s="233">
        <f t="shared" si="47"/>
        <v>50</v>
      </c>
      <c r="F58" s="94"/>
      <c r="G58" s="94"/>
      <c r="H58" s="273">
        <v>50</v>
      </c>
      <c r="I58" s="94"/>
      <c r="J58" s="94"/>
      <c r="K58" s="94">
        <v>169.89</v>
      </c>
      <c r="L58" s="93">
        <f t="shared" si="44"/>
        <v>8494.5</v>
      </c>
      <c r="M58" s="90"/>
      <c r="N58" s="90">
        <v>0</v>
      </c>
      <c r="O58" s="90">
        <v>0</v>
      </c>
      <c r="P58" s="90">
        <v>0</v>
      </c>
      <c r="Q58" s="234">
        <f t="shared" si="15"/>
        <v>0</v>
      </c>
      <c r="R58" s="93">
        <f t="shared" si="16"/>
        <v>0</v>
      </c>
      <c r="S58" s="94">
        <v>0</v>
      </c>
      <c r="T58" s="94">
        <v>0</v>
      </c>
      <c r="U58" s="93">
        <f t="shared" si="17"/>
        <v>0</v>
      </c>
      <c r="V58" s="94">
        <v>0</v>
      </c>
      <c r="W58" s="94">
        <v>0</v>
      </c>
      <c r="X58" s="93">
        <f t="shared" si="18"/>
        <v>0</v>
      </c>
      <c r="Y58" s="94">
        <v>0</v>
      </c>
      <c r="Z58" s="94">
        <v>0</v>
      </c>
      <c r="AA58" s="93">
        <f t="shared" si="19"/>
        <v>0</v>
      </c>
      <c r="AB58" s="93">
        <f t="shared" si="20"/>
        <v>0</v>
      </c>
      <c r="AC58" s="235">
        <f t="shared" si="21"/>
        <v>0</v>
      </c>
      <c r="AD58" s="93">
        <f t="shared" si="22"/>
        <v>0</v>
      </c>
      <c r="AE58" s="94">
        <v>0</v>
      </c>
      <c r="AF58" s="235">
        <f t="shared" si="23"/>
        <v>0</v>
      </c>
      <c r="AG58" s="94">
        <v>0</v>
      </c>
      <c r="AH58" s="94"/>
      <c r="AI58" s="94"/>
      <c r="AJ58" s="94"/>
      <c r="AK58" s="94"/>
      <c r="AL58" s="123">
        <f t="shared" si="24"/>
        <v>14.387761597835601</v>
      </c>
      <c r="AM58" s="94">
        <v>0</v>
      </c>
      <c r="AN58" s="329">
        <f t="shared" si="25"/>
        <v>0</v>
      </c>
      <c r="AO58" s="96">
        <f t="shared" si="26"/>
        <v>-14.387761597835601</v>
      </c>
      <c r="AP58" s="97"/>
      <c r="AQ58" s="98">
        <f t="shared" si="8"/>
        <v>0</v>
      </c>
      <c r="AR58" s="99">
        <f t="shared" si="37"/>
        <v>169.89</v>
      </c>
      <c r="AS58" s="99">
        <f t="shared" si="10"/>
        <v>0</v>
      </c>
      <c r="AT58" s="99">
        <f t="shared" si="11"/>
        <v>0</v>
      </c>
      <c r="AU58" s="99">
        <f t="shared" si="27"/>
        <v>0</v>
      </c>
      <c r="AV58" s="99">
        <f t="array" ref="AV58">_xlfn.IFS(U58=0,AO58,U58&lt;0,AO58/-U58,U58&gt;0,AO58/U58)</f>
        <v>-14.387761597835601</v>
      </c>
      <c r="AW58" s="235">
        <f t="shared" si="45"/>
        <v>0</v>
      </c>
      <c r="AX58" s="235">
        <f t="shared" si="46"/>
        <v>-8.4688690316296444E-2</v>
      </c>
      <c r="AY58" s="100"/>
      <c r="AZ58" s="95">
        <f t="shared" si="14"/>
        <v>-719.38807989178008</v>
      </c>
    </row>
    <row r="59" spans="1:52" outlineLevel="1">
      <c r="A59" s="90" t="s">
        <v>121</v>
      </c>
      <c r="B59" s="91">
        <v>431399167</v>
      </c>
      <c r="C59" s="91" t="s">
        <v>178</v>
      </c>
      <c r="D59" s="92" t="s">
        <v>84</v>
      </c>
      <c r="E59" s="233">
        <f t="shared" si="47"/>
        <v>0</v>
      </c>
      <c r="F59" s="94"/>
      <c r="G59" s="94"/>
      <c r="H59" s="273">
        <v>0</v>
      </c>
      <c r="I59" s="94"/>
      <c r="J59" s="94"/>
      <c r="K59" s="94">
        <v>158.19</v>
      </c>
      <c r="L59" s="93">
        <f t="shared" si="44"/>
        <v>0</v>
      </c>
      <c r="M59" s="90"/>
      <c r="N59" s="90">
        <v>0</v>
      </c>
      <c r="O59" s="90">
        <v>0</v>
      </c>
      <c r="P59" s="90">
        <v>0</v>
      </c>
      <c r="Q59" s="234">
        <f t="shared" si="15"/>
        <v>0</v>
      </c>
      <c r="R59" s="93">
        <f t="shared" si="16"/>
        <v>0</v>
      </c>
      <c r="S59" s="94">
        <v>0</v>
      </c>
      <c r="T59" s="94">
        <v>0</v>
      </c>
      <c r="U59" s="93">
        <f t="shared" si="17"/>
        <v>0</v>
      </c>
      <c r="V59" s="94">
        <v>0</v>
      </c>
      <c r="W59" s="94">
        <v>0</v>
      </c>
      <c r="X59" s="93">
        <f t="shared" si="18"/>
        <v>0</v>
      </c>
      <c r="Y59" s="94">
        <v>0</v>
      </c>
      <c r="Z59" s="94">
        <v>0</v>
      </c>
      <c r="AA59" s="93">
        <f t="shared" si="19"/>
        <v>0</v>
      </c>
      <c r="AB59" s="93">
        <f t="shared" si="20"/>
        <v>0</v>
      </c>
      <c r="AC59" s="235">
        <f t="shared" si="21"/>
        <v>0</v>
      </c>
      <c r="AD59" s="93">
        <f t="shared" si="22"/>
        <v>0</v>
      </c>
      <c r="AE59" s="94">
        <v>0</v>
      </c>
      <c r="AF59" s="235">
        <f t="shared" si="23"/>
        <v>0</v>
      </c>
      <c r="AG59" s="94">
        <v>0</v>
      </c>
      <c r="AH59" s="94"/>
      <c r="AI59" s="94"/>
      <c r="AJ59" s="94"/>
      <c r="AK59" s="94"/>
      <c r="AL59" s="123">
        <f t="shared" si="24"/>
        <v>0</v>
      </c>
      <c r="AM59" s="94">
        <v>0</v>
      </c>
      <c r="AN59" s="329">
        <f t="shared" si="25"/>
        <v>0</v>
      </c>
      <c r="AO59" s="96">
        <f t="shared" si="26"/>
        <v>0</v>
      </c>
      <c r="AP59" s="97"/>
      <c r="AQ59" s="98">
        <f t="shared" si="8"/>
        <v>0</v>
      </c>
      <c r="AR59" s="99">
        <f t="shared" si="37"/>
        <v>158.19</v>
      </c>
      <c r="AS59" s="99">
        <f t="shared" si="10"/>
        <v>0</v>
      </c>
      <c r="AT59" s="99">
        <f t="shared" si="11"/>
        <v>0</v>
      </c>
      <c r="AU59" s="99">
        <f t="shared" si="27"/>
        <v>0</v>
      </c>
      <c r="AV59" s="99">
        <f t="array" ref="AV59">_xlfn.IFS(U59=0,AO59,U59&lt;0,AO59/-U59,U59&gt;0,AO59/U59)</f>
        <v>0</v>
      </c>
      <c r="AW59" s="235">
        <f t="shared" si="45"/>
        <v>0</v>
      </c>
      <c r="AX59" s="235">
        <f t="shared" si="46"/>
        <v>0</v>
      </c>
      <c r="AY59" s="100"/>
      <c r="AZ59" s="95">
        <f t="shared" si="14"/>
        <v>0</v>
      </c>
    </row>
    <row r="60" spans="1:52" outlineLevel="1">
      <c r="A60" s="90" t="s">
        <v>121</v>
      </c>
      <c r="B60" s="91">
        <v>431399543</v>
      </c>
      <c r="C60" s="91" t="s">
        <v>179</v>
      </c>
      <c r="D60" s="92" t="s">
        <v>84</v>
      </c>
      <c r="E60" s="233">
        <f t="shared" si="47"/>
        <v>28</v>
      </c>
      <c r="F60" s="94"/>
      <c r="G60" s="94"/>
      <c r="H60" s="273">
        <v>28</v>
      </c>
      <c r="I60" s="94"/>
      <c r="J60" s="94"/>
      <c r="K60" s="94">
        <v>158.19</v>
      </c>
      <c r="L60" s="93">
        <f t="shared" si="44"/>
        <v>4429.32</v>
      </c>
      <c r="M60" s="90"/>
      <c r="N60" s="90">
        <v>0</v>
      </c>
      <c r="O60" s="90">
        <v>0</v>
      </c>
      <c r="P60" s="90">
        <v>0</v>
      </c>
      <c r="Q60" s="234">
        <f t="shared" si="15"/>
        <v>0</v>
      </c>
      <c r="R60" s="93">
        <f t="shared" si="16"/>
        <v>0</v>
      </c>
      <c r="S60" s="94">
        <v>0</v>
      </c>
      <c r="T60" s="94">
        <v>0</v>
      </c>
      <c r="U60" s="93">
        <f t="shared" si="17"/>
        <v>0</v>
      </c>
      <c r="V60" s="94">
        <v>0</v>
      </c>
      <c r="W60" s="94">
        <v>0</v>
      </c>
      <c r="X60" s="93">
        <f t="shared" si="18"/>
        <v>0</v>
      </c>
      <c r="Y60" s="94">
        <v>0</v>
      </c>
      <c r="Z60" s="94">
        <v>0</v>
      </c>
      <c r="AA60" s="93">
        <f t="shared" si="19"/>
        <v>0</v>
      </c>
      <c r="AB60" s="93">
        <f t="shared" si="20"/>
        <v>0</v>
      </c>
      <c r="AC60" s="235">
        <f t="shared" si="21"/>
        <v>0</v>
      </c>
      <c r="AD60" s="93">
        <f t="shared" si="22"/>
        <v>0</v>
      </c>
      <c r="AE60" s="94">
        <v>0</v>
      </c>
      <c r="AF60" s="235">
        <f t="shared" si="23"/>
        <v>0</v>
      </c>
      <c r="AG60" s="94">
        <v>0</v>
      </c>
      <c r="AH60" s="94"/>
      <c r="AI60" s="94"/>
      <c r="AJ60" s="94"/>
      <c r="AK60" s="94"/>
      <c r="AL60" s="123">
        <f t="shared" si="24"/>
        <v>8.0571464947879363</v>
      </c>
      <c r="AM60" s="94">
        <v>0</v>
      </c>
      <c r="AN60" s="329">
        <f t="shared" si="25"/>
        <v>0</v>
      </c>
      <c r="AO60" s="96">
        <f t="shared" si="26"/>
        <v>-8.0571464947879363</v>
      </c>
      <c r="AP60" s="97"/>
      <c r="AQ60" s="98">
        <f t="shared" si="8"/>
        <v>0</v>
      </c>
      <c r="AR60" s="99">
        <f t="shared" si="37"/>
        <v>158.19</v>
      </c>
      <c r="AS60" s="99">
        <f t="shared" si="10"/>
        <v>0</v>
      </c>
      <c r="AT60" s="99">
        <f t="shared" si="11"/>
        <v>0</v>
      </c>
      <c r="AU60" s="99">
        <f t="shared" si="27"/>
        <v>0</v>
      </c>
      <c r="AV60" s="99">
        <f t="array" ref="AV60">_xlfn.IFS(U60=0,AO60,U60&lt;0,AO60/-U60,U60&gt;0,AO60/U60)</f>
        <v>-8.0571464947879363</v>
      </c>
      <c r="AW60" s="235">
        <f t="shared" si="45"/>
        <v>0</v>
      </c>
      <c r="AX60" s="235">
        <f t="shared" si="46"/>
        <v>-5.0933349104165478E-2</v>
      </c>
      <c r="AY60" s="100"/>
      <c r="AZ60" s="95">
        <f t="shared" si="14"/>
        <v>-225.60010185406222</v>
      </c>
    </row>
    <row r="61" spans="1:52" outlineLevel="1">
      <c r="A61" s="90" t="s">
        <v>121</v>
      </c>
      <c r="B61" s="91">
        <v>431399941</v>
      </c>
      <c r="C61" s="91" t="s">
        <v>180</v>
      </c>
      <c r="D61" s="92" t="s">
        <v>84</v>
      </c>
      <c r="E61" s="233">
        <f t="shared" si="47"/>
        <v>163</v>
      </c>
      <c r="F61" s="94"/>
      <c r="G61" s="94"/>
      <c r="H61" s="273">
        <v>163</v>
      </c>
      <c r="I61" s="94"/>
      <c r="J61" s="94"/>
      <c r="K61" s="94">
        <v>128.94</v>
      </c>
      <c r="L61" s="93">
        <f t="shared" si="44"/>
        <v>21017.22</v>
      </c>
      <c r="M61" s="90"/>
      <c r="N61" s="90">
        <v>0</v>
      </c>
      <c r="O61" s="90">
        <v>0</v>
      </c>
      <c r="P61" s="90">
        <v>0</v>
      </c>
      <c r="Q61" s="234">
        <f t="shared" si="15"/>
        <v>0</v>
      </c>
      <c r="R61" s="93">
        <f t="shared" si="16"/>
        <v>0</v>
      </c>
      <c r="S61" s="94">
        <v>0</v>
      </c>
      <c r="T61" s="94">
        <v>0</v>
      </c>
      <c r="U61" s="93">
        <f t="shared" si="17"/>
        <v>0</v>
      </c>
      <c r="V61" s="94">
        <v>0</v>
      </c>
      <c r="W61" s="94">
        <v>0</v>
      </c>
      <c r="X61" s="93">
        <f t="shared" si="18"/>
        <v>0</v>
      </c>
      <c r="Y61" s="94">
        <v>0</v>
      </c>
      <c r="Z61" s="94">
        <v>0</v>
      </c>
      <c r="AA61" s="93">
        <f t="shared" si="19"/>
        <v>0</v>
      </c>
      <c r="AB61" s="93">
        <f t="shared" si="20"/>
        <v>0</v>
      </c>
      <c r="AC61" s="235">
        <f t="shared" si="21"/>
        <v>0</v>
      </c>
      <c r="AD61" s="93">
        <f t="shared" si="22"/>
        <v>0</v>
      </c>
      <c r="AE61" s="94">
        <v>0</v>
      </c>
      <c r="AF61" s="235">
        <f t="shared" si="23"/>
        <v>0</v>
      </c>
      <c r="AG61" s="94">
        <v>0</v>
      </c>
      <c r="AH61" s="94"/>
      <c r="AI61" s="94"/>
      <c r="AJ61" s="94"/>
      <c r="AK61" s="94"/>
      <c r="AL61" s="123">
        <f t="shared" si="24"/>
        <v>46.90410280894406</v>
      </c>
      <c r="AM61" s="94">
        <v>0</v>
      </c>
      <c r="AN61" s="329">
        <f t="shared" si="25"/>
        <v>0</v>
      </c>
      <c r="AO61" s="96">
        <f t="shared" si="26"/>
        <v>-46.90410280894406</v>
      </c>
      <c r="AP61" s="97"/>
      <c r="AQ61" s="98">
        <f t="shared" si="8"/>
        <v>0</v>
      </c>
      <c r="AR61" s="99">
        <f t="shared" si="37"/>
        <v>128.94</v>
      </c>
      <c r="AS61" s="99">
        <f t="shared" si="10"/>
        <v>0</v>
      </c>
      <c r="AT61" s="99">
        <f t="shared" si="11"/>
        <v>0</v>
      </c>
      <c r="AU61" s="99">
        <f t="shared" si="27"/>
        <v>0</v>
      </c>
      <c r="AV61" s="99">
        <f t="array" ref="AV61">_xlfn.IFS(U61=0,AO61,U61&lt;0,AO61/-U61,U61&gt;0,AO61/U61)</f>
        <v>-46.90410280894406</v>
      </c>
      <c r="AW61" s="235">
        <f t="shared" si="45"/>
        <v>0</v>
      </c>
      <c r="AX61" s="235">
        <f t="shared" si="46"/>
        <v>-0.36376689009573493</v>
      </c>
      <c r="AY61" s="100"/>
      <c r="AZ61" s="95">
        <f t="shared" si="14"/>
        <v>-7645.368757857882</v>
      </c>
    </row>
    <row r="62" spans="1:52" outlineLevel="1">
      <c r="A62" s="90" t="s">
        <v>121</v>
      </c>
      <c r="B62" s="91">
        <v>431401135</v>
      </c>
      <c r="C62" s="91" t="s">
        <v>181</v>
      </c>
      <c r="D62" s="92" t="s">
        <v>84</v>
      </c>
      <c r="E62" s="233">
        <f t="shared" si="47"/>
        <v>0</v>
      </c>
      <c r="F62" s="94"/>
      <c r="G62" s="94"/>
      <c r="H62" s="273">
        <v>0</v>
      </c>
      <c r="I62" s="94"/>
      <c r="J62" s="94"/>
      <c r="K62" s="94">
        <v>175.74</v>
      </c>
      <c r="L62" s="93">
        <f t="shared" si="44"/>
        <v>0</v>
      </c>
      <c r="M62" s="90"/>
      <c r="N62" s="90">
        <v>0</v>
      </c>
      <c r="O62" s="90">
        <v>0</v>
      </c>
      <c r="P62" s="90">
        <v>0</v>
      </c>
      <c r="Q62" s="234">
        <f t="shared" si="15"/>
        <v>0</v>
      </c>
      <c r="R62" s="93">
        <f t="shared" si="16"/>
        <v>0</v>
      </c>
      <c r="S62" s="94">
        <v>0</v>
      </c>
      <c r="T62" s="94">
        <v>0</v>
      </c>
      <c r="U62" s="93">
        <f t="shared" si="17"/>
        <v>0</v>
      </c>
      <c r="V62" s="94">
        <v>0</v>
      </c>
      <c r="W62" s="94">
        <v>0</v>
      </c>
      <c r="X62" s="93">
        <f t="shared" si="18"/>
        <v>0</v>
      </c>
      <c r="Y62" s="94">
        <v>0</v>
      </c>
      <c r="Z62" s="94">
        <v>0</v>
      </c>
      <c r="AA62" s="93">
        <f t="shared" si="19"/>
        <v>0</v>
      </c>
      <c r="AB62" s="93">
        <f t="shared" si="20"/>
        <v>0</v>
      </c>
      <c r="AC62" s="235">
        <f t="shared" si="21"/>
        <v>0</v>
      </c>
      <c r="AD62" s="93">
        <f t="shared" si="22"/>
        <v>0</v>
      </c>
      <c r="AE62" s="94">
        <v>0</v>
      </c>
      <c r="AF62" s="235">
        <f t="shared" si="23"/>
        <v>0</v>
      </c>
      <c r="AG62" s="94">
        <v>0</v>
      </c>
      <c r="AH62" s="94"/>
      <c r="AI62" s="94"/>
      <c r="AJ62" s="94"/>
      <c r="AK62" s="94"/>
      <c r="AL62" s="123">
        <f t="shared" si="24"/>
        <v>0</v>
      </c>
      <c r="AM62" s="94">
        <v>0</v>
      </c>
      <c r="AN62" s="329">
        <f t="shared" si="25"/>
        <v>0</v>
      </c>
      <c r="AO62" s="96">
        <f t="shared" si="26"/>
        <v>0</v>
      </c>
      <c r="AP62" s="97"/>
      <c r="AQ62" s="98">
        <f t="shared" si="8"/>
        <v>0</v>
      </c>
      <c r="AR62" s="99">
        <f t="shared" si="37"/>
        <v>175.74</v>
      </c>
      <c r="AS62" s="99">
        <f t="shared" si="10"/>
        <v>0</v>
      </c>
      <c r="AT62" s="99">
        <f t="shared" si="11"/>
        <v>0</v>
      </c>
      <c r="AU62" s="99">
        <f t="shared" si="27"/>
        <v>0</v>
      </c>
      <c r="AV62" s="99">
        <f t="array" ref="AV62">_xlfn.IFS(U62=0,AO62,U62&lt;0,AO62/-U62,U62&gt;0,AO62/U62)</f>
        <v>0</v>
      </c>
      <c r="AW62" s="235">
        <f t="shared" si="45"/>
        <v>0</v>
      </c>
      <c r="AX62" s="235">
        <f t="shared" si="46"/>
        <v>0</v>
      </c>
      <c r="AY62" s="100"/>
      <c r="AZ62" s="95">
        <f t="shared" si="14"/>
        <v>0</v>
      </c>
    </row>
    <row r="63" spans="1:52" outlineLevel="1">
      <c r="A63" s="90" t="s">
        <v>121</v>
      </c>
      <c r="B63" s="91">
        <v>431401715</v>
      </c>
      <c r="C63" s="91" t="s">
        <v>182</v>
      </c>
      <c r="D63" s="92" t="s">
        <v>84</v>
      </c>
      <c r="E63" s="233">
        <f t="shared" si="47"/>
        <v>0</v>
      </c>
      <c r="F63" s="94"/>
      <c r="G63" s="94"/>
      <c r="H63" s="273">
        <v>0</v>
      </c>
      <c r="I63" s="94"/>
      <c r="J63" s="94"/>
      <c r="K63" s="94">
        <v>140.63999999999999</v>
      </c>
      <c r="L63" s="93">
        <f t="shared" si="44"/>
        <v>0</v>
      </c>
      <c r="M63" s="90"/>
      <c r="N63" s="90">
        <v>0</v>
      </c>
      <c r="O63" s="90">
        <v>0</v>
      </c>
      <c r="P63" s="90">
        <v>0</v>
      </c>
      <c r="Q63" s="234">
        <f t="shared" si="15"/>
        <v>0</v>
      </c>
      <c r="R63" s="93">
        <f t="shared" si="16"/>
        <v>0</v>
      </c>
      <c r="S63" s="94">
        <v>0</v>
      </c>
      <c r="T63" s="94">
        <v>0</v>
      </c>
      <c r="U63" s="93">
        <f t="shared" si="17"/>
        <v>0</v>
      </c>
      <c r="V63" s="94">
        <v>0</v>
      </c>
      <c r="W63" s="94">
        <v>0</v>
      </c>
      <c r="X63" s="93">
        <f t="shared" si="18"/>
        <v>0</v>
      </c>
      <c r="Y63" s="94">
        <v>0</v>
      </c>
      <c r="Z63" s="94">
        <v>0</v>
      </c>
      <c r="AA63" s="93">
        <f t="shared" si="19"/>
        <v>0</v>
      </c>
      <c r="AB63" s="93">
        <f t="shared" si="20"/>
        <v>0</v>
      </c>
      <c r="AC63" s="235">
        <f t="shared" si="21"/>
        <v>0</v>
      </c>
      <c r="AD63" s="93">
        <f t="shared" si="22"/>
        <v>0</v>
      </c>
      <c r="AE63" s="94">
        <v>0</v>
      </c>
      <c r="AF63" s="235">
        <f t="shared" si="23"/>
        <v>0</v>
      </c>
      <c r="AG63" s="94">
        <v>0</v>
      </c>
      <c r="AH63" s="94"/>
      <c r="AI63" s="94"/>
      <c r="AJ63" s="94"/>
      <c r="AK63" s="94"/>
      <c r="AL63" s="123">
        <f t="shared" si="24"/>
        <v>0</v>
      </c>
      <c r="AM63" s="94">
        <v>0</v>
      </c>
      <c r="AN63" s="329">
        <f t="shared" si="25"/>
        <v>0</v>
      </c>
      <c r="AO63" s="96">
        <f t="shared" si="26"/>
        <v>0</v>
      </c>
      <c r="AP63" s="97"/>
      <c r="AQ63" s="98">
        <f t="shared" si="8"/>
        <v>0</v>
      </c>
      <c r="AR63" s="99">
        <f t="shared" si="37"/>
        <v>140.63999999999999</v>
      </c>
      <c r="AS63" s="99">
        <f t="shared" si="10"/>
        <v>0</v>
      </c>
      <c r="AT63" s="99">
        <f t="shared" si="11"/>
        <v>0</v>
      </c>
      <c r="AU63" s="99">
        <f t="shared" si="27"/>
        <v>0</v>
      </c>
      <c r="AV63" s="99">
        <f t="array" ref="AV63">_xlfn.IFS(U63=0,AO63,U63&lt;0,AO63/-U63,U63&gt;0,AO63/U63)</f>
        <v>0</v>
      </c>
      <c r="AW63" s="235">
        <f t="shared" si="45"/>
        <v>0</v>
      </c>
      <c r="AX63" s="235">
        <f t="shared" si="46"/>
        <v>0</v>
      </c>
      <c r="AY63" s="100"/>
      <c r="AZ63" s="95">
        <f t="shared" si="14"/>
        <v>0</v>
      </c>
    </row>
    <row r="64" spans="1:52" outlineLevel="1">
      <c r="A64" s="90" t="s">
        <v>121</v>
      </c>
      <c r="B64" s="91">
        <v>431402918</v>
      </c>
      <c r="C64" s="91" t="s">
        <v>183</v>
      </c>
      <c r="D64" s="92" t="s">
        <v>84</v>
      </c>
      <c r="E64" s="233">
        <f t="shared" si="47"/>
        <v>0</v>
      </c>
      <c r="F64" s="94"/>
      <c r="G64" s="94"/>
      <c r="H64" s="273">
        <v>0</v>
      </c>
      <c r="I64" s="94"/>
      <c r="J64" s="94"/>
      <c r="K64" s="94">
        <v>99.69</v>
      </c>
      <c r="L64" s="93">
        <f t="shared" si="44"/>
        <v>0</v>
      </c>
      <c r="M64" s="90"/>
      <c r="N64" s="90">
        <v>0</v>
      </c>
      <c r="O64" s="90">
        <v>0</v>
      </c>
      <c r="P64" s="90">
        <v>0</v>
      </c>
      <c r="Q64" s="234">
        <f t="shared" si="15"/>
        <v>0</v>
      </c>
      <c r="R64" s="93">
        <f t="shared" si="16"/>
        <v>0</v>
      </c>
      <c r="S64" s="94">
        <v>0</v>
      </c>
      <c r="T64" s="94">
        <v>0</v>
      </c>
      <c r="U64" s="93">
        <f t="shared" si="17"/>
        <v>0</v>
      </c>
      <c r="V64" s="94">
        <v>0</v>
      </c>
      <c r="W64" s="94">
        <v>0</v>
      </c>
      <c r="X64" s="93">
        <f t="shared" si="18"/>
        <v>0</v>
      </c>
      <c r="Y64" s="94">
        <v>0</v>
      </c>
      <c r="Z64" s="94">
        <v>0</v>
      </c>
      <c r="AA64" s="93">
        <f t="shared" si="19"/>
        <v>0</v>
      </c>
      <c r="AB64" s="93">
        <f t="shared" si="20"/>
        <v>0</v>
      </c>
      <c r="AC64" s="235">
        <f t="shared" si="21"/>
        <v>0</v>
      </c>
      <c r="AD64" s="93">
        <f t="shared" si="22"/>
        <v>0</v>
      </c>
      <c r="AE64" s="94">
        <v>0</v>
      </c>
      <c r="AF64" s="235">
        <f t="shared" si="23"/>
        <v>0</v>
      </c>
      <c r="AG64" s="94">
        <v>0</v>
      </c>
      <c r="AH64" s="94"/>
      <c r="AI64" s="94"/>
      <c r="AJ64" s="94"/>
      <c r="AK64" s="94"/>
      <c r="AL64" s="123">
        <f t="shared" si="24"/>
        <v>0</v>
      </c>
      <c r="AM64" s="94">
        <v>0</v>
      </c>
      <c r="AN64" s="329">
        <f t="shared" si="25"/>
        <v>0</v>
      </c>
      <c r="AO64" s="96">
        <f t="shared" si="26"/>
        <v>0</v>
      </c>
      <c r="AP64" s="97"/>
      <c r="AQ64" s="98">
        <f t="shared" si="8"/>
        <v>0</v>
      </c>
      <c r="AR64" s="99">
        <f t="shared" si="37"/>
        <v>99.69</v>
      </c>
      <c r="AS64" s="99">
        <f t="shared" si="10"/>
        <v>0</v>
      </c>
      <c r="AT64" s="99">
        <f t="shared" si="11"/>
        <v>0</v>
      </c>
      <c r="AU64" s="99">
        <f t="shared" si="27"/>
        <v>0</v>
      </c>
      <c r="AV64" s="99">
        <f t="array" ref="AV64">_xlfn.IFS(U64=0,AO64,U64&lt;0,AO64/-U64,U64&gt;0,AO64/U64)</f>
        <v>0</v>
      </c>
      <c r="AW64" s="235">
        <f t="shared" si="45"/>
        <v>0</v>
      </c>
      <c r="AX64" s="235">
        <f t="shared" si="46"/>
        <v>0</v>
      </c>
      <c r="AY64" s="100"/>
      <c r="AZ64" s="95">
        <f t="shared" si="14"/>
        <v>0</v>
      </c>
    </row>
    <row r="65" spans="1:52" outlineLevel="1">
      <c r="A65" s="90" t="s">
        <v>121</v>
      </c>
      <c r="B65" s="91">
        <v>431405619</v>
      </c>
      <c r="C65" s="91" t="s">
        <v>184</v>
      </c>
      <c r="D65" s="92" t="s">
        <v>84</v>
      </c>
      <c r="E65" s="233">
        <f t="shared" si="47"/>
        <v>0</v>
      </c>
      <c r="F65" s="94"/>
      <c r="G65" s="94"/>
      <c r="H65" s="273" t="s">
        <v>100</v>
      </c>
      <c r="I65" s="94"/>
      <c r="J65" s="94"/>
      <c r="K65" s="94">
        <v>99.69</v>
      </c>
      <c r="L65" s="93">
        <f t="shared" si="44"/>
        <v>0</v>
      </c>
      <c r="M65" s="90"/>
      <c r="N65" s="90">
        <v>0</v>
      </c>
      <c r="O65" s="90">
        <v>0</v>
      </c>
      <c r="P65" s="90">
        <v>0</v>
      </c>
      <c r="Q65" s="234">
        <f t="shared" si="15"/>
        <v>0</v>
      </c>
      <c r="R65" s="93">
        <f t="shared" si="16"/>
        <v>0</v>
      </c>
      <c r="S65" s="94">
        <v>0</v>
      </c>
      <c r="T65" s="94">
        <v>0</v>
      </c>
      <c r="U65" s="93">
        <f t="shared" si="17"/>
        <v>0</v>
      </c>
      <c r="V65" s="94">
        <v>0</v>
      </c>
      <c r="W65" s="94">
        <v>0</v>
      </c>
      <c r="X65" s="93">
        <f t="shared" si="18"/>
        <v>0</v>
      </c>
      <c r="Y65" s="94">
        <v>0</v>
      </c>
      <c r="Z65" s="94">
        <v>0</v>
      </c>
      <c r="AA65" s="93">
        <f t="shared" si="19"/>
        <v>0</v>
      </c>
      <c r="AB65" s="93">
        <f t="shared" si="20"/>
        <v>0</v>
      </c>
      <c r="AC65" s="235">
        <f t="shared" si="21"/>
        <v>0</v>
      </c>
      <c r="AD65" s="93">
        <f t="shared" si="22"/>
        <v>0</v>
      </c>
      <c r="AE65" s="94">
        <v>0</v>
      </c>
      <c r="AF65" s="235">
        <f t="shared" si="23"/>
        <v>0</v>
      </c>
      <c r="AG65" s="94">
        <v>0</v>
      </c>
      <c r="AH65" s="94"/>
      <c r="AI65" s="94"/>
      <c r="AJ65" s="94"/>
      <c r="AK65" s="94"/>
      <c r="AL65" s="123">
        <f t="shared" si="24"/>
        <v>0</v>
      </c>
      <c r="AM65" s="94">
        <v>0</v>
      </c>
      <c r="AN65" s="329">
        <f t="shared" si="25"/>
        <v>0</v>
      </c>
      <c r="AO65" s="96">
        <f t="shared" si="26"/>
        <v>0</v>
      </c>
      <c r="AP65" s="97"/>
      <c r="AQ65" s="98">
        <f t="shared" si="8"/>
        <v>0</v>
      </c>
      <c r="AR65" s="99">
        <f t="shared" si="37"/>
        <v>99.69</v>
      </c>
      <c r="AS65" s="99">
        <f t="shared" si="10"/>
        <v>0</v>
      </c>
      <c r="AT65" s="99">
        <f t="shared" si="11"/>
        <v>0</v>
      </c>
      <c r="AU65" s="99">
        <f t="shared" si="27"/>
        <v>0</v>
      </c>
      <c r="AV65" s="99">
        <f t="array" ref="AV65">_xlfn.IFS(U65=0,AO65,U65&lt;0,AO65/-U65,U65&gt;0,AO65/U65)</f>
        <v>0</v>
      </c>
      <c r="AW65" s="235">
        <f t="shared" si="45"/>
        <v>0</v>
      </c>
      <c r="AX65" s="235">
        <f t="shared" si="46"/>
        <v>0</v>
      </c>
      <c r="AY65" s="100"/>
      <c r="AZ65" s="95">
        <f t="shared" si="14"/>
        <v>0</v>
      </c>
    </row>
    <row r="66" spans="1:52" outlineLevel="1">
      <c r="A66" s="90" t="s">
        <v>121</v>
      </c>
      <c r="B66" s="91">
        <v>431408292</v>
      </c>
      <c r="C66" s="91" t="s">
        <v>185</v>
      </c>
      <c r="D66" s="92" t="s">
        <v>84</v>
      </c>
      <c r="E66" s="233">
        <f t="shared" si="47"/>
        <v>2</v>
      </c>
      <c r="F66" s="94"/>
      <c r="G66" s="94"/>
      <c r="H66" s="273">
        <v>2</v>
      </c>
      <c r="I66" s="94"/>
      <c r="J66" s="94"/>
      <c r="K66" s="94">
        <v>97.35</v>
      </c>
      <c r="L66" s="93">
        <f t="shared" si="44"/>
        <v>194.7</v>
      </c>
      <c r="M66" s="90"/>
      <c r="N66" s="90">
        <v>1</v>
      </c>
      <c r="O66" s="90">
        <v>1037</v>
      </c>
      <c r="P66" s="90">
        <v>0</v>
      </c>
      <c r="Q66" s="234">
        <f t="shared" si="15"/>
        <v>0.33333333333333331</v>
      </c>
      <c r="R66" s="93">
        <f t="shared" si="16"/>
        <v>0</v>
      </c>
      <c r="S66" s="94">
        <v>0</v>
      </c>
      <c r="T66" s="94">
        <v>0</v>
      </c>
      <c r="U66" s="93">
        <f t="shared" si="17"/>
        <v>0</v>
      </c>
      <c r="V66" s="94">
        <v>0</v>
      </c>
      <c r="W66" s="94">
        <v>0</v>
      </c>
      <c r="X66" s="93">
        <f t="shared" si="18"/>
        <v>0</v>
      </c>
      <c r="Y66" s="94">
        <v>0</v>
      </c>
      <c r="Z66" s="94">
        <v>0</v>
      </c>
      <c r="AA66" s="93">
        <f t="shared" si="19"/>
        <v>0</v>
      </c>
      <c r="AB66" s="93">
        <f t="shared" si="20"/>
        <v>0</v>
      </c>
      <c r="AC66" s="235">
        <f t="shared" si="21"/>
        <v>0</v>
      </c>
      <c r="AD66" s="93">
        <f t="shared" si="22"/>
        <v>0</v>
      </c>
      <c r="AE66" s="94">
        <v>0</v>
      </c>
      <c r="AF66" s="235">
        <f t="shared" si="23"/>
        <v>0</v>
      </c>
      <c r="AG66" s="94">
        <v>0</v>
      </c>
      <c r="AH66" s="94"/>
      <c r="AI66" s="94"/>
      <c r="AJ66" s="94"/>
      <c r="AK66" s="94"/>
      <c r="AL66" s="123">
        <f t="shared" si="24"/>
        <v>0.57551046391342398</v>
      </c>
      <c r="AM66" s="94">
        <v>0</v>
      </c>
      <c r="AN66" s="329">
        <f t="shared" si="25"/>
        <v>0</v>
      </c>
      <c r="AO66" s="96">
        <f t="shared" si="26"/>
        <v>-0.57551046391342398</v>
      </c>
      <c r="AP66" s="97"/>
      <c r="AQ66" s="98">
        <f t="shared" si="8"/>
        <v>0</v>
      </c>
      <c r="AR66" s="99">
        <f t="shared" si="37"/>
        <v>97.35</v>
      </c>
      <c r="AS66" s="99">
        <f t="shared" si="10"/>
        <v>0</v>
      </c>
      <c r="AT66" s="99">
        <f t="shared" si="11"/>
        <v>0</v>
      </c>
      <c r="AU66" s="99">
        <f t="shared" si="27"/>
        <v>0</v>
      </c>
      <c r="AV66" s="99">
        <f t="array" ref="AV66">_xlfn.IFS(U66=0,AO66,U66&lt;0,AO66/-U66,U66&gt;0,AO66/U66)</f>
        <v>-0.57551046391342398</v>
      </c>
      <c r="AW66" s="235">
        <f t="shared" si="45"/>
        <v>0</v>
      </c>
      <c r="AX66" s="235">
        <f t="shared" si="46"/>
        <v>-5.9117664500608529E-3</v>
      </c>
      <c r="AY66" s="100"/>
      <c r="AZ66" s="95">
        <f t="shared" si="14"/>
        <v>-1.151020927826848</v>
      </c>
    </row>
    <row r="67" spans="1:52" outlineLevel="1">
      <c r="A67" s="90" t="s">
        <v>121</v>
      </c>
      <c r="B67" s="91">
        <v>431411210</v>
      </c>
      <c r="C67" s="91" t="s">
        <v>186</v>
      </c>
      <c r="D67" s="92" t="s">
        <v>84</v>
      </c>
      <c r="E67" s="233">
        <f t="shared" si="47"/>
        <v>10</v>
      </c>
      <c r="F67" s="94"/>
      <c r="G67" s="94"/>
      <c r="H67" s="273">
        <v>10</v>
      </c>
      <c r="I67" s="94"/>
      <c r="J67" s="94"/>
      <c r="K67" s="94">
        <v>161.69999999999999</v>
      </c>
      <c r="L67" s="93">
        <f t="shared" si="44"/>
        <v>1617</v>
      </c>
      <c r="M67" s="90"/>
      <c r="N67" s="90">
        <v>0</v>
      </c>
      <c r="O67" s="90">
        <v>0</v>
      </c>
      <c r="P67" s="90">
        <v>0</v>
      </c>
      <c r="Q67" s="234">
        <f t="shared" si="15"/>
        <v>0</v>
      </c>
      <c r="R67" s="93">
        <f t="shared" si="16"/>
        <v>0</v>
      </c>
      <c r="S67" s="94">
        <v>0</v>
      </c>
      <c r="T67" s="94">
        <v>0</v>
      </c>
      <c r="U67" s="93">
        <f t="shared" si="17"/>
        <v>0</v>
      </c>
      <c r="V67" s="94">
        <v>0</v>
      </c>
      <c r="W67" s="94">
        <v>0</v>
      </c>
      <c r="X67" s="93">
        <f t="shared" si="18"/>
        <v>0</v>
      </c>
      <c r="Y67" s="94">
        <v>0</v>
      </c>
      <c r="Z67" s="94">
        <v>0</v>
      </c>
      <c r="AA67" s="93">
        <f t="shared" si="19"/>
        <v>0</v>
      </c>
      <c r="AB67" s="93">
        <f t="shared" si="20"/>
        <v>0</v>
      </c>
      <c r="AC67" s="235">
        <f t="shared" si="21"/>
        <v>0</v>
      </c>
      <c r="AD67" s="93">
        <f t="shared" si="22"/>
        <v>0</v>
      </c>
      <c r="AE67" s="94">
        <v>0</v>
      </c>
      <c r="AF67" s="235">
        <f t="shared" si="23"/>
        <v>0</v>
      </c>
      <c r="AG67" s="94">
        <v>0</v>
      </c>
      <c r="AH67" s="94"/>
      <c r="AI67" s="94"/>
      <c r="AJ67" s="94"/>
      <c r="AK67" s="94"/>
      <c r="AL67" s="123">
        <f t="shared" si="24"/>
        <v>2.87755231956712</v>
      </c>
      <c r="AM67" s="94">
        <v>0</v>
      </c>
      <c r="AN67" s="329">
        <f t="shared" si="25"/>
        <v>0</v>
      </c>
      <c r="AO67" s="96">
        <f t="shared" si="26"/>
        <v>-2.87755231956712</v>
      </c>
      <c r="AP67" s="97"/>
      <c r="AQ67" s="98">
        <f t="shared" si="8"/>
        <v>0</v>
      </c>
      <c r="AR67" s="99">
        <f t="shared" si="37"/>
        <v>161.69999999999999</v>
      </c>
      <c r="AS67" s="99">
        <f t="shared" si="10"/>
        <v>0</v>
      </c>
      <c r="AT67" s="99">
        <f t="shared" si="11"/>
        <v>0</v>
      </c>
      <c r="AU67" s="99">
        <f t="shared" si="27"/>
        <v>0</v>
      </c>
      <c r="AV67" s="99">
        <f t="array" ref="AV67">_xlfn.IFS(U67=0,AO67,U67&lt;0,AO67/-U67,U67&gt;0,AO67/U67)</f>
        <v>-2.87755231956712</v>
      </c>
      <c r="AW67" s="235">
        <f t="shared" si="45"/>
        <v>0</v>
      </c>
      <c r="AX67" s="235">
        <f t="shared" si="46"/>
        <v>-1.7795623497632161E-2</v>
      </c>
      <c r="AY67" s="100"/>
      <c r="AZ67" s="95">
        <f t="shared" si="14"/>
        <v>-28.775523195671198</v>
      </c>
    </row>
    <row r="68" spans="1:52" outlineLevel="1">
      <c r="A68" s="90" t="s">
        <v>121</v>
      </c>
      <c r="B68" s="91">
        <v>431412693</v>
      </c>
      <c r="C68" s="91" t="s">
        <v>187</v>
      </c>
      <c r="D68" s="92" t="s">
        <v>84</v>
      </c>
      <c r="E68" s="233">
        <f t="shared" si="47"/>
        <v>0</v>
      </c>
      <c r="F68" s="94"/>
      <c r="G68" s="94"/>
      <c r="H68" s="273">
        <v>0</v>
      </c>
      <c r="I68" s="94"/>
      <c r="J68" s="94"/>
      <c r="K68" s="94">
        <v>161.69999999999999</v>
      </c>
      <c r="L68" s="93">
        <f t="shared" si="44"/>
        <v>0</v>
      </c>
      <c r="M68" s="90"/>
      <c r="N68" s="90">
        <v>0</v>
      </c>
      <c r="O68" s="90">
        <v>0</v>
      </c>
      <c r="P68" s="90">
        <v>0</v>
      </c>
      <c r="Q68" s="234">
        <f t="shared" ref="Q68:Q98" si="48">N68/3</f>
        <v>0</v>
      </c>
      <c r="R68" s="93">
        <f t="shared" ref="R68:R98" si="49">U68/3</f>
        <v>0</v>
      </c>
      <c r="S68" s="94">
        <v>0</v>
      </c>
      <c r="T68" s="94">
        <v>0</v>
      </c>
      <c r="U68" s="93">
        <f t="shared" ref="U68:U98" si="50">S68+T68</f>
        <v>0</v>
      </c>
      <c r="V68" s="94">
        <v>0</v>
      </c>
      <c r="W68" s="94">
        <v>0</v>
      </c>
      <c r="X68" s="93">
        <f t="shared" ref="X68:X98" si="51">V68+W68</f>
        <v>0</v>
      </c>
      <c r="Y68" s="94">
        <v>0</v>
      </c>
      <c r="Z68" s="94">
        <v>0</v>
      </c>
      <c r="AA68" s="93">
        <f t="shared" ref="AA68:AA98" si="52">Y68+Z68</f>
        <v>0</v>
      </c>
      <c r="AB68" s="93">
        <f t="shared" ref="AB68:AB98" si="53">N68*O68*P68/100</f>
        <v>0</v>
      </c>
      <c r="AC68" s="235">
        <f t="shared" ref="AC68:AC98" si="54">AA68/$AA$121</f>
        <v>0</v>
      </c>
      <c r="AD68" s="93">
        <f t="shared" ref="AD68:AD98" si="55">U68*K68</f>
        <v>0</v>
      </c>
      <c r="AE68" s="94">
        <v>0</v>
      </c>
      <c r="AF68" s="235">
        <f t="shared" ref="AF68:AF98" si="56">IF(AA68=0,0,AE68/AA68)</f>
        <v>0</v>
      </c>
      <c r="AG68" s="94">
        <v>0</v>
      </c>
      <c r="AH68" s="94"/>
      <c r="AI68" s="94"/>
      <c r="AJ68" s="94"/>
      <c r="AK68" s="94"/>
      <c r="AL68" s="123">
        <f t="shared" ref="AL68:AL98" si="57">IFERROR($AL$121*H68/$H$121,0)</f>
        <v>0</v>
      </c>
      <c r="AM68" s="94">
        <v>0</v>
      </c>
      <c r="AN68" s="329">
        <f t="shared" ref="AN68:AN98" si="58">6117.8*Y68/Y$121</f>
        <v>0</v>
      </c>
      <c r="AO68" s="96">
        <f t="shared" ref="AO68:AO98" si="59">AA68-AD68-AE68-AG68-AH68-AI68-AK68-AL68-AN68-AM68</f>
        <v>0</v>
      </c>
      <c r="AP68" s="97"/>
      <c r="AQ68" s="98">
        <f t="shared" si="8"/>
        <v>0</v>
      </c>
      <c r="AR68" s="99">
        <f t="shared" si="37"/>
        <v>161.69999999999999</v>
      </c>
      <c r="AS68" s="99">
        <f t="shared" si="10"/>
        <v>0</v>
      </c>
      <c r="AT68" s="99">
        <f t="shared" si="11"/>
        <v>0</v>
      </c>
      <c r="AU68" s="99">
        <f t="shared" si="27"/>
        <v>0</v>
      </c>
      <c r="AV68" s="99">
        <f t="array" ref="AV68">_xlfn.IFS(U68=0,AO68,U68&lt;0,AO68/-U68,U68&gt;0,AO68/U68)</f>
        <v>0</v>
      </c>
      <c r="AW68" s="235">
        <f t="shared" si="45"/>
        <v>0</v>
      </c>
      <c r="AX68" s="235">
        <f t="shared" si="46"/>
        <v>0</v>
      </c>
      <c r="AY68" s="100"/>
      <c r="AZ68" s="95">
        <f t="shared" si="14"/>
        <v>0</v>
      </c>
    </row>
    <row r="69" spans="1:52" outlineLevel="1">
      <c r="A69" s="90" t="s">
        <v>121</v>
      </c>
      <c r="B69" s="91">
        <v>431417660</v>
      </c>
      <c r="C69" s="91" t="s">
        <v>188</v>
      </c>
      <c r="D69" s="92" t="s">
        <v>84</v>
      </c>
      <c r="E69" s="233">
        <f t="shared" si="47"/>
        <v>12</v>
      </c>
      <c r="F69" s="94"/>
      <c r="G69" s="94"/>
      <c r="H69" s="273">
        <v>12</v>
      </c>
      <c r="I69" s="94"/>
      <c r="J69" s="94"/>
      <c r="K69" s="94">
        <v>140.63999999999999</v>
      </c>
      <c r="L69" s="93">
        <f t="shared" si="44"/>
        <v>1687.6799999999998</v>
      </c>
      <c r="M69" s="90"/>
      <c r="N69" s="90">
        <v>0</v>
      </c>
      <c r="O69" s="90">
        <v>0</v>
      </c>
      <c r="P69" s="90">
        <v>0</v>
      </c>
      <c r="Q69" s="234">
        <f t="shared" si="48"/>
        <v>0</v>
      </c>
      <c r="R69" s="93">
        <f t="shared" si="49"/>
        <v>0</v>
      </c>
      <c r="S69" s="94">
        <v>0</v>
      </c>
      <c r="T69" s="94">
        <v>0</v>
      </c>
      <c r="U69" s="93">
        <f t="shared" si="50"/>
        <v>0</v>
      </c>
      <c r="V69" s="94">
        <v>0</v>
      </c>
      <c r="W69" s="94">
        <v>0</v>
      </c>
      <c r="X69" s="93">
        <f t="shared" si="51"/>
        <v>0</v>
      </c>
      <c r="Y69" s="94">
        <v>0</v>
      </c>
      <c r="Z69" s="94">
        <v>0</v>
      </c>
      <c r="AA69" s="93">
        <f t="shared" si="52"/>
        <v>0</v>
      </c>
      <c r="AB69" s="93">
        <f t="shared" si="53"/>
        <v>0</v>
      </c>
      <c r="AC69" s="235">
        <f t="shared" si="54"/>
        <v>0</v>
      </c>
      <c r="AD69" s="93">
        <f t="shared" si="55"/>
        <v>0</v>
      </c>
      <c r="AE69" s="94">
        <v>0</v>
      </c>
      <c r="AF69" s="235">
        <f t="shared" si="56"/>
        <v>0</v>
      </c>
      <c r="AG69" s="94">
        <v>0</v>
      </c>
      <c r="AH69" s="94"/>
      <c r="AI69" s="94"/>
      <c r="AJ69" s="94"/>
      <c r="AK69" s="94"/>
      <c r="AL69" s="123">
        <f t="shared" si="57"/>
        <v>3.4530627834805441</v>
      </c>
      <c r="AM69" s="94">
        <v>0</v>
      </c>
      <c r="AN69" s="329">
        <f t="shared" si="58"/>
        <v>0</v>
      </c>
      <c r="AO69" s="96">
        <f t="shared" si="59"/>
        <v>-3.4530627834805441</v>
      </c>
      <c r="AP69" s="97"/>
      <c r="AQ69" s="98">
        <f t="shared" si="8"/>
        <v>0</v>
      </c>
      <c r="AR69" s="99">
        <f t="shared" si="37"/>
        <v>140.63999999999999</v>
      </c>
      <c r="AS69" s="99">
        <f t="shared" si="10"/>
        <v>0</v>
      </c>
      <c r="AT69" s="99">
        <f t="shared" si="11"/>
        <v>0</v>
      </c>
      <c r="AU69" s="99">
        <f t="shared" si="27"/>
        <v>0</v>
      </c>
      <c r="AV69" s="99">
        <f t="array" ref="AV69">_xlfn.IFS(U69=0,AO69,U69&lt;0,AO69/-U69,U69&gt;0,AO69/U69)</f>
        <v>-3.4530627834805441</v>
      </c>
      <c r="AW69" s="235">
        <f t="shared" si="45"/>
        <v>0</v>
      </c>
      <c r="AX69" s="235">
        <f t="shared" si="46"/>
        <v>-2.4552494194258707E-2</v>
      </c>
      <c r="AY69" s="100"/>
      <c r="AZ69" s="95">
        <f t="shared" si="14"/>
        <v>-41.436753401766531</v>
      </c>
    </row>
    <row r="70" spans="1:52" outlineLevel="1">
      <c r="A70" s="90" t="s">
        <v>121</v>
      </c>
      <c r="B70" s="91">
        <v>431421164</v>
      </c>
      <c r="C70" s="91" t="s">
        <v>189</v>
      </c>
      <c r="D70" s="92" t="s">
        <v>84</v>
      </c>
      <c r="E70" s="233">
        <f t="shared" si="47"/>
        <v>9</v>
      </c>
      <c r="F70" s="94"/>
      <c r="G70" s="94"/>
      <c r="H70" s="273">
        <v>9</v>
      </c>
      <c r="I70" s="94"/>
      <c r="J70" s="94"/>
      <c r="K70" s="94">
        <v>117.24</v>
      </c>
      <c r="L70" s="93">
        <f t="shared" si="44"/>
        <v>1055.1599999999999</v>
      </c>
      <c r="M70" s="90"/>
      <c r="N70" s="90">
        <v>0</v>
      </c>
      <c r="O70" s="90">
        <v>0</v>
      </c>
      <c r="P70" s="90">
        <v>0</v>
      </c>
      <c r="Q70" s="234">
        <f t="shared" si="48"/>
        <v>0</v>
      </c>
      <c r="R70" s="93">
        <f t="shared" si="49"/>
        <v>0</v>
      </c>
      <c r="S70" s="94">
        <v>0</v>
      </c>
      <c r="T70" s="94">
        <v>0</v>
      </c>
      <c r="U70" s="93">
        <f t="shared" si="50"/>
        <v>0</v>
      </c>
      <c r="V70" s="94">
        <v>0</v>
      </c>
      <c r="W70" s="94">
        <v>0</v>
      </c>
      <c r="X70" s="93">
        <f t="shared" si="51"/>
        <v>0</v>
      </c>
      <c r="Y70" s="94">
        <v>0</v>
      </c>
      <c r="Z70" s="94">
        <v>0</v>
      </c>
      <c r="AA70" s="93">
        <f t="shared" si="52"/>
        <v>0</v>
      </c>
      <c r="AB70" s="93">
        <f t="shared" si="53"/>
        <v>0</v>
      </c>
      <c r="AC70" s="235">
        <f t="shared" si="54"/>
        <v>0</v>
      </c>
      <c r="AD70" s="93">
        <f t="shared" si="55"/>
        <v>0</v>
      </c>
      <c r="AE70" s="94">
        <v>0</v>
      </c>
      <c r="AF70" s="235">
        <f t="shared" si="56"/>
        <v>0</v>
      </c>
      <c r="AG70" s="94">
        <v>0</v>
      </c>
      <c r="AH70" s="94"/>
      <c r="AI70" s="94"/>
      <c r="AJ70" s="94"/>
      <c r="AK70" s="94"/>
      <c r="AL70" s="123">
        <f t="shared" si="57"/>
        <v>2.5897970876104082</v>
      </c>
      <c r="AM70" s="94">
        <v>0</v>
      </c>
      <c r="AN70" s="329">
        <f t="shared" si="58"/>
        <v>0</v>
      </c>
      <c r="AO70" s="96">
        <f t="shared" si="59"/>
        <v>-2.5897970876104082</v>
      </c>
      <c r="AP70" s="97"/>
      <c r="AQ70" s="98">
        <f t="shared" si="8"/>
        <v>0</v>
      </c>
      <c r="AR70" s="99">
        <f t="shared" si="37"/>
        <v>117.24</v>
      </c>
      <c r="AS70" s="99">
        <f t="shared" si="10"/>
        <v>0</v>
      </c>
      <c r="AT70" s="99">
        <f t="shared" si="11"/>
        <v>0</v>
      </c>
      <c r="AU70" s="99">
        <f t="shared" si="27"/>
        <v>0</v>
      </c>
      <c r="AV70" s="99">
        <f t="array" ref="AV70">_xlfn.IFS(U70=0,AO70,U70&lt;0,AO70/-U70,U70&gt;0,AO70/U70)</f>
        <v>-2.5897970876104082</v>
      </c>
      <c r="AW70" s="235">
        <f t="shared" si="45"/>
        <v>0</v>
      </c>
      <c r="AX70" s="235">
        <f t="shared" si="46"/>
        <v>-2.2089705626154966E-2</v>
      </c>
      <c r="AY70" s="100"/>
      <c r="AZ70" s="95">
        <f t="shared" si="14"/>
        <v>-23.308173788493672</v>
      </c>
    </row>
    <row r="71" spans="1:52" outlineLevel="1">
      <c r="A71" s="90" t="s">
        <v>121</v>
      </c>
      <c r="B71" s="91">
        <v>471621229</v>
      </c>
      <c r="C71" s="91" t="s">
        <v>190</v>
      </c>
      <c r="D71" s="92" t="s">
        <v>84</v>
      </c>
      <c r="E71" s="233">
        <f t="shared" si="47"/>
        <v>21</v>
      </c>
      <c r="F71" s="94"/>
      <c r="G71" s="94"/>
      <c r="H71" s="273">
        <v>21</v>
      </c>
      <c r="I71" s="94"/>
      <c r="J71" s="94"/>
      <c r="K71" s="94">
        <v>123.09</v>
      </c>
      <c r="L71" s="93">
        <f t="shared" si="44"/>
        <v>2584.89</v>
      </c>
      <c r="M71" s="90"/>
      <c r="N71" s="90">
        <v>0</v>
      </c>
      <c r="O71" s="90">
        <v>0</v>
      </c>
      <c r="P71" s="90">
        <v>0</v>
      </c>
      <c r="Q71" s="234">
        <f t="shared" si="48"/>
        <v>0</v>
      </c>
      <c r="R71" s="93">
        <f t="shared" si="49"/>
        <v>0</v>
      </c>
      <c r="S71" s="94">
        <v>0</v>
      </c>
      <c r="T71" s="94">
        <v>0</v>
      </c>
      <c r="U71" s="93">
        <f t="shared" si="50"/>
        <v>0</v>
      </c>
      <c r="V71" s="94">
        <v>0</v>
      </c>
      <c r="W71" s="94">
        <v>0</v>
      </c>
      <c r="X71" s="93">
        <f t="shared" si="51"/>
        <v>0</v>
      </c>
      <c r="Y71" s="94">
        <v>0</v>
      </c>
      <c r="Z71" s="94">
        <v>0</v>
      </c>
      <c r="AA71" s="93">
        <f t="shared" si="52"/>
        <v>0</v>
      </c>
      <c r="AB71" s="93">
        <f t="shared" si="53"/>
        <v>0</v>
      </c>
      <c r="AC71" s="235">
        <f t="shared" si="54"/>
        <v>0</v>
      </c>
      <c r="AD71" s="93">
        <f t="shared" si="55"/>
        <v>0</v>
      </c>
      <c r="AE71" s="94">
        <v>0</v>
      </c>
      <c r="AF71" s="235">
        <f t="shared" si="56"/>
        <v>0</v>
      </c>
      <c r="AG71" s="94">
        <v>0</v>
      </c>
      <c r="AH71" s="94"/>
      <c r="AI71" s="94"/>
      <c r="AJ71" s="94"/>
      <c r="AK71" s="94"/>
      <c r="AL71" s="123">
        <f t="shared" si="57"/>
        <v>6.0428598710909522</v>
      </c>
      <c r="AM71" s="94">
        <v>0</v>
      </c>
      <c r="AN71" s="329">
        <f t="shared" si="58"/>
        <v>0</v>
      </c>
      <c r="AO71" s="96">
        <f t="shared" si="59"/>
        <v>-6.0428598710909522</v>
      </c>
      <c r="AP71" s="97"/>
      <c r="AQ71" s="98">
        <f t="shared" si="8"/>
        <v>0</v>
      </c>
      <c r="AR71" s="99">
        <f t="shared" si="37"/>
        <v>123.09</v>
      </c>
      <c r="AS71" s="99">
        <f t="shared" si="10"/>
        <v>0</v>
      </c>
      <c r="AT71" s="99">
        <f t="shared" si="11"/>
        <v>0</v>
      </c>
      <c r="AU71" s="99">
        <f t="shared" ref="AU71:AU98" si="60">IF(S71=0,0,(AH71+AI71+AJ71)/S71)</f>
        <v>0</v>
      </c>
      <c r="AV71" s="99">
        <f t="array" ref="AV71">_xlfn.IFS(U71=0,AO71,U71&lt;0,AO71/-U71,U71&gt;0,AO71/U71)</f>
        <v>-6.0428598710909522</v>
      </c>
      <c r="AW71" s="235">
        <f t="shared" si="45"/>
        <v>0</v>
      </c>
      <c r="AX71" s="235">
        <f t="shared" si="46"/>
        <v>-4.9093020319205073E-2</v>
      </c>
      <c r="AY71" s="100"/>
      <c r="AZ71" s="95">
        <f t="shared" si="14"/>
        <v>-126.90005729290999</v>
      </c>
    </row>
    <row r="72" spans="1:52" outlineLevel="1">
      <c r="A72" s="90" t="s">
        <v>121</v>
      </c>
      <c r="B72" s="91">
        <v>471653850</v>
      </c>
      <c r="C72" s="91" t="s">
        <v>191</v>
      </c>
      <c r="D72" s="92" t="s">
        <v>84</v>
      </c>
      <c r="E72" s="233">
        <f t="shared" si="47"/>
        <v>13</v>
      </c>
      <c r="F72" s="94"/>
      <c r="G72" s="94"/>
      <c r="H72" s="273">
        <v>13</v>
      </c>
      <c r="I72" s="94"/>
      <c r="J72" s="94"/>
      <c r="K72" s="94">
        <v>123.09</v>
      </c>
      <c r="L72" s="93">
        <f t="shared" si="44"/>
        <v>1600.17</v>
      </c>
      <c r="M72" s="90"/>
      <c r="N72" s="90">
        <v>0</v>
      </c>
      <c r="O72" s="90">
        <v>0</v>
      </c>
      <c r="P72" s="90">
        <v>0</v>
      </c>
      <c r="Q72" s="234">
        <f t="shared" si="48"/>
        <v>0</v>
      </c>
      <c r="R72" s="93">
        <f t="shared" si="49"/>
        <v>0</v>
      </c>
      <c r="S72" s="94">
        <v>0</v>
      </c>
      <c r="T72" s="94">
        <v>0</v>
      </c>
      <c r="U72" s="93">
        <f t="shared" si="50"/>
        <v>0</v>
      </c>
      <c r="V72" s="94">
        <v>0</v>
      </c>
      <c r="W72" s="94">
        <v>0</v>
      </c>
      <c r="X72" s="93">
        <f t="shared" si="51"/>
        <v>0</v>
      </c>
      <c r="Y72" s="94">
        <v>0</v>
      </c>
      <c r="Z72" s="94">
        <v>0</v>
      </c>
      <c r="AA72" s="93">
        <f t="shared" si="52"/>
        <v>0</v>
      </c>
      <c r="AB72" s="93">
        <f t="shared" si="53"/>
        <v>0</v>
      </c>
      <c r="AC72" s="235">
        <f t="shared" si="54"/>
        <v>0</v>
      </c>
      <c r="AD72" s="93">
        <f t="shared" si="55"/>
        <v>0</v>
      </c>
      <c r="AE72" s="94">
        <v>0</v>
      </c>
      <c r="AF72" s="235">
        <f t="shared" si="56"/>
        <v>0</v>
      </c>
      <c r="AG72" s="94">
        <v>0</v>
      </c>
      <c r="AH72" s="94"/>
      <c r="AI72" s="94"/>
      <c r="AJ72" s="94"/>
      <c r="AK72" s="94"/>
      <c r="AL72" s="123">
        <f t="shared" si="57"/>
        <v>3.7408180154372563</v>
      </c>
      <c r="AM72" s="94">
        <v>0</v>
      </c>
      <c r="AN72" s="329">
        <f t="shared" si="58"/>
        <v>0</v>
      </c>
      <c r="AO72" s="96">
        <f t="shared" si="59"/>
        <v>-3.7408180154372563</v>
      </c>
      <c r="AP72" s="97"/>
      <c r="AQ72" s="98">
        <f t="shared" si="8"/>
        <v>0</v>
      </c>
      <c r="AR72" s="99">
        <f t="shared" si="37"/>
        <v>123.09</v>
      </c>
      <c r="AS72" s="99">
        <f t="shared" si="10"/>
        <v>0</v>
      </c>
      <c r="AT72" s="99">
        <f t="shared" si="11"/>
        <v>0</v>
      </c>
      <c r="AU72" s="99">
        <f t="shared" si="60"/>
        <v>0</v>
      </c>
      <c r="AV72" s="99">
        <f t="array" ref="AV72">_xlfn.IFS(U72=0,AO72,U72&lt;0,AO72/-U72,U72&gt;0,AO72/U72)</f>
        <v>-3.7408180154372563</v>
      </c>
      <c r="AW72" s="235">
        <f t="shared" si="45"/>
        <v>0</v>
      </c>
      <c r="AX72" s="235">
        <f t="shared" si="46"/>
        <v>-3.0390917340460281E-2</v>
      </c>
      <c r="AY72" s="100"/>
      <c r="AZ72" s="95">
        <f t="shared" si="14"/>
        <v>-48.630634200684334</v>
      </c>
    </row>
    <row r="73" spans="1:52" outlineLevel="1">
      <c r="A73" s="90" t="s">
        <v>121</v>
      </c>
      <c r="B73" s="91">
        <v>471686887</v>
      </c>
      <c r="C73" s="91" t="s">
        <v>192</v>
      </c>
      <c r="D73" s="92" t="s">
        <v>84</v>
      </c>
      <c r="E73" s="233">
        <f t="shared" si="47"/>
        <v>16</v>
      </c>
      <c r="F73" s="94"/>
      <c r="G73" s="94"/>
      <c r="H73" s="273">
        <v>16</v>
      </c>
      <c r="I73" s="94"/>
      <c r="J73" s="94"/>
      <c r="K73" s="94">
        <v>123.09</v>
      </c>
      <c r="L73" s="93">
        <f t="shared" si="44"/>
        <v>1969.44</v>
      </c>
      <c r="M73" s="90"/>
      <c r="N73" s="90">
        <v>0</v>
      </c>
      <c r="O73" s="90">
        <v>0</v>
      </c>
      <c r="P73" s="90">
        <v>0</v>
      </c>
      <c r="Q73" s="234">
        <f t="shared" si="48"/>
        <v>0</v>
      </c>
      <c r="R73" s="93">
        <f t="shared" si="49"/>
        <v>0</v>
      </c>
      <c r="S73" s="94">
        <v>0</v>
      </c>
      <c r="T73" s="94">
        <v>0</v>
      </c>
      <c r="U73" s="93">
        <f t="shared" si="50"/>
        <v>0</v>
      </c>
      <c r="V73" s="94">
        <v>0</v>
      </c>
      <c r="W73" s="94">
        <v>0</v>
      </c>
      <c r="X73" s="93">
        <f t="shared" si="51"/>
        <v>0</v>
      </c>
      <c r="Y73" s="94">
        <v>0</v>
      </c>
      <c r="Z73" s="94">
        <v>0</v>
      </c>
      <c r="AA73" s="93">
        <f t="shared" si="52"/>
        <v>0</v>
      </c>
      <c r="AB73" s="93">
        <f t="shared" si="53"/>
        <v>0</v>
      </c>
      <c r="AC73" s="235">
        <f t="shared" si="54"/>
        <v>0</v>
      </c>
      <c r="AD73" s="93">
        <f t="shared" si="55"/>
        <v>0</v>
      </c>
      <c r="AE73" s="94">
        <v>0</v>
      </c>
      <c r="AF73" s="235">
        <f t="shared" si="56"/>
        <v>0</v>
      </c>
      <c r="AG73" s="94">
        <v>0</v>
      </c>
      <c r="AH73" s="94"/>
      <c r="AI73" s="94"/>
      <c r="AJ73" s="94"/>
      <c r="AK73" s="94"/>
      <c r="AL73" s="123">
        <f t="shared" si="57"/>
        <v>4.6040837113073918</v>
      </c>
      <c r="AM73" s="94">
        <v>0</v>
      </c>
      <c r="AN73" s="329">
        <f t="shared" si="58"/>
        <v>0</v>
      </c>
      <c r="AO73" s="96">
        <f t="shared" si="59"/>
        <v>-4.6040837113073918</v>
      </c>
      <c r="AP73" s="97"/>
      <c r="AQ73" s="98">
        <f t="shared" si="8"/>
        <v>0</v>
      </c>
      <c r="AR73" s="99">
        <f t="shared" si="37"/>
        <v>123.09</v>
      </c>
      <c r="AS73" s="99">
        <f t="shared" si="10"/>
        <v>0</v>
      </c>
      <c r="AT73" s="99">
        <f t="shared" si="11"/>
        <v>0</v>
      </c>
      <c r="AU73" s="99">
        <f t="shared" si="60"/>
        <v>0</v>
      </c>
      <c r="AV73" s="99">
        <f t="array" ref="AV73">_xlfn.IFS(U73=0,AO73,U73&lt;0,AO73/-U73,U73&gt;0,AO73/U73)</f>
        <v>-4.6040837113073918</v>
      </c>
      <c r="AW73" s="235">
        <f t="shared" si="45"/>
        <v>0</v>
      </c>
      <c r="AX73" s="235">
        <f t="shared" si="46"/>
        <v>-3.7404205957489577E-2</v>
      </c>
      <c r="AY73" s="100"/>
      <c r="AZ73" s="95">
        <f t="shared" si="14"/>
        <v>-73.665339380918269</v>
      </c>
    </row>
    <row r="74" spans="1:52" outlineLevel="1">
      <c r="A74" s="90" t="s">
        <v>121</v>
      </c>
      <c r="B74" s="91">
        <v>471743752</v>
      </c>
      <c r="C74" s="91" t="s">
        <v>193</v>
      </c>
      <c r="D74" s="92" t="s">
        <v>84</v>
      </c>
      <c r="E74" s="233">
        <f t="shared" si="47"/>
        <v>2</v>
      </c>
      <c r="F74" s="94"/>
      <c r="G74" s="94"/>
      <c r="H74" s="273">
        <v>2</v>
      </c>
      <c r="I74" s="94"/>
      <c r="J74" s="94"/>
      <c r="K74" s="94">
        <v>134.79</v>
      </c>
      <c r="L74" s="93">
        <f t="shared" si="44"/>
        <v>269.58</v>
      </c>
      <c r="M74" s="90"/>
      <c r="N74" s="90">
        <v>0</v>
      </c>
      <c r="O74" s="90">
        <v>0</v>
      </c>
      <c r="P74" s="90">
        <v>0</v>
      </c>
      <c r="Q74" s="234">
        <f t="shared" si="48"/>
        <v>0</v>
      </c>
      <c r="R74" s="93">
        <f t="shared" si="49"/>
        <v>0</v>
      </c>
      <c r="S74" s="94">
        <v>0</v>
      </c>
      <c r="T74" s="94">
        <v>0</v>
      </c>
      <c r="U74" s="93">
        <f t="shared" si="50"/>
        <v>0</v>
      </c>
      <c r="V74" s="94">
        <v>0</v>
      </c>
      <c r="W74" s="94">
        <v>0</v>
      </c>
      <c r="X74" s="93">
        <f t="shared" si="51"/>
        <v>0</v>
      </c>
      <c r="Y74" s="94">
        <v>0</v>
      </c>
      <c r="Z74" s="94">
        <v>0</v>
      </c>
      <c r="AA74" s="93">
        <f t="shared" si="52"/>
        <v>0</v>
      </c>
      <c r="AB74" s="93">
        <f t="shared" si="53"/>
        <v>0</v>
      </c>
      <c r="AC74" s="235">
        <f t="shared" si="54"/>
        <v>0</v>
      </c>
      <c r="AD74" s="93">
        <f t="shared" si="55"/>
        <v>0</v>
      </c>
      <c r="AE74" s="94">
        <v>0</v>
      </c>
      <c r="AF74" s="235">
        <f t="shared" si="56"/>
        <v>0</v>
      </c>
      <c r="AG74" s="94">
        <v>0</v>
      </c>
      <c r="AH74" s="94"/>
      <c r="AI74" s="94"/>
      <c r="AJ74" s="94"/>
      <c r="AK74" s="94"/>
      <c r="AL74" s="123">
        <f t="shared" si="57"/>
        <v>0.57551046391342398</v>
      </c>
      <c r="AM74" s="94">
        <v>0</v>
      </c>
      <c r="AN74" s="329">
        <f t="shared" si="58"/>
        <v>0</v>
      </c>
      <c r="AO74" s="96">
        <f t="shared" si="59"/>
        <v>-0.57551046391342398</v>
      </c>
      <c r="AP74" s="97"/>
      <c r="AQ74" s="98">
        <f t="shared" si="8"/>
        <v>0</v>
      </c>
      <c r="AR74" s="99">
        <f t="shared" si="37"/>
        <v>134.79</v>
      </c>
      <c r="AS74" s="99">
        <f t="shared" si="10"/>
        <v>0</v>
      </c>
      <c r="AT74" s="99">
        <f t="shared" si="11"/>
        <v>0</v>
      </c>
      <c r="AU74" s="99">
        <f t="shared" si="60"/>
        <v>0</v>
      </c>
      <c r="AV74" s="99">
        <f t="array" ref="AV74">_xlfn.IFS(U74=0,AO74,U74&lt;0,AO74/-U74,U74&gt;0,AO74/U74)</f>
        <v>-0.57551046391342398</v>
      </c>
      <c r="AW74" s="235">
        <f t="shared" si="45"/>
        <v>0</v>
      </c>
      <c r="AX74" s="235">
        <f t="shared" si="46"/>
        <v>-4.2696822013014619E-3</v>
      </c>
      <c r="AY74" s="100"/>
      <c r="AZ74" s="95">
        <f t="shared" si="14"/>
        <v>-1.151020927826848</v>
      </c>
    </row>
    <row r="75" spans="1:52" outlineLevel="1">
      <c r="A75" s="90" t="s">
        <v>121</v>
      </c>
      <c r="B75" s="91">
        <v>471808801</v>
      </c>
      <c r="C75" s="91" t="s">
        <v>194</v>
      </c>
      <c r="D75" s="92" t="s">
        <v>84</v>
      </c>
      <c r="E75" s="233">
        <f t="shared" si="47"/>
        <v>0</v>
      </c>
      <c r="F75" s="94"/>
      <c r="G75" s="94"/>
      <c r="H75" s="273" t="s">
        <v>100</v>
      </c>
      <c r="I75" s="94"/>
      <c r="J75" s="94"/>
      <c r="K75" s="94">
        <v>134.79</v>
      </c>
      <c r="L75" s="93">
        <f t="shared" si="44"/>
        <v>0</v>
      </c>
      <c r="M75" s="90"/>
      <c r="N75" s="90">
        <v>1</v>
      </c>
      <c r="O75" s="90">
        <v>1347</v>
      </c>
      <c r="P75" s="90">
        <v>100</v>
      </c>
      <c r="Q75" s="234">
        <f t="shared" si="48"/>
        <v>0.33333333333333331</v>
      </c>
      <c r="R75" s="93">
        <f t="shared" si="49"/>
        <v>0</v>
      </c>
      <c r="S75" s="94">
        <v>0</v>
      </c>
      <c r="T75" s="94">
        <v>0</v>
      </c>
      <c r="U75" s="93">
        <f t="shared" si="50"/>
        <v>0</v>
      </c>
      <c r="V75" s="94">
        <v>0</v>
      </c>
      <c r="W75" s="94">
        <v>0</v>
      </c>
      <c r="X75" s="93">
        <f t="shared" si="51"/>
        <v>0</v>
      </c>
      <c r="Y75" s="94">
        <v>0</v>
      </c>
      <c r="Z75" s="94">
        <v>0</v>
      </c>
      <c r="AA75" s="93">
        <f t="shared" si="52"/>
        <v>0</v>
      </c>
      <c r="AB75" s="93">
        <f t="shared" si="53"/>
        <v>1347</v>
      </c>
      <c r="AC75" s="235">
        <f t="shared" si="54"/>
        <v>0</v>
      </c>
      <c r="AD75" s="93">
        <f t="shared" si="55"/>
        <v>0</v>
      </c>
      <c r="AE75" s="94">
        <v>0</v>
      </c>
      <c r="AF75" s="235">
        <f t="shared" si="56"/>
        <v>0</v>
      </c>
      <c r="AG75" s="94">
        <v>378.34</v>
      </c>
      <c r="AH75" s="94"/>
      <c r="AI75" s="94"/>
      <c r="AJ75" s="94"/>
      <c r="AK75" s="94"/>
      <c r="AL75" s="123">
        <f t="shared" si="57"/>
        <v>0</v>
      </c>
      <c r="AM75" s="94">
        <v>0</v>
      </c>
      <c r="AN75" s="329">
        <f t="shared" si="58"/>
        <v>0</v>
      </c>
      <c r="AO75" s="96">
        <f t="shared" si="59"/>
        <v>-378.34</v>
      </c>
      <c r="AP75" s="97"/>
      <c r="AQ75" s="98">
        <f t="shared" si="8"/>
        <v>0</v>
      </c>
      <c r="AR75" s="99">
        <f t="shared" si="37"/>
        <v>134.79</v>
      </c>
      <c r="AS75" s="99">
        <f t="shared" si="10"/>
        <v>0</v>
      </c>
      <c r="AT75" s="99">
        <f t="shared" si="11"/>
        <v>378.34</v>
      </c>
      <c r="AU75" s="99">
        <f t="shared" si="60"/>
        <v>0</v>
      </c>
      <c r="AV75" s="99">
        <f t="array" ref="AV75">_xlfn.IFS(U75=0,AO75,U75&lt;0,AO75/-U75,U75&gt;0,AO75/U75)</f>
        <v>-378.34</v>
      </c>
      <c r="AW75" s="235">
        <f t="shared" si="45"/>
        <v>0</v>
      </c>
      <c r="AX75" s="235">
        <f t="shared" si="46"/>
        <v>-2.806884783737666</v>
      </c>
      <c r="AY75" s="100"/>
      <c r="AZ75" s="95">
        <f t="shared" si="14"/>
        <v>0</v>
      </c>
    </row>
    <row r="76" spans="1:52" outlineLevel="1">
      <c r="A76" s="90" t="s">
        <v>121</v>
      </c>
      <c r="B76" s="91">
        <v>507102638</v>
      </c>
      <c r="C76" s="91" t="s">
        <v>195</v>
      </c>
      <c r="D76" s="92" t="s">
        <v>84</v>
      </c>
      <c r="E76" s="233">
        <f t="shared" si="47"/>
        <v>50</v>
      </c>
      <c r="F76" s="94"/>
      <c r="G76" s="94"/>
      <c r="H76" s="273">
        <v>50</v>
      </c>
      <c r="I76" s="94"/>
      <c r="J76" s="94"/>
      <c r="K76" s="94">
        <v>123.09</v>
      </c>
      <c r="L76" s="93">
        <f t="shared" si="44"/>
        <v>6154.5</v>
      </c>
      <c r="M76" s="90"/>
      <c r="N76" s="90">
        <v>0</v>
      </c>
      <c r="O76" s="90">
        <v>0</v>
      </c>
      <c r="P76" s="90">
        <v>0</v>
      </c>
      <c r="Q76" s="234">
        <f t="shared" si="48"/>
        <v>0</v>
      </c>
      <c r="R76" s="93">
        <f t="shared" si="49"/>
        <v>0</v>
      </c>
      <c r="S76" s="94">
        <v>0</v>
      </c>
      <c r="T76" s="94">
        <v>0</v>
      </c>
      <c r="U76" s="93">
        <f t="shared" si="50"/>
        <v>0</v>
      </c>
      <c r="V76" s="94">
        <v>0</v>
      </c>
      <c r="W76" s="94">
        <v>0</v>
      </c>
      <c r="X76" s="93">
        <f t="shared" si="51"/>
        <v>0</v>
      </c>
      <c r="Y76" s="94">
        <v>0</v>
      </c>
      <c r="Z76" s="94">
        <v>0</v>
      </c>
      <c r="AA76" s="93">
        <f t="shared" si="52"/>
        <v>0</v>
      </c>
      <c r="AB76" s="93">
        <f t="shared" si="53"/>
        <v>0</v>
      </c>
      <c r="AC76" s="235">
        <f t="shared" si="54"/>
        <v>0</v>
      </c>
      <c r="AD76" s="93">
        <f t="shared" si="55"/>
        <v>0</v>
      </c>
      <c r="AE76" s="94">
        <v>0</v>
      </c>
      <c r="AF76" s="235">
        <f t="shared" si="56"/>
        <v>0</v>
      </c>
      <c r="AG76" s="94">
        <v>0</v>
      </c>
      <c r="AH76" s="94"/>
      <c r="AI76" s="94"/>
      <c r="AJ76" s="94"/>
      <c r="AK76" s="94"/>
      <c r="AL76" s="123">
        <f t="shared" si="57"/>
        <v>14.387761597835601</v>
      </c>
      <c r="AM76" s="94">
        <v>0</v>
      </c>
      <c r="AN76" s="329">
        <f t="shared" si="58"/>
        <v>0</v>
      </c>
      <c r="AO76" s="96">
        <f t="shared" si="59"/>
        <v>-14.387761597835601</v>
      </c>
      <c r="AP76" s="97"/>
      <c r="AQ76" s="98">
        <f t="shared" si="8"/>
        <v>0</v>
      </c>
      <c r="AR76" s="99">
        <f t="shared" si="37"/>
        <v>123.09</v>
      </c>
      <c r="AS76" s="99">
        <f t="shared" si="10"/>
        <v>0</v>
      </c>
      <c r="AT76" s="99">
        <f t="shared" si="11"/>
        <v>0</v>
      </c>
      <c r="AU76" s="99">
        <f t="shared" si="60"/>
        <v>0</v>
      </c>
      <c r="AV76" s="99">
        <f t="array" ref="AV76">_xlfn.IFS(U76=0,AO76,U76&lt;0,AO76/-U76,U76&gt;0,AO76/U76)</f>
        <v>-14.387761597835601</v>
      </c>
      <c r="AW76" s="235">
        <f t="shared" si="45"/>
        <v>0</v>
      </c>
      <c r="AX76" s="235">
        <f t="shared" si="46"/>
        <v>-0.11688814361715492</v>
      </c>
      <c r="AY76" s="100"/>
      <c r="AZ76" s="95">
        <f t="shared" si="14"/>
        <v>-719.38807989178008</v>
      </c>
    </row>
    <row r="77" spans="1:52" outlineLevel="1">
      <c r="A77" s="90" t="s">
        <v>121</v>
      </c>
      <c r="B77" s="91">
        <v>507103278</v>
      </c>
      <c r="C77" s="91" t="s">
        <v>196</v>
      </c>
      <c r="D77" s="92" t="s">
        <v>84</v>
      </c>
      <c r="E77" s="233">
        <f t="shared" si="47"/>
        <v>39</v>
      </c>
      <c r="F77" s="94"/>
      <c r="G77" s="94"/>
      <c r="H77" s="273">
        <v>39</v>
      </c>
      <c r="I77" s="94"/>
      <c r="J77" s="94"/>
      <c r="K77" s="94">
        <v>123.09</v>
      </c>
      <c r="L77" s="93">
        <f t="shared" si="44"/>
        <v>4800.51</v>
      </c>
      <c r="M77" s="90"/>
      <c r="N77" s="90">
        <v>0</v>
      </c>
      <c r="O77" s="90">
        <v>0</v>
      </c>
      <c r="P77" s="90">
        <v>0</v>
      </c>
      <c r="Q77" s="234">
        <f t="shared" si="48"/>
        <v>0</v>
      </c>
      <c r="R77" s="93">
        <f t="shared" si="49"/>
        <v>0</v>
      </c>
      <c r="S77" s="94">
        <v>0</v>
      </c>
      <c r="T77" s="94">
        <v>0</v>
      </c>
      <c r="U77" s="93">
        <f t="shared" si="50"/>
        <v>0</v>
      </c>
      <c r="V77" s="94">
        <v>0</v>
      </c>
      <c r="W77" s="94">
        <v>0</v>
      </c>
      <c r="X77" s="93">
        <f t="shared" si="51"/>
        <v>0</v>
      </c>
      <c r="Y77" s="94">
        <v>0</v>
      </c>
      <c r="Z77" s="94">
        <v>0</v>
      </c>
      <c r="AA77" s="93">
        <f t="shared" si="52"/>
        <v>0</v>
      </c>
      <c r="AB77" s="93">
        <f t="shared" si="53"/>
        <v>0</v>
      </c>
      <c r="AC77" s="235">
        <f t="shared" si="54"/>
        <v>0</v>
      </c>
      <c r="AD77" s="93">
        <f t="shared" si="55"/>
        <v>0</v>
      </c>
      <c r="AE77" s="94">
        <v>0</v>
      </c>
      <c r="AF77" s="235">
        <f t="shared" si="56"/>
        <v>0</v>
      </c>
      <c r="AG77" s="94">
        <v>0</v>
      </c>
      <c r="AH77" s="94"/>
      <c r="AI77" s="94"/>
      <c r="AJ77" s="94"/>
      <c r="AK77" s="94"/>
      <c r="AL77" s="123">
        <f t="shared" si="57"/>
        <v>11.222454046311768</v>
      </c>
      <c r="AM77" s="94">
        <v>0</v>
      </c>
      <c r="AN77" s="329">
        <f t="shared" si="58"/>
        <v>0</v>
      </c>
      <c r="AO77" s="96">
        <f t="shared" si="59"/>
        <v>-11.222454046311768</v>
      </c>
      <c r="AP77" s="97"/>
      <c r="AQ77" s="98">
        <f t="shared" si="8"/>
        <v>0</v>
      </c>
      <c r="AR77" s="99">
        <f t="shared" si="37"/>
        <v>123.09</v>
      </c>
      <c r="AS77" s="99">
        <f t="shared" si="10"/>
        <v>0</v>
      </c>
      <c r="AT77" s="99">
        <f t="shared" si="11"/>
        <v>0</v>
      </c>
      <c r="AU77" s="99">
        <f t="shared" si="60"/>
        <v>0</v>
      </c>
      <c r="AV77" s="99">
        <f t="array" ref="AV77">_xlfn.IFS(U77=0,AO77,U77&lt;0,AO77/-U77,U77&gt;0,AO77/U77)</f>
        <v>-11.222454046311768</v>
      </c>
      <c r="AW77" s="235">
        <f t="shared" si="45"/>
        <v>0</v>
      </c>
      <c r="AX77" s="235">
        <f t="shared" si="46"/>
        <v>-9.1172752021380837E-2</v>
      </c>
      <c r="AY77" s="100"/>
      <c r="AZ77" s="95">
        <f t="shared" si="14"/>
        <v>-437.67570780615893</v>
      </c>
    </row>
    <row r="78" spans="1:52" outlineLevel="1">
      <c r="A78" s="90" t="s">
        <v>121</v>
      </c>
      <c r="B78" s="91">
        <v>507103836</v>
      </c>
      <c r="C78" s="91" t="s">
        <v>197</v>
      </c>
      <c r="D78" s="92" t="s">
        <v>84</v>
      </c>
      <c r="E78" s="233">
        <f t="shared" si="47"/>
        <v>30</v>
      </c>
      <c r="F78" s="94"/>
      <c r="G78" s="94"/>
      <c r="H78" s="273">
        <v>30</v>
      </c>
      <c r="I78" s="94"/>
      <c r="J78" s="94"/>
      <c r="K78" s="94">
        <v>123.09</v>
      </c>
      <c r="L78" s="93">
        <f t="shared" si="44"/>
        <v>3692.7000000000003</v>
      </c>
      <c r="M78" s="90"/>
      <c r="N78" s="90">
        <v>0</v>
      </c>
      <c r="O78" s="90">
        <v>0</v>
      </c>
      <c r="P78" s="90">
        <v>0</v>
      </c>
      <c r="Q78" s="234">
        <f t="shared" si="48"/>
        <v>0</v>
      </c>
      <c r="R78" s="93">
        <f t="shared" si="49"/>
        <v>0</v>
      </c>
      <c r="S78" s="94">
        <v>0</v>
      </c>
      <c r="T78" s="94">
        <v>0</v>
      </c>
      <c r="U78" s="93">
        <f t="shared" si="50"/>
        <v>0</v>
      </c>
      <c r="V78" s="94">
        <v>0</v>
      </c>
      <c r="W78" s="94">
        <v>0</v>
      </c>
      <c r="X78" s="93">
        <f t="shared" si="51"/>
        <v>0</v>
      </c>
      <c r="Y78" s="94">
        <v>0</v>
      </c>
      <c r="Z78" s="94">
        <v>0</v>
      </c>
      <c r="AA78" s="93">
        <f t="shared" si="52"/>
        <v>0</v>
      </c>
      <c r="AB78" s="93">
        <f t="shared" si="53"/>
        <v>0</v>
      </c>
      <c r="AC78" s="235">
        <f t="shared" si="54"/>
        <v>0</v>
      </c>
      <c r="AD78" s="93">
        <f t="shared" si="55"/>
        <v>0</v>
      </c>
      <c r="AE78" s="94">
        <v>0</v>
      </c>
      <c r="AF78" s="235">
        <f t="shared" si="56"/>
        <v>0</v>
      </c>
      <c r="AG78" s="94">
        <v>0</v>
      </c>
      <c r="AH78" s="94"/>
      <c r="AI78" s="94"/>
      <c r="AJ78" s="94"/>
      <c r="AK78" s="94"/>
      <c r="AL78" s="123">
        <f t="shared" si="57"/>
        <v>8.6326569587013608</v>
      </c>
      <c r="AM78" s="94">
        <v>0</v>
      </c>
      <c r="AN78" s="329">
        <f t="shared" si="58"/>
        <v>0</v>
      </c>
      <c r="AO78" s="96">
        <f t="shared" si="59"/>
        <v>-8.6326569587013608</v>
      </c>
      <c r="AP78" s="97"/>
      <c r="AQ78" s="98">
        <f t="shared" si="8"/>
        <v>0</v>
      </c>
      <c r="AR78" s="99">
        <f t="shared" si="37"/>
        <v>123.09</v>
      </c>
      <c r="AS78" s="99">
        <f t="shared" si="10"/>
        <v>0</v>
      </c>
      <c r="AT78" s="99">
        <f t="shared" si="11"/>
        <v>0</v>
      </c>
      <c r="AU78" s="99">
        <f t="shared" si="60"/>
        <v>0</v>
      </c>
      <c r="AV78" s="99">
        <f t="array" ref="AV78">_xlfn.IFS(U78=0,AO78,U78&lt;0,AO78/-U78,U78&gt;0,AO78/U78)</f>
        <v>-8.6326569587013608</v>
      </c>
      <c r="AW78" s="235">
        <f t="shared" si="45"/>
        <v>0</v>
      </c>
      <c r="AX78" s="235">
        <f t="shared" si="46"/>
        <v>-7.0132886170292966E-2</v>
      </c>
      <c r="AY78" s="100"/>
      <c r="AZ78" s="95">
        <f t="shared" si="14"/>
        <v>-258.9797087610408</v>
      </c>
    </row>
    <row r="79" spans="1:52" outlineLevel="1">
      <c r="A79" s="90" t="s">
        <v>121</v>
      </c>
      <c r="B79" s="91">
        <v>507100961</v>
      </c>
      <c r="C79" s="91" t="s">
        <v>198</v>
      </c>
      <c r="D79" s="92" t="s">
        <v>84</v>
      </c>
      <c r="E79" s="233">
        <f t="shared" si="47"/>
        <v>49</v>
      </c>
      <c r="F79" s="94"/>
      <c r="G79" s="94"/>
      <c r="H79" s="273">
        <v>49</v>
      </c>
      <c r="I79" s="94"/>
      <c r="J79" s="94"/>
      <c r="K79" s="94">
        <v>164.04</v>
      </c>
      <c r="L79" s="93">
        <f t="shared" si="44"/>
        <v>8037.96</v>
      </c>
      <c r="M79" s="90"/>
      <c r="N79" s="90">
        <v>0</v>
      </c>
      <c r="O79" s="90">
        <v>0</v>
      </c>
      <c r="P79" s="90">
        <v>0</v>
      </c>
      <c r="Q79" s="234">
        <f t="shared" si="48"/>
        <v>0</v>
      </c>
      <c r="R79" s="93">
        <f t="shared" si="49"/>
        <v>0</v>
      </c>
      <c r="S79" s="94">
        <v>0</v>
      </c>
      <c r="T79" s="94">
        <v>0</v>
      </c>
      <c r="U79" s="93">
        <f t="shared" si="50"/>
        <v>0</v>
      </c>
      <c r="V79" s="94">
        <v>0</v>
      </c>
      <c r="W79" s="94">
        <v>0</v>
      </c>
      <c r="X79" s="93">
        <f t="shared" si="51"/>
        <v>0</v>
      </c>
      <c r="Y79" s="94">
        <v>0</v>
      </c>
      <c r="Z79" s="94">
        <v>0</v>
      </c>
      <c r="AA79" s="93">
        <f t="shared" si="52"/>
        <v>0</v>
      </c>
      <c r="AB79" s="93">
        <f t="shared" si="53"/>
        <v>0</v>
      </c>
      <c r="AC79" s="235">
        <f t="shared" si="54"/>
        <v>0</v>
      </c>
      <c r="AD79" s="93">
        <f t="shared" si="55"/>
        <v>0</v>
      </c>
      <c r="AE79" s="94">
        <v>0</v>
      </c>
      <c r="AF79" s="235">
        <f t="shared" si="56"/>
        <v>0</v>
      </c>
      <c r="AG79" s="94">
        <v>0</v>
      </c>
      <c r="AH79" s="94"/>
      <c r="AI79" s="94"/>
      <c r="AJ79" s="94"/>
      <c r="AK79" s="94"/>
      <c r="AL79" s="123">
        <f t="shared" si="57"/>
        <v>14.100006365878889</v>
      </c>
      <c r="AM79" s="94">
        <v>0</v>
      </c>
      <c r="AN79" s="329">
        <f t="shared" si="58"/>
        <v>0</v>
      </c>
      <c r="AO79" s="96">
        <f t="shared" si="59"/>
        <v>-14.100006365878889</v>
      </c>
      <c r="AP79" s="97"/>
      <c r="AQ79" s="98">
        <f t="shared" si="8"/>
        <v>0</v>
      </c>
      <c r="AR79" s="99">
        <f t="shared" si="37"/>
        <v>164.04</v>
      </c>
      <c r="AS79" s="99">
        <f t="shared" si="10"/>
        <v>0</v>
      </c>
      <c r="AT79" s="99">
        <f t="shared" si="11"/>
        <v>0</v>
      </c>
      <c r="AU79" s="99">
        <f t="shared" si="60"/>
        <v>0</v>
      </c>
      <c r="AV79" s="99">
        <f t="array" ref="AV79">_xlfn.IFS(U79=0,AO79,U79&lt;0,AO79/-U79,U79&gt;0,AO79/U79)</f>
        <v>-14.100006365878889</v>
      </c>
      <c r="AW79" s="235">
        <f t="shared" si="45"/>
        <v>0</v>
      </c>
      <c r="AX79" s="235">
        <f t="shared" si="46"/>
        <v>-8.5954684015355332E-2</v>
      </c>
      <c r="AY79" s="100"/>
      <c r="AZ79" s="95">
        <f t="shared" si="14"/>
        <v>-690.90031192806555</v>
      </c>
    </row>
    <row r="80" spans="1:52" outlineLevel="1">
      <c r="A80" s="90" t="s">
        <v>121</v>
      </c>
      <c r="B80" s="91">
        <v>507101212</v>
      </c>
      <c r="C80" s="91" t="s">
        <v>199</v>
      </c>
      <c r="D80" s="92" t="s">
        <v>84</v>
      </c>
      <c r="E80" s="233">
        <f t="shared" si="47"/>
        <v>49</v>
      </c>
      <c r="F80" s="94"/>
      <c r="G80" s="94"/>
      <c r="H80" s="273">
        <v>49</v>
      </c>
      <c r="I80" s="94"/>
      <c r="J80" s="94"/>
      <c r="K80" s="94">
        <v>164.04</v>
      </c>
      <c r="L80" s="93">
        <f t="shared" si="44"/>
        <v>8037.96</v>
      </c>
      <c r="M80" s="90"/>
      <c r="N80" s="90">
        <v>0</v>
      </c>
      <c r="O80" s="90">
        <v>0</v>
      </c>
      <c r="P80" s="90">
        <v>0</v>
      </c>
      <c r="Q80" s="234">
        <f t="shared" si="48"/>
        <v>0</v>
      </c>
      <c r="R80" s="93">
        <f t="shared" si="49"/>
        <v>0</v>
      </c>
      <c r="S80" s="94">
        <v>0</v>
      </c>
      <c r="T80" s="94">
        <v>0</v>
      </c>
      <c r="U80" s="93">
        <f t="shared" si="50"/>
        <v>0</v>
      </c>
      <c r="V80" s="94">
        <v>0</v>
      </c>
      <c r="W80" s="94">
        <v>0</v>
      </c>
      <c r="X80" s="93">
        <f t="shared" si="51"/>
        <v>0</v>
      </c>
      <c r="Y80" s="94">
        <v>0</v>
      </c>
      <c r="Z80" s="94">
        <v>0</v>
      </c>
      <c r="AA80" s="93">
        <f t="shared" si="52"/>
        <v>0</v>
      </c>
      <c r="AB80" s="93">
        <f t="shared" si="53"/>
        <v>0</v>
      </c>
      <c r="AC80" s="235">
        <f t="shared" si="54"/>
        <v>0</v>
      </c>
      <c r="AD80" s="93">
        <f t="shared" si="55"/>
        <v>0</v>
      </c>
      <c r="AE80" s="94">
        <v>0</v>
      </c>
      <c r="AF80" s="235">
        <f t="shared" si="56"/>
        <v>0</v>
      </c>
      <c r="AG80" s="94">
        <v>0</v>
      </c>
      <c r="AH80" s="94"/>
      <c r="AI80" s="94"/>
      <c r="AJ80" s="94"/>
      <c r="AK80" s="94"/>
      <c r="AL80" s="123">
        <f t="shared" si="57"/>
        <v>14.100006365878889</v>
      </c>
      <c r="AM80" s="94">
        <v>0</v>
      </c>
      <c r="AN80" s="329">
        <f t="shared" si="58"/>
        <v>0</v>
      </c>
      <c r="AO80" s="96">
        <f t="shared" si="59"/>
        <v>-14.100006365878889</v>
      </c>
      <c r="AP80" s="97"/>
      <c r="AQ80" s="98">
        <f t="shared" si="8"/>
        <v>0</v>
      </c>
      <c r="AR80" s="99">
        <f t="shared" si="37"/>
        <v>164.04</v>
      </c>
      <c r="AS80" s="99">
        <f t="shared" si="10"/>
        <v>0</v>
      </c>
      <c r="AT80" s="99">
        <f t="shared" si="11"/>
        <v>0</v>
      </c>
      <c r="AU80" s="99">
        <f t="shared" si="60"/>
        <v>0</v>
      </c>
      <c r="AV80" s="99">
        <f t="array" ref="AV80">_xlfn.IFS(U80=0,AO80,U80&lt;0,AO80/-U80,U80&gt;0,AO80/U80)</f>
        <v>-14.100006365878889</v>
      </c>
      <c r="AW80" s="235">
        <f t="shared" si="45"/>
        <v>0</v>
      </c>
      <c r="AX80" s="235">
        <f t="shared" si="46"/>
        <v>-8.5954684015355332E-2</v>
      </c>
      <c r="AY80" s="100"/>
      <c r="AZ80" s="95">
        <f t="shared" si="14"/>
        <v>-690.90031192806555</v>
      </c>
    </row>
    <row r="81" spans="1:52" outlineLevel="1">
      <c r="A81" s="90" t="s">
        <v>121</v>
      </c>
      <c r="B81" s="91">
        <v>507102032</v>
      </c>
      <c r="C81" s="91" t="s">
        <v>200</v>
      </c>
      <c r="D81" s="92" t="s">
        <v>84</v>
      </c>
      <c r="E81" s="233">
        <f t="shared" si="47"/>
        <v>49</v>
      </c>
      <c r="F81" s="94"/>
      <c r="G81" s="94"/>
      <c r="H81" s="273">
        <v>49</v>
      </c>
      <c r="I81" s="94"/>
      <c r="J81" s="94"/>
      <c r="K81" s="94">
        <v>128.94</v>
      </c>
      <c r="L81" s="93">
        <f t="shared" si="44"/>
        <v>6318.0599999999995</v>
      </c>
      <c r="M81" s="90"/>
      <c r="N81" s="90">
        <v>0</v>
      </c>
      <c r="O81" s="90">
        <v>0</v>
      </c>
      <c r="P81" s="90">
        <v>0</v>
      </c>
      <c r="Q81" s="234">
        <f t="shared" si="48"/>
        <v>0</v>
      </c>
      <c r="R81" s="93">
        <f t="shared" si="49"/>
        <v>0</v>
      </c>
      <c r="S81" s="94">
        <v>0</v>
      </c>
      <c r="T81" s="94">
        <v>0</v>
      </c>
      <c r="U81" s="93">
        <f t="shared" si="50"/>
        <v>0</v>
      </c>
      <c r="V81" s="94">
        <v>0</v>
      </c>
      <c r="W81" s="94">
        <v>0</v>
      </c>
      <c r="X81" s="93">
        <f t="shared" si="51"/>
        <v>0</v>
      </c>
      <c r="Y81" s="94">
        <v>0</v>
      </c>
      <c r="Z81" s="94">
        <v>0</v>
      </c>
      <c r="AA81" s="93">
        <f t="shared" si="52"/>
        <v>0</v>
      </c>
      <c r="AB81" s="93">
        <f t="shared" si="53"/>
        <v>0</v>
      </c>
      <c r="AC81" s="235">
        <f t="shared" si="54"/>
        <v>0</v>
      </c>
      <c r="AD81" s="93">
        <f t="shared" si="55"/>
        <v>0</v>
      </c>
      <c r="AE81" s="94">
        <v>0</v>
      </c>
      <c r="AF81" s="235">
        <f t="shared" si="56"/>
        <v>0</v>
      </c>
      <c r="AG81" s="94">
        <v>0</v>
      </c>
      <c r="AH81" s="94"/>
      <c r="AI81" s="94"/>
      <c r="AJ81" s="94"/>
      <c r="AK81" s="94"/>
      <c r="AL81" s="123">
        <f t="shared" si="57"/>
        <v>14.100006365878889</v>
      </c>
      <c r="AM81" s="94">
        <v>0</v>
      </c>
      <c r="AN81" s="329">
        <f t="shared" si="58"/>
        <v>0</v>
      </c>
      <c r="AO81" s="96">
        <f t="shared" si="59"/>
        <v>-14.100006365878889</v>
      </c>
      <c r="AP81" s="97"/>
      <c r="AQ81" s="98">
        <f t="shared" si="8"/>
        <v>0</v>
      </c>
      <c r="AR81" s="99">
        <f t="shared" si="37"/>
        <v>128.94</v>
      </c>
      <c r="AS81" s="99">
        <f t="shared" si="10"/>
        <v>0</v>
      </c>
      <c r="AT81" s="99">
        <f t="shared" si="11"/>
        <v>0</v>
      </c>
      <c r="AU81" s="99">
        <f t="shared" si="60"/>
        <v>0</v>
      </c>
      <c r="AV81" s="99">
        <f t="array" ref="AV81">_xlfn.IFS(U81=0,AO81,U81&lt;0,AO81/-U81,U81&gt;0,AO81/U81)</f>
        <v>-14.100006365878889</v>
      </c>
      <c r="AW81" s="235">
        <f t="shared" si="45"/>
        <v>0</v>
      </c>
      <c r="AX81" s="235">
        <f t="shared" si="46"/>
        <v>-0.10935323689994485</v>
      </c>
      <c r="AY81" s="100"/>
      <c r="AZ81" s="95">
        <f t="shared" si="14"/>
        <v>-690.90031192806555</v>
      </c>
    </row>
    <row r="82" spans="1:52" outlineLevel="1">
      <c r="A82" s="90" t="s">
        <v>121</v>
      </c>
      <c r="B82" s="91">
        <v>507102327</v>
      </c>
      <c r="C82" s="91" t="s">
        <v>201</v>
      </c>
      <c r="D82" s="92" t="s">
        <v>84</v>
      </c>
      <c r="E82" s="233">
        <f t="shared" si="47"/>
        <v>49</v>
      </c>
      <c r="F82" s="94"/>
      <c r="G82" s="94"/>
      <c r="H82" s="273">
        <v>49</v>
      </c>
      <c r="I82" s="94"/>
      <c r="J82" s="94"/>
      <c r="K82" s="94">
        <v>128.94</v>
      </c>
      <c r="L82" s="93">
        <f t="shared" si="44"/>
        <v>6318.0599999999995</v>
      </c>
      <c r="M82" s="90"/>
      <c r="N82" s="90">
        <v>0</v>
      </c>
      <c r="O82" s="90">
        <v>0</v>
      </c>
      <c r="P82" s="90">
        <v>0</v>
      </c>
      <c r="Q82" s="234">
        <f t="shared" si="48"/>
        <v>0</v>
      </c>
      <c r="R82" s="93">
        <f t="shared" si="49"/>
        <v>0</v>
      </c>
      <c r="S82" s="94">
        <v>0</v>
      </c>
      <c r="T82" s="94">
        <v>0</v>
      </c>
      <c r="U82" s="93">
        <f t="shared" si="50"/>
        <v>0</v>
      </c>
      <c r="V82" s="94">
        <v>0</v>
      </c>
      <c r="W82" s="94">
        <v>0</v>
      </c>
      <c r="X82" s="93">
        <f t="shared" si="51"/>
        <v>0</v>
      </c>
      <c r="Y82" s="94">
        <v>0</v>
      </c>
      <c r="Z82" s="94">
        <v>0</v>
      </c>
      <c r="AA82" s="93">
        <f t="shared" si="52"/>
        <v>0</v>
      </c>
      <c r="AB82" s="93">
        <f t="shared" si="53"/>
        <v>0</v>
      </c>
      <c r="AC82" s="235">
        <f t="shared" si="54"/>
        <v>0</v>
      </c>
      <c r="AD82" s="93">
        <f t="shared" si="55"/>
        <v>0</v>
      </c>
      <c r="AE82" s="94">
        <v>0</v>
      </c>
      <c r="AF82" s="235">
        <f t="shared" si="56"/>
        <v>0</v>
      </c>
      <c r="AG82" s="94">
        <v>0</v>
      </c>
      <c r="AH82" s="94"/>
      <c r="AI82" s="94"/>
      <c r="AJ82" s="94"/>
      <c r="AK82" s="94"/>
      <c r="AL82" s="123">
        <f t="shared" si="57"/>
        <v>14.100006365878889</v>
      </c>
      <c r="AM82" s="94">
        <v>0</v>
      </c>
      <c r="AN82" s="329">
        <f t="shared" si="58"/>
        <v>0</v>
      </c>
      <c r="AO82" s="96">
        <f t="shared" si="59"/>
        <v>-14.100006365878889</v>
      </c>
      <c r="AP82" s="97"/>
      <c r="AQ82" s="98">
        <f t="shared" si="8"/>
        <v>0</v>
      </c>
      <c r="AR82" s="99">
        <f t="shared" si="37"/>
        <v>128.94</v>
      </c>
      <c r="AS82" s="99">
        <f t="shared" si="10"/>
        <v>0</v>
      </c>
      <c r="AT82" s="99">
        <f t="shared" si="11"/>
        <v>0</v>
      </c>
      <c r="AU82" s="99">
        <f t="shared" si="60"/>
        <v>0</v>
      </c>
      <c r="AV82" s="99">
        <f t="array" ref="AV82">_xlfn.IFS(U82=0,AO82,U82&lt;0,AO82/-U82,U82&gt;0,AO82/U82)</f>
        <v>-14.100006365878889</v>
      </c>
      <c r="AW82" s="235">
        <f t="shared" si="45"/>
        <v>0</v>
      </c>
      <c r="AX82" s="235">
        <f t="shared" si="46"/>
        <v>-0.10935323689994485</v>
      </c>
      <c r="AY82" s="100"/>
      <c r="AZ82" s="95">
        <f t="shared" si="14"/>
        <v>-690.90031192806555</v>
      </c>
    </row>
    <row r="83" spans="1:52" outlineLevel="1">
      <c r="A83" s="90" t="s">
        <v>121</v>
      </c>
      <c r="B83" s="91">
        <v>507098553</v>
      </c>
      <c r="C83" s="91" t="s">
        <v>202</v>
      </c>
      <c r="D83" s="92" t="s">
        <v>84</v>
      </c>
      <c r="E83" s="233">
        <f t="shared" si="47"/>
        <v>48</v>
      </c>
      <c r="F83" s="94"/>
      <c r="G83" s="94"/>
      <c r="H83" s="273">
        <v>48</v>
      </c>
      <c r="I83" s="94"/>
      <c r="J83" s="94"/>
      <c r="K83" s="94">
        <v>123.09</v>
      </c>
      <c r="L83" s="93">
        <f t="shared" si="44"/>
        <v>5908.32</v>
      </c>
      <c r="M83" s="90"/>
      <c r="N83" s="90">
        <v>0</v>
      </c>
      <c r="O83" s="90">
        <v>0</v>
      </c>
      <c r="P83" s="90">
        <v>0</v>
      </c>
      <c r="Q83" s="234">
        <f t="shared" si="48"/>
        <v>0</v>
      </c>
      <c r="R83" s="93">
        <f t="shared" si="49"/>
        <v>0</v>
      </c>
      <c r="S83" s="94">
        <v>0</v>
      </c>
      <c r="T83" s="94">
        <v>0</v>
      </c>
      <c r="U83" s="93">
        <f t="shared" si="50"/>
        <v>0</v>
      </c>
      <c r="V83" s="94">
        <v>0</v>
      </c>
      <c r="W83" s="94">
        <v>0</v>
      </c>
      <c r="X83" s="93">
        <f t="shared" si="51"/>
        <v>0</v>
      </c>
      <c r="Y83" s="94">
        <v>0</v>
      </c>
      <c r="Z83" s="94">
        <v>0</v>
      </c>
      <c r="AA83" s="93">
        <f t="shared" si="52"/>
        <v>0</v>
      </c>
      <c r="AB83" s="93">
        <f t="shared" si="53"/>
        <v>0</v>
      </c>
      <c r="AC83" s="235">
        <f t="shared" si="54"/>
        <v>0</v>
      </c>
      <c r="AD83" s="93">
        <f t="shared" si="55"/>
        <v>0</v>
      </c>
      <c r="AE83" s="94">
        <v>0</v>
      </c>
      <c r="AF83" s="235">
        <f t="shared" si="56"/>
        <v>0</v>
      </c>
      <c r="AG83" s="94">
        <v>0</v>
      </c>
      <c r="AH83" s="94"/>
      <c r="AI83" s="94"/>
      <c r="AJ83" s="94"/>
      <c r="AK83" s="94"/>
      <c r="AL83" s="123">
        <f t="shared" si="57"/>
        <v>13.812251133922176</v>
      </c>
      <c r="AM83" s="94">
        <v>0</v>
      </c>
      <c r="AN83" s="329">
        <f t="shared" si="58"/>
        <v>0</v>
      </c>
      <c r="AO83" s="96">
        <f t="shared" si="59"/>
        <v>-13.812251133922176</v>
      </c>
      <c r="AP83" s="97"/>
      <c r="AQ83" s="98">
        <f t="shared" si="8"/>
        <v>0</v>
      </c>
      <c r="AR83" s="99">
        <f t="shared" si="37"/>
        <v>123.09</v>
      </c>
      <c r="AS83" s="99">
        <f t="shared" si="10"/>
        <v>0</v>
      </c>
      <c r="AT83" s="99">
        <f t="shared" si="11"/>
        <v>0</v>
      </c>
      <c r="AU83" s="99">
        <f t="shared" si="60"/>
        <v>0</v>
      </c>
      <c r="AV83" s="99">
        <f t="array" ref="AV83">_xlfn.IFS(U83=0,AO83,U83&lt;0,AO83/-U83,U83&gt;0,AO83/U83)</f>
        <v>-13.812251133922176</v>
      </c>
      <c r="AW83" s="235">
        <f t="shared" si="45"/>
        <v>0</v>
      </c>
      <c r="AX83" s="235">
        <f t="shared" si="46"/>
        <v>-0.11221261787246872</v>
      </c>
      <c r="AY83" s="100"/>
      <c r="AZ83" s="95">
        <f t="shared" si="14"/>
        <v>-662.98805442826449</v>
      </c>
    </row>
    <row r="84" spans="1:52" outlineLevel="1">
      <c r="A84" s="90" t="s">
        <v>121</v>
      </c>
      <c r="B84" s="91">
        <v>507097715</v>
      </c>
      <c r="C84" s="91" t="s">
        <v>203</v>
      </c>
      <c r="D84" s="92" t="s">
        <v>84</v>
      </c>
      <c r="E84" s="233">
        <f t="shared" si="47"/>
        <v>46</v>
      </c>
      <c r="F84" s="94"/>
      <c r="G84" s="94"/>
      <c r="H84" s="273">
        <v>46</v>
      </c>
      <c r="I84" s="94"/>
      <c r="J84" s="94"/>
      <c r="K84" s="94">
        <v>146.49</v>
      </c>
      <c r="L84" s="93">
        <f t="shared" si="44"/>
        <v>6738.5400000000009</v>
      </c>
      <c r="M84" s="90"/>
      <c r="N84" s="90">
        <v>0</v>
      </c>
      <c r="O84" s="90">
        <v>0</v>
      </c>
      <c r="P84" s="90">
        <v>0</v>
      </c>
      <c r="Q84" s="234">
        <f t="shared" si="48"/>
        <v>0</v>
      </c>
      <c r="R84" s="93">
        <f t="shared" si="49"/>
        <v>0</v>
      </c>
      <c r="S84" s="94">
        <v>0</v>
      </c>
      <c r="T84" s="94">
        <v>0</v>
      </c>
      <c r="U84" s="93">
        <f t="shared" si="50"/>
        <v>0</v>
      </c>
      <c r="V84" s="94">
        <v>0</v>
      </c>
      <c r="W84" s="94">
        <v>0</v>
      </c>
      <c r="X84" s="93">
        <f t="shared" si="51"/>
        <v>0</v>
      </c>
      <c r="Y84" s="94">
        <v>0</v>
      </c>
      <c r="Z84" s="94">
        <v>0</v>
      </c>
      <c r="AA84" s="93">
        <f t="shared" si="52"/>
        <v>0</v>
      </c>
      <c r="AB84" s="93">
        <f t="shared" si="53"/>
        <v>0</v>
      </c>
      <c r="AC84" s="235">
        <f t="shared" si="54"/>
        <v>0</v>
      </c>
      <c r="AD84" s="93">
        <f t="shared" si="55"/>
        <v>0</v>
      </c>
      <c r="AE84" s="94">
        <v>0</v>
      </c>
      <c r="AF84" s="235">
        <f t="shared" si="56"/>
        <v>0</v>
      </c>
      <c r="AG84" s="94">
        <v>0</v>
      </c>
      <c r="AH84" s="94"/>
      <c r="AI84" s="94"/>
      <c r="AJ84" s="94"/>
      <c r="AK84" s="94"/>
      <c r="AL84" s="123">
        <f t="shared" si="57"/>
        <v>13.236740670008754</v>
      </c>
      <c r="AM84" s="94">
        <v>0</v>
      </c>
      <c r="AN84" s="329">
        <f t="shared" si="58"/>
        <v>0</v>
      </c>
      <c r="AO84" s="96">
        <f t="shared" si="59"/>
        <v>-13.236740670008754</v>
      </c>
      <c r="AP84" s="97"/>
      <c r="AQ84" s="98">
        <f t="shared" si="8"/>
        <v>0</v>
      </c>
      <c r="AR84" s="99">
        <f t="shared" si="37"/>
        <v>146.49</v>
      </c>
      <c r="AS84" s="99">
        <f t="shared" si="10"/>
        <v>0</v>
      </c>
      <c r="AT84" s="99">
        <f t="shared" si="11"/>
        <v>0</v>
      </c>
      <c r="AU84" s="99">
        <f t="shared" si="60"/>
        <v>0</v>
      </c>
      <c r="AV84" s="99">
        <f t="array" ref="AV84">_xlfn.IFS(U84=0,AO84,U84&lt;0,AO84/-U84,U84&gt;0,AO84/U84)</f>
        <v>-13.236740670008754</v>
      </c>
      <c r="AW84" s="235">
        <f t="shared" si="45"/>
        <v>0</v>
      </c>
      <c r="AX84" s="235">
        <f t="shared" si="46"/>
        <v>-9.0359346508353824E-2</v>
      </c>
      <c r="AY84" s="100"/>
      <c r="AZ84" s="95">
        <f t="shared" si="14"/>
        <v>-608.89007082040268</v>
      </c>
    </row>
    <row r="85" spans="1:52" outlineLevel="1">
      <c r="A85" s="90" t="s">
        <v>121</v>
      </c>
      <c r="B85" s="91">
        <v>507115441</v>
      </c>
      <c r="C85" s="91" t="s">
        <v>204</v>
      </c>
      <c r="D85" s="92" t="s">
        <v>84</v>
      </c>
      <c r="E85" s="233">
        <f t="shared" si="47"/>
        <v>42</v>
      </c>
      <c r="F85" s="94"/>
      <c r="G85" s="94"/>
      <c r="H85" s="273">
        <v>42</v>
      </c>
      <c r="I85" s="94"/>
      <c r="J85" s="94"/>
      <c r="K85" s="94">
        <v>103.2</v>
      </c>
      <c r="L85" s="93">
        <f t="shared" si="44"/>
        <v>4334.4000000000005</v>
      </c>
      <c r="M85" s="90"/>
      <c r="N85" s="90">
        <v>1</v>
      </c>
      <c r="O85" s="90">
        <v>1080</v>
      </c>
      <c r="P85" s="90">
        <v>0</v>
      </c>
      <c r="Q85" s="234">
        <f t="shared" si="48"/>
        <v>0.33333333333333331</v>
      </c>
      <c r="R85" s="93">
        <f t="shared" si="49"/>
        <v>0</v>
      </c>
      <c r="S85" s="94">
        <v>0</v>
      </c>
      <c r="T85" s="94">
        <v>0</v>
      </c>
      <c r="U85" s="93">
        <f t="shared" si="50"/>
        <v>0</v>
      </c>
      <c r="V85" s="94">
        <v>0</v>
      </c>
      <c r="W85" s="94">
        <v>0</v>
      </c>
      <c r="X85" s="93">
        <f t="shared" si="51"/>
        <v>0</v>
      </c>
      <c r="Y85" s="94">
        <v>0</v>
      </c>
      <c r="Z85" s="94">
        <v>0</v>
      </c>
      <c r="AA85" s="93">
        <f t="shared" si="52"/>
        <v>0</v>
      </c>
      <c r="AB85" s="93">
        <f t="shared" si="53"/>
        <v>0</v>
      </c>
      <c r="AC85" s="235">
        <f t="shared" si="54"/>
        <v>0</v>
      </c>
      <c r="AD85" s="93">
        <f t="shared" si="55"/>
        <v>0</v>
      </c>
      <c r="AE85" s="94">
        <v>0</v>
      </c>
      <c r="AF85" s="235">
        <f t="shared" si="56"/>
        <v>0</v>
      </c>
      <c r="AG85" s="94">
        <v>91.81</v>
      </c>
      <c r="AH85" s="94"/>
      <c r="AI85" s="94"/>
      <c r="AJ85" s="94"/>
      <c r="AK85" s="94"/>
      <c r="AL85" s="123">
        <f t="shared" si="57"/>
        <v>12.085719742181904</v>
      </c>
      <c r="AM85" s="94">
        <v>0</v>
      </c>
      <c r="AN85" s="329">
        <f t="shared" si="58"/>
        <v>0</v>
      </c>
      <c r="AO85" s="96">
        <f t="shared" si="59"/>
        <v>-103.89571974218191</v>
      </c>
      <c r="AP85" s="97"/>
      <c r="AQ85" s="98">
        <f t="shared" si="8"/>
        <v>0</v>
      </c>
      <c r="AR85" s="99">
        <f t="shared" si="37"/>
        <v>103.2</v>
      </c>
      <c r="AS85" s="99">
        <f t="shared" si="10"/>
        <v>0</v>
      </c>
      <c r="AT85" s="99">
        <f t="shared" si="11"/>
        <v>91.81</v>
      </c>
      <c r="AU85" s="99">
        <f t="shared" si="60"/>
        <v>0</v>
      </c>
      <c r="AV85" s="99">
        <f t="array" ref="AV85">_xlfn.IFS(U85=0,AO85,U85&lt;0,AO85/-U85,U85&gt;0,AO85/U85)</f>
        <v>-103.89571974218191</v>
      </c>
      <c r="AW85" s="235">
        <f t="shared" si="45"/>
        <v>0</v>
      </c>
      <c r="AX85" s="235">
        <f t="shared" si="46"/>
        <v>-1.0067414703699797</v>
      </c>
      <c r="AY85" s="100"/>
      <c r="AZ85" s="95">
        <f t="shared" si="14"/>
        <v>-4363.6202291716399</v>
      </c>
    </row>
    <row r="86" spans="1:52" outlineLevel="1">
      <c r="A86" s="90" t="s">
        <v>121</v>
      </c>
      <c r="B86" s="91">
        <v>507115668</v>
      </c>
      <c r="C86" s="91" t="s">
        <v>205</v>
      </c>
      <c r="D86" s="92" t="s">
        <v>84</v>
      </c>
      <c r="E86" s="233">
        <f t="shared" si="47"/>
        <v>49</v>
      </c>
      <c r="F86" s="94"/>
      <c r="G86" s="94"/>
      <c r="H86" s="273">
        <v>49</v>
      </c>
      <c r="I86" s="94"/>
      <c r="J86" s="94"/>
      <c r="K86" s="94">
        <v>150</v>
      </c>
      <c r="L86" s="93">
        <f t="shared" si="44"/>
        <v>7350</v>
      </c>
      <c r="M86" s="90"/>
      <c r="N86" s="90">
        <v>0</v>
      </c>
      <c r="O86" s="90">
        <v>0</v>
      </c>
      <c r="P86" s="90">
        <v>0</v>
      </c>
      <c r="Q86" s="234">
        <f t="shared" si="48"/>
        <v>0</v>
      </c>
      <c r="R86" s="93">
        <f t="shared" si="49"/>
        <v>0</v>
      </c>
      <c r="S86" s="94">
        <v>0</v>
      </c>
      <c r="T86" s="94">
        <v>0</v>
      </c>
      <c r="U86" s="93">
        <f t="shared" si="50"/>
        <v>0</v>
      </c>
      <c r="V86" s="94">
        <v>0</v>
      </c>
      <c r="W86" s="94">
        <v>0</v>
      </c>
      <c r="X86" s="93">
        <f t="shared" si="51"/>
        <v>0</v>
      </c>
      <c r="Y86" s="94">
        <v>0</v>
      </c>
      <c r="Z86" s="94">
        <v>0</v>
      </c>
      <c r="AA86" s="93">
        <f t="shared" si="52"/>
        <v>0</v>
      </c>
      <c r="AB86" s="93">
        <f t="shared" si="53"/>
        <v>0</v>
      </c>
      <c r="AC86" s="235">
        <f t="shared" si="54"/>
        <v>0</v>
      </c>
      <c r="AD86" s="93">
        <f t="shared" si="55"/>
        <v>0</v>
      </c>
      <c r="AE86" s="94">
        <v>0</v>
      </c>
      <c r="AF86" s="235">
        <f t="shared" si="56"/>
        <v>0</v>
      </c>
      <c r="AG86" s="94">
        <v>0</v>
      </c>
      <c r="AH86" s="94"/>
      <c r="AI86" s="94"/>
      <c r="AJ86" s="94"/>
      <c r="AK86" s="94"/>
      <c r="AL86" s="123">
        <f t="shared" si="57"/>
        <v>14.100006365878889</v>
      </c>
      <c r="AM86" s="94">
        <v>0</v>
      </c>
      <c r="AN86" s="329">
        <f t="shared" si="58"/>
        <v>0</v>
      </c>
      <c r="AO86" s="96">
        <f t="shared" si="59"/>
        <v>-14.100006365878889</v>
      </c>
      <c r="AP86" s="97"/>
      <c r="AQ86" s="98">
        <f t="shared" si="8"/>
        <v>0</v>
      </c>
      <c r="AR86" s="99">
        <f t="shared" si="37"/>
        <v>150</v>
      </c>
      <c r="AS86" s="99">
        <f t="shared" si="10"/>
        <v>0</v>
      </c>
      <c r="AT86" s="99">
        <f t="shared" si="11"/>
        <v>0</v>
      </c>
      <c r="AU86" s="99">
        <f t="shared" si="60"/>
        <v>0</v>
      </c>
      <c r="AV86" s="99">
        <f t="array" ref="AV86">_xlfn.IFS(U86=0,AO86,U86&lt;0,AO86/-U86,U86&gt;0,AO86/U86)</f>
        <v>-14.100006365878889</v>
      </c>
      <c r="AW86" s="235">
        <f t="shared" si="45"/>
        <v>0</v>
      </c>
      <c r="AX86" s="235">
        <f t="shared" si="46"/>
        <v>-9.4000042439192591E-2</v>
      </c>
      <c r="AY86" s="100"/>
      <c r="AZ86" s="95">
        <f t="shared" si="14"/>
        <v>-690.90031192806555</v>
      </c>
    </row>
    <row r="87" spans="1:52" outlineLevel="1">
      <c r="A87" s="90" t="s">
        <v>121</v>
      </c>
      <c r="B87" s="91">
        <v>507116209</v>
      </c>
      <c r="C87" s="91" t="s">
        <v>206</v>
      </c>
      <c r="D87" s="92" t="s">
        <v>84</v>
      </c>
      <c r="E87" s="233">
        <f t="shared" si="47"/>
        <v>46</v>
      </c>
      <c r="F87" s="94"/>
      <c r="G87" s="94"/>
      <c r="H87" s="273">
        <v>46</v>
      </c>
      <c r="I87" s="94"/>
      <c r="J87" s="94"/>
      <c r="K87" s="94">
        <v>150</v>
      </c>
      <c r="L87" s="93">
        <f t="shared" si="44"/>
        <v>6900</v>
      </c>
      <c r="M87" s="90"/>
      <c r="N87" s="90">
        <v>0</v>
      </c>
      <c r="O87" s="90">
        <v>0</v>
      </c>
      <c r="P87" s="90">
        <v>0</v>
      </c>
      <c r="Q87" s="234">
        <f t="shared" si="48"/>
        <v>0</v>
      </c>
      <c r="R87" s="93">
        <f t="shared" si="49"/>
        <v>0</v>
      </c>
      <c r="S87" s="94">
        <v>0</v>
      </c>
      <c r="T87" s="94">
        <v>0</v>
      </c>
      <c r="U87" s="93">
        <f t="shared" si="50"/>
        <v>0</v>
      </c>
      <c r="V87" s="94">
        <v>0</v>
      </c>
      <c r="W87" s="94">
        <v>0</v>
      </c>
      <c r="X87" s="93">
        <f t="shared" si="51"/>
        <v>0</v>
      </c>
      <c r="Y87" s="94">
        <v>0</v>
      </c>
      <c r="Z87" s="94">
        <v>0</v>
      </c>
      <c r="AA87" s="93">
        <f t="shared" si="52"/>
        <v>0</v>
      </c>
      <c r="AB87" s="93">
        <f t="shared" si="53"/>
        <v>0</v>
      </c>
      <c r="AC87" s="235">
        <f t="shared" si="54"/>
        <v>0</v>
      </c>
      <c r="AD87" s="93">
        <f t="shared" si="55"/>
        <v>0</v>
      </c>
      <c r="AE87" s="94">
        <v>0</v>
      </c>
      <c r="AF87" s="235">
        <f t="shared" si="56"/>
        <v>0</v>
      </c>
      <c r="AG87" s="94">
        <v>0</v>
      </c>
      <c r="AH87" s="94"/>
      <c r="AI87" s="94"/>
      <c r="AJ87" s="94"/>
      <c r="AK87" s="94"/>
      <c r="AL87" s="123">
        <f t="shared" si="57"/>
        <v>13.236740670008754</v>
      </c>
      <c r="AM87" s="94">
        <v>0</v>
      </c>
      <c r="AN87" s="329">
        <f t="shared" si="58"/>
        <v>0</v>
      </c>
      <c r="AO87" s="96">
        <f t="shared" si="59"/>
        <v>-13.236740670008754</v>
      </c>
      <c r="AP87" s="97"/>
      <c r="AQ87" s="98">
        <f t="shared" si="8"/>
        <v>0</v>
      </c>
      <c r="AR87" s="99">
        <f t="shared" si="37"/>
        <v>150</v>
      </c>
      <c r="AS87" s="99">
        <f t="shared" si="10"/>
        <v>0</v>
      </c>
      <c r="AT87" s="99">
        <f t="shared" si="11"/>
        <v>0</v>
      </c>
      <c r="AU87" s="99">
        <f t="shared" si="60"/>
        <v>0</v>
      </c>
      <c r="AV87" s="99">
        <f t="array" ref="AV87">_xlfn.IFS(U87=0,AO87,U87&lt;0,AO87/-U87,U87&gt;0,AO87/U87)</f>
        <v>-13.236740670008754</v>
      </c>
      <c r="AW87" s="235">
        <f t="shared" si="45"/>
        <v>0</v>
      </c>
      <c r="AX87" s="235">
        <f t="shared" si="46"/>
        <v>-8.8244937800058362E-2</v>
      </c>
      <c r="AY87" s="100"/>
      <c r="AZ87" s="95">
        <f t="shared" si="14"/>
        <v>-608.89007082040268</v>
      </c>
    </row>
    <row r="88" spans="1:52" outlineLevel="1">
      <c r="A88" s="90" t="s">
        <v>121</v>
      </c>
      <c r="B88" s="91">
        <v>507115918</v>
      </c>
      <c r="C88" s="91" t="s">
        <v>207</v>
      </c>
      <c r="D88" s="92" t="s">
        <v>84</v>
      </c>
      <c r="E88" s="233">
        <f t="shared" si="47"/>
        <v>31</v>
      </c>
      <c r="F88" s="94"/>
      <c r="G88" s="94"/>
      <c r="H88" s="273">
        <v>31</v>
      </c>
      <c r="I88" s="94"/>
      <c r="J88" s="94"/>
      <c r="K88" s="94">
        <v>150</v>
      </c>
      <c r="L88" s="93">
        <f t="shared" si="44"/>
        <v>4650</v>
      </c>
      <c r="M88" s="90"/>
      <c r="N88" s="90">
        <v>5</v>
      </c>
      <c r="O88" s="90">
        <v>1347</v>
      </c>
      <c r="P88" s="90">
        <v>40</v>
      </c>
      <c r="Q88" s="234">
        <f t="shared" si="48"/>
        <v>1.6666666666666667</v>
      </c>
      <c r="R88" s="93">
        <f t="shared" si="49"/>
        <v>0.33333333333333331</v>
      </c>
      <c r="S88" s="94">
        <v>1</v>
      </c>
      <c r="T88" s="94">
        <v>0</v>
      </c>
      <c r="U88" s="93">
        <f t="shared" si="50"/>
        <v>1</v>
      </c>
      <c r="V88" s="94">
        <v>1152</v>
      </c>
      <c r="W88" s="94">
        <v>0</v>
      </c>
      <c r="X88" s="93">
        <f t="shared" si="51"/>
        <v>1152</v>
      </c>
      <c r="Y88" s="94">
        <v>1347</v>
      </c>
      <c r="Z88" s="94">
        <v>0</v>
      </c>
      <c r="AA88" s="93">
        <f t="shared" si="52"/>
        <v>1347</v>
      </c>
      <c r="AB88" s="93">
        <f t="shared" si="53"/>
        <v>2694</v>
      </c>
      <c r="AC88" s="235">
        <f t="shared" si="54"/>
        <v>1.0248133405590155E-2</v>
      </c>
      <c r="AD88" s="93">
        <f t="shared" si="55"/>
        <v>150</v>
      </c>
      <c r="AE88" s="94">
        <v>496.69000000000005</v>
      </c>
      <c r="AF88" s="235">
        <f t="shared" si="56"/>
        <v>0.36873793615441725</v>
      </c>
      <c r="AG88" s="94">
        <v>498.12</v>
      </c>
      <c r="AH88" s="94"/>
      <c r="AI88" s="94"/>
      <c r="AJ88" s="94"/>
      <c r="AK88" s="94"/>
      <c r="AL88" s="123">
        <f t="shared" si="57"/>
        <v>8.9204121906580713</v>
      </c>
      <c r="AM88" s="94">
        <v>0</v>
      </c>
      <c r="AN88" s="329">
        <f t="shared" si="58"/>
        <v>59.300558408520963</v>
      </c>
      <c r="AO88" s="96">
        <f t="shared" si="59"/>
        <v>133.96902940082089</v>
      </c>
      <c r="AP88" s="97"/>
      <c r="AQ88" s="98">
        <f t="shared" si="8"/>
        <v>1347</v>
      </c>
      <c r="AR88" s="99">
        <f t="shared" si="37"/>
        <v>150</v>
      </c>
      <c r="AS88" s="99">
        <f t="shared" si="10"/>
        <v>496.69000000000005</v>
      </c>
      <c r="AT88" s="99">
        <f t="shared" si="11"/>
        <v>498.12</v>
      </c>
      <c r="AU88" s="99">
        <f t="shared" si="60"/>
        <v>0</v>
      </c>
      <c r="AV88" s="99">
        <f t="array" ref="AV88">_xlfn.IFS(U88=0,AO88,U88&lt;0,AO88/-U88,U88&gt;0,AO88/U88)</f>
        <v>133.96902940082089</v>
      </c>
      <c r="AW88" s="235">
        <f t="shared" si="45"/>
        <v>9.9457334373289449E-2</v>
      </c>
      <c r="AX88" s="235">
        <f t="shared" si="46"/>
        <v>0.89312686267213925</v>
      </c>
      <c r="AY88" s="100"/>
      <c r="AZ88" s="95">
        <f t="shared" si="14"/>
        <v>4153.0399114254478</v>
      </c>
    </row>
    <row r="89" spans="1:52" outlineLevel="1">
      <c r="A89" s="90" t="s">
        <v>121</v>
      </c>
      <c r="B89" s="91">
        <v>507113512</v>
      </c>
      <c r="C89" s="91" t="s">
        <v>208</v>
      </c>
      <c r="D89" s="92" t="s">
        <v>84</v>
      </c>
      <c r="E89" s="233">
        <f t="shared" si="47"/>
        <v>46</v>
      </c>
      <c r="F89" s="94"/>
      <c r="G89" s="94"/>
      <c r="H89" s="273">
        <v>46</v>
      </c>
      <c r="I89" s="94"/>
      <c r="J89" s="94"/>
      <c r="K89" s="94">
        <v>169.89</v>
      </c>
      <c r="L89" s="93">
        <f t="shared" si="44"/>
        <v>7814.94</v>
      </c>
      <c r="M89" s="90"/>
      <c r="N89" s="90">
        <v>0</v>
      </c>
      <c r="O89" s="90">
        <v>0</v>
      </c>
      <c r="P89" s="90">
        <v>0</v>
      </c>
      <c r="Q89" s="234">
        <f t="shared" si="48"/>
        <v>0</v>
      </c>
      <c r="R89" s="93">
        <f t="shared" si="49"/>
        <v>0</v>
      </c>
      <c r="S89" s="94">
        <v>0</v>
      </c>
      <c r="T89" s="94">
        <v>0</v>
      </c>
      <c r="U89" s="93">
        <f t="shared" si="50"/>
        <v>0</v>
      </c>
      <c r="V89" s="94">
        <v>0</v>
      </c>
      <c r="W89" s="94">
        <v>0</v>
      </c>
      <c r="X89" s="93">
        <f t="shared" si="51"/>
        <v>0</v>
      </c>
      <c r="Y89" s="94">
        <v>0</v>
      </c>
      <c r="Z89" s="94">
        <v>0</v>
      </c>
      <c r="AA89" s="93">
        <f t="shared" si="52"/>
        <v>0</v>
      </c>
      <c r="AB89" s="93">
        <f t="shared" si="53"/>
        <v>0</v>
      </c>
      <c r="AC89" s="235">
        <f t="shared" si="54"/>
        <v>0</v>
      </c>
      <c r="AD89" s="93">
        <f t="shared" si="55"/>
        <v>0</v>
      </c>
      <c r="AE89" s="94">
        <v>0</v>
      </c>
      <c r="AF89" s="235">
        <f t="shared" si="56"/>
        <v>0</v>
      </c>
      <c r="AG89" s="94">
        <v>0</v>
      </c>
      <c r="AH89" s="94"/>
      <c r="AI89" s="94"/>
      <c r="AJ89" s="94"/>
      <c r="AK89" s="94"/>
      <c r="AL89" s="123">
        <f t="shared" si="57"/>
        <v>13.236740670008754</v>
      </c>
      <c r="AM89" s="94">
        <v>0</v>
      </c>
      <c r="AN89" s="329">
        <f t="shared" si="58"/>
        <v>0</v>
      </c>
      <c r="AO89" s="96">
        <f t="shared" si="59"/>
        <v>-13.236740670008754</v>
      </c>
      <c r="AP89" s="97"/>
      <c r="AQ89" s="98">
        <f t="shared" si="8"/>
        <v>0</v>
      </c>
      <c r="AR89" s="99">
        <f t="shared" si="37"/>
        <v>169.89</v>
      </c>
      <c r="AS89" s="99">
        <f t="shared" si="10"/>
        <v>0</v>
      </c>
      <c r="AT89" s="99">
        <f t="shared" si="11"/>
        <v>0</v>
      </c>
      <c r="AU89" s="99">
        <f t="shared" si="60"/>
        <v>0</v>
      </c>
      <c r="AV89" s="99">
        <f t="array" ref="AV89">_xlfn.IFS(U89=0,AO89,U89&lt;0,AO89/-U89,U89&gt;0,AO89/U89)</f>
        <v>-13.236740670008754</v>
      </c>
      <c r="AW89" s="235">
        <f t="shared" si="45"/>
        <v>0</v>
      </c>
      <c r="AX89" s="235">
        <f t="shared" si="46"/>
        <v>-7.7913595090992729E-2</v>
      </c>
      <c r="AY89" s="100"/>
      <c r="AZ89" s="95">
        <f t="shared" si="14"/>
        <v>-608.89007082040268</v>
      </c>
    </row>
    <row r="90" spans="1:52" outlineLevel="1">
      <c r="A90" s="90" t="s">
        <v>121</v>
      </c>
      <c r="B90" s="91">
        <v>507114447</v>
      </c>
      <c r="C90" s="91" t="s">
        <v>209</v>
      </c>
      <c r="D90" s="92" t="s">
        <v>84</v>
      </c>
      <c r="E90" s="233">
        <f t="shared" si="47"/>
        <v>50</v>
      </c>
      <c r="F90" s="94"/>
      <c r="G90" s="94"/>
      <c r="H90" s="273">
        <v>50</v>
      </c>
      <c r="I90" s="94"/>
      <c r="J90" s="94"/>
      <c r="K90" s="94">
        <v>107.88</v>
      </c>
      <c r="L90" s="93">
        <f t="shared" si="44"/>
        <v>5394</v>
      </c>
      <c r="M90" s="90"/>
      <c r="N90" s="90">
        <v>0</v>
      </c>
      <c r="O90" s="90">
        <v>0</v>
      </c>
      <c r="P90" s="90">
        <v>0</v>
      </c>
      <c r="Q90" s="234">
        <f t="shared" si="48"/>
        <v>0</v>
      </c>
      <c r="R90" s="93">
        <f t="shared" si="49"/>
        <v>0</v>
      </c>
      <c r="S90" s="94">
        <v>0</v>
      </c>
      <c r="T90" s="94">
        <v>0</v>
      </c>
      <c r="U90" s="93">
        <f t="shared" si="50"/>
        <v>0</v>
      </c>
      <c r="V90" s="94">
        <v>0</v>
      </c>
      <c r="W90" s="94">
        <v>0</v>
      </c>
      <c r="X90" s="93">
        <f t="shared" si="51"/>
        <v>0</v>
      </c>
      <c r="Y90" s="94">
        <v>0</v>
      </c>
      <c r="Z90" s="94">
        <v>0</v>
      </c>
      <c r="AA90" s="93">
        <f t="shared" si="52"/>
        <v>0</v>
      </c>
      <c r="AB90" s="93">
        <f t="shared" si="53"/>
        <v>0</v>
      </c>
      <c r="AC90" s="235">
        <f t="shared" si="54"/>
        <v>0</v>
      </c>
      <c r="AD90" s="93">
        <f t="shared" si="55"/>
        <v>0</v>
      </c>
      <c r="AE90" s="94">
        <v>0</v>
      </c>
      <c r="AF90" s="235">
        <f t="shared" si="56"/>
        <v>0</v>
      </c>
      <c r="AG90" s="94">
        <v>0</v>
      </c>
      <c r="AH90" s="94"/>
      <c r="AI90" s="94"/>
      <c r="AJ90" s="94"/>
      <c r="AK90" s="94"/>
      <c r="AL90" s="123">
        <f t="shared" si="57"/>
        <v>14.387761597835601</v>
      </c>
      <c r="AM90" s="94">
        <v>0</v>
      </c>
      <c r="AN90" s="329">
        <f t="shared" si="58"/>
        <v>0</v>
      </c>
      <c r="AO90" s="96">
        <f t="shared" si="59"/>
        <v>-14.387761597835601</v>
      </c>
      <c r="AP90" s="97"/>
      <c r="AQ90" s="98">
        <f t="shared" si="8"/>
        <v>0</v>
      </c>
      <c r="AR90" s="99">
        <f t="shared" si="37"/>
        <v>107.88</v>
      </c>
      <c r="AS90" s="99">
        <f t="shared" si="10"/>
        <v>0</v>
      </c>
      <c r="AT90" s="99">
        <f t="shared" si="11"/>
        <v>0</v>
      </c>
      <c r="AU90" s="99">
        <f t="shared" si="60"/>
        <v>0</v>
      </c>
      <c r="AV90" s="99">
        <f t="array" ref="AV90">_xlfn.IFS(U90=0,AO90,U90&lt;0,AO90/-U90,U90&gt;0,AO90/U90)</f>
        <v>-14.387761597835601</v>
      </c>
      <c r="AW90" s="235">
        <f t="shared" si="45"/>
        <v>0</v>
      </c>
      <c r="AX90" s="235">
        <f t="shared" si="46"/>
        <v>-0.13336820168553579</v>
      </c>
      <c r="AY90" s="100"/>
      <c r="AZ90" s="95">
        <f t="shared" si="14"/>
        <v>-719.38807989178008</v>
      </c>
    </row>
    <row r="91" spans="1:52" outlineLevel="1">
      <c r="A91" s="90" t="s">
        <v>121</v>
      </c>
      <c r="B91" s="91">
        <v>507096642</v>
      </c>
      <c r="C91" s="91" t="s">
        <v>210</v>
      </c>
      <c r="D91" s="92" t="s">
        <v>84</v>
      </c>
      <c r="E91" s="233">
        <f t="shared" si="47"/>
        <v>37</v>
      </c>
      <c r="F91" s="94"/>
      <c r="G91" s="94"/>
      <c r="H91" s="273">
        <v>37</v>
      </c>
      <c r="I91" s="94"/>
      <c r="J91" s="94"/>
      <c r="K91" s="94">
        <v>93.84</v>
      </c>
      <c r="L91" s="93">
        <f t="shared" si="44"/>
        <v>3472.08</v>
      </c>
      <c r="M91" s="90"/>
      <c r="N91" s="90">
        <v>0</v>
      </c>
      <c r="O91" s="90">
        <v>0</v>
      </c>
      <c r="P91" s="90">
        <v>0</v>
      </c>
      <c r="Q91" s="234">
        <f t="shared" si="48"/>
        <v>0</v>
      </c>
      <c r="R91" s="93">
        <f t="shared" si="49"/>
        <v>0</v>
      </c>
      <c r="S91" s="94">
        <v>0</v>
      </c>
      <c r="T91" s="94">
        <v>0</v>
      </c>
      <c r="U91" s="93">
        <f t="shared" si="50"/>
        <v>0</v>
      </c>
      <c r="V91" s="94">
        <v>0</v>
      </c>
      <c r="W91" s="94">
        <v>0</v>
      </c>
      <c r="X91" s="93">
        <f t="shared" si="51"/>
        <v>0</v>
      </c>
      <c r="Y91" s="94">
        <v>0</v>
      </c>
      <c r="Z91" s="94">
        <v>0</v>
      </c>
      <c r="AA91" s="93">
        <f t="shared" si="52"/>
        <v>0</v>
      </c>
      <c r="AB91" s="93">
        <f t="shared" si="53"/>
        <v>0</v>
      </c>
      <c r="AC91" s="235">
        <f t="shared" si="54"/>
        <v>0</v>
      </c>
      <c r="AD91" s="93">
        <f t="shared" si="55"/>
        <v>0</v>
      </c>
      <c r="AE91" s="94">
        <v>0</v>
      </c>
      <c r="AF91" s="235">
        <f t="shared" si="56"/>
        <v>0</v>
      </c>
      <c r="AG91" s="94">
        <v>0</v>
      </c>
      <c r="AH91" s="94"/>
      <c r="AI91" s="94"/>
      <c r="AJ91" s="94"/>
      <c r="AK91" s="94"/>
      <c r="AL91" s="123">
        <f t="shared" si="57"/>
        <v>10.646943582398343</v>
      </c>
      <c r="AM91" s="94">
        <v>0</v>
      </c>
      <c r="AN91" s="329">
        <f t="shared" si="58"/>
        <v>0</v>
      </c>
      <c r="AO91" s="96">
        <f t="shared" si="59"/>
        <v>-10.646943582398343</v>
      </c>
      <c r="AP91" s="97"/>
      <c r="AQ91" s="98">
        <f t="shared" si="8"/>
        <v>0</v>
      </c>
      <c r="AR91" s="99">
        <f t="shared" si="37"/>
        <v>93.84</v>
      </c>
      <c r="AS91" s="99">
        <f t="shared" si="10"/>
        <v>0</v>
      </c>
      <c r="AT91" s="99">
        <f t="shared" si="11"/>
        <v>0</v>
      </c>
      <c r="AU91" s="99">
        <f t="shared" si="60"/>
        <v>0</v>
      </c>
      <c r="AV91" s="99">
        <f t="array" ref="AV91">_xlfn.IFS(U91=0,AO91,U91&lt;0,AO91/-U91,U91&gt;0,AO91/U91)</f>
        <v>-10.646943582398343</v>
      </c>
      <c r="AW91" s="235">
        <f t="shared" si="45"/>
        <v>0</v>
      </c>
      <c r="AX91" s="235">
        <f t="shared" si="46"/>
        <v>-0.11345847807329862</v>
      </c>
      <c r="AY91" s="100"/>
      <c r="AZ91" s="95">
        <f t="shared" si="14"/>
        <v>-393.93691254873869</v>
      </c>
    </row>
    <row r="92" spans="1:52" outlineLevel="1">
      <c r="A92" s="90" t="s">
        <v>121</v>
      </c>
      <c r="B92" s="91">
        <v>507100232</v>
      </c>
      <c r="C92" s="91" t="s">
        <v>211</v>
      </c>
      <c r="D92" s="92" t="s">
        <v>84</v>
      </c>
      <c r="E92" s="233">
        <f t="shared" si="47"/>
        <v>49</v>
      </c>
      <c r="F92" s="94"/>
      <c r="G92" s="94"/>
      <c r="H92" s="273">
        <v>49</v>
      </c>
      <c r="I92" s="94"/>
      <c r="J92" s="94"/>
      <c r="K92" s="94">
        <v>139.47</v>
      </c>
      <c r="L92" s="93">
        <f t="shared" si="44"/>
        <v>6834.03</v>
      </c>
      <c r="M92" s="90"/>
      <c r="N92" s="90">
        <v>0</v>
      </c>
      <c r="O92" s="90">
        <v>0</v>
      </c>
      <c r="P92" s="90">
        <v>0</v>
      </c>
      <c r="Q92" s="234">
        <f t="shared" si="48"/>
        <v>0</v>
      </c>
      <c r="R92" s="93">
        <f t="shared" si="49"/>
        <v>0</v>
      </c>
      <c r="S92" s="94">
        <v>0</v>
      </c>
      <c r="T92" s="94">
        <v>0</v>
      </c>
      <c r="U92" s="93">
        <f t="shared" si="50"/>
        <v>0</v>
      </c>
      <c r="V92" s="94">
        <v>0</v>
      </c>
      <c r="W92" s="94">
        <v>0</v>
      </c>
      <c r="X92" s="93">
        <f t="shared" si="51"/>
        <v>0</v>
      </c>
      <c r="Y92" s="94">
        <v>0</v>
      </c>
      <c r="Z92" s="94">
        <v>0</v>
      </c>
      <c r="AA92" s="93">
        <f t="shared" si="52"/>
        <v>0</v>
      </c>
      <c r="AB92" s="93">
        <f t="shared" si="53"/>
        <v>0</v>
      </c>
      <c r="AC92" s="235">
        <f t="shared" si="54"/>
        <v>0</v>
      </c>
      <c r="AD92" s="93">
        <f t="shared" si="55"/>
        <v>0</v>
      </c>
      <c r="AE92" s="94">
        <v>0</v>
      </c>
      <c r="AF92" s="235">
        <f t="shared" si="56"/>
        <v>0</v>
      </c>
      <c r="AG92" s="94">
        <v>0</v>
      </c>
      <c r="AH92" s="94"/>
      <c r="AI92" s="94"/>
      <c r="AJ92" s="94"/>
      <c r="AK92" s="94"/>
      <c r="AL92" s="123">
        <f t="shared" si="57"/>
        <v>14.100006365878889</v>
      </c>
      <c r="AM92" s="94">
        <v>0</v>
      </c>
      <c r="AN92" s="329">
        <f t="shared" si="58"/>
        <v>0</v>
      </c>
      <c r="AO92" s="96">
        <f t="shared" si="59"/>
        <v>-14.100006365878889</v>
      </c>
      <c r="AP92" s="97"/>
      <c r="AQ92" s="98">
        <f t="shared" si="8"/>
        <v>0</v>
      </c>
      <c r="AR92" s="99">
        <f t="shared" si="37"/>
        <v>139.47</v>
      </c>
      <c r="AS92" s="99">
        <f t="shared" si="10"/>
        <v>0</v>
      </c>
      <c r="AT92" s="99">
        <f t="shared" si="11"/>
        <v>0</v>
      </c>
      <c r="AU92" s="99">
        <f t="shared" si="60"/>
        <v>0</v>
      </c>
      <c r="AV92" s="99">
        <f t="array" ref="AV92">_xlfn.IFS(U92=0,AO92,U92&lt;0,AO92/-U92,U92&gt;0,AO92/U92)</f>
        <v>-14.100006365878889</v>
      </c>
      <c r="AW92" s="235">
        <f t="shared" si="45"/>
        <v>0</v>
      </c>
      <c r="AX92" s="235">
        <f t="shared" si="46"/>
        <v>-0.10109705575305721</v>
      </c>
      <c r="AY92" s="100"/>
      <c r="AZ92" s="95">
        <f t="shared" si="14"/>
        <v>-690.90031192806555</v>
      </c>
    </row>
    <row r="93" spans="1:52" outlineLevel="1">
      <c r="A93" s="90" t="s">
        <v>121</v>
      </c>
      <c r="B93" s="91">
        <v>507099885</v>
      </c>
      <c r="C93" s="91" t="s">
        <v>212</v>
      </c>
      <c r="D93" s="92" t="s">
        <v>84</v>
      </c>
      <c r="E93" s="233">
        <f t="shared" si="47"/>
        <v>47</v>
      </c>
      <c r="F93" s="94"/>
      <c r="G93" s="94"/>
      <c r="H93" s="273">
        <v>47</v>
      </c>
      <c r="I93" s="94"/>
      <c r="J93" s="94"/>
      <c r="K93" s="94">
        <v>139.47</v>
      </c>
      <c r="L93" s="93">
        <f t="shared" si="44"/>
        <v>6555.09</v>
      </c>
      <c r="M93" s="90"/>
      <c r="N93" s="90">
        <v>0</v>
      </c>
      <c r="O93" s="90">
        <v>0</v>
      </c>
      <c r="P93" s="90">
        <v>0</v>
      </c>
      <c r="Q93" s="234">
        <f t="shared" si="48"/>
        <v>0</v>
      </c>
      <c r="R93" s="93">
        <f t="shared" si="49"/>
        <v>0</v>
      </c>
      <c r="S93" s="94">
        <v>0</v>
      </c>
      <c r="T93" s="94">
        <v>0</v>
      </c>
      <c r="U93" s="93">
        <f t="shared" si="50"/>
        <v>0</v>
      </c>
      <c r="V93" s="94">
        <v>0</v>
      </c>
      <c r="W93" s="94">
        <v>0</v>
      </c>
      <c r="X93" s="93">
        <f t="shared" si="51"/>
        <v>0</v>
      </c>
      <c r="Y93" s="94">
        <v>0</v>
      </c>
      <c r="Z93" s="94">
        <v>0</v>
      </c>
      <c r="AA93" s="93">
        <f t="shared" si="52"/>
        <v>0</v>
      </c>
      <c r="AB93" s="93">
        <f t="shared" si="53"/>
        <v>0</v>
      </c>
      <c r="AC93" s="235">
        <f t="shared" si="54"/>
        <v>0</v>
      </c>
      <c r="AD93" s="93">
        <f t="shared" si="55"/>
        <v>0</v>
      </c>
      <c r="AE93" s="94">
        <v>0</v>
      </c>
      <c r="AF93" s="235">
        <f t="shared" si="56"/>
        <v>0</v>
      </c>
      <c r="AG93" s="94">
        <v>0</v>
      </c>
      <c r="AH93" s="94"/>
      <c r="AI93" s="94"/>
      <c r="AJ93" s="94"/>
      <c r="AK93" s="94"/>
      <c r="AL93" s="123">
        <f t="shared" si="57"/>
        <v>13.524495901965464</v>
      </c>
      <c r="AM93" s="94">
        <v>0</v>
      </c>
      <c r="AN93" s="329">
        <f t="shared" si="58"/>
        <v>0</v>
      </c>
      <c r="AO93" s="96">
        <f t="shared" si="59"/>
        <v>-13.524495901965464</v>
      </c>
      <c r="AP93" s="97"/>
      <c r="AQ93" s="98">
        <f t="shared" si="8"/>
        <v>0</v>
      </c>
      <c r="AR93" s="99">
        <f t="shared" si="37"/>
        <v>139.47</v>
      </c>
      <c r="AS93" s="99">
        <f t="shared" si="10"/>
        <v>0</v>
      </c>
      <c r="AT93" s="99">
        <f t="shared" si="11"/>
        <v>0</v>
      </c>
      <c r="AU93" s="99">
        <f t="shared" si="60"/>
        <v>0</v>
      </c>
      <c r="AV93" s="99">
        <f t="array" ref="AV93">_xlfn.IFS(U93=0,AO93,U93&lt;0,AO93/-U93,U93&gt;0,AO93/U93)</f>
        <v>-13.524495901965464</v>
      </c>
      <c r="AW93" s="235">
        <f t="shared" si="45"/>
        <v>0</v>
      </c>
      <c r="AX93" s="235">
        <f t="shared" si="46"/>
        <v>-9.6970645314156903E-2</v>
      </c>
      <c r="AY93" s="100"/>
      <c r="AZ93" s="95">
        <f t="shared" si="14"/>
        <v>-635.65130739237679</v>
      </c>
    </row>
    <row r="94" spans="1:52" outlineLevel="1">
      <c r="A94" s="90" t="s">
        <v>121</v>
      </c>
      <c r="B94" s="91">
        <v>342776517</v>
      </c>
      <c r="C94" s="91" t="s">
        <v>213</v>
      </c>
      <c r="D94" s="92" t="s">
        <v>84</v>
      </c>
      <c r="E94" s="233">
        <f t="shared" si="47"/>
        <v>2</v>
      </c>
      <c r="F94" s="94"/>
      <c r="G94" s="94"/>
      <c r="H94" s="273">
        <v>2</v>
      </c>
      <c r="I94" s="94"/>
      <c r="J94" s="94"/>
      <c r="K94" s="94">
        <v>400.08</v>
      </c>
      <c r="L94" s="93">
        <f t="shared" si="44"/>
        <v>800.16</v>
      </c>
      <c r="M94" s="90"/>
      <c r="N94" s="90">
        <v>0</v>
      </c>
      <c r="O94" s="90">
        <v>0</v>
      </c>
      <c r="P94" s="90">
        <v>0</v>
      </c>
      <c r="Q94" s="234">
        <f t="shared" si="48"/>
        <v>0</v>
      </c>
      <c r="R94" s="93">
        <f t="shared" si="49"/>
        <v>0</v>
      </c>
      <c r="S94" s="94">
        <v>0</v>
      </c>
      <c r="T94" s="94">
        <v>0</v>
      </c>
      <c r="U94" s="93">
        <f t="shared" si="50"/>
        <v>0</v>
      </c>
      <c r="V94" s="94">
        <v>0</v>
      </c>
      <c r="W94" s="94">
        <v>0</v>
      </c>
      <c r="X94" s="93">
        <f t="shared" si="51"/>
        <v>0</v>
      </c>
      <c r="Y94" s="94">
        <v>0</v>
      </c>
      <c r="Z94" s="94">
        <v>0</v>
      </c>
      <c r="AA94" s="93">
        <f t="shared" si="52"/>
        <v>0</v>
      </c>
      <c r="AB94" s="93">
        <f t="shared" si="53"/>
        <v>0</v>
      </c>
      <c r="AC94" s="235">
        <f t="shared" si="54"/>
        <v>0</v>
      </c>
      <c r="AD94" s="93">
        <f t="shared" si="55"/>
        <v>0</v>
      </c>
      <c r="AE94" s="94">
        <v>0</v>
      </c>
      <c r="AF94" s="235">
        <f t="shared" si="56"/>
        <v>0</v>
      </c>
      <c r="AG94" s="94">
        <v>0</v>
      </c>
      <c r="AH94" s="94"/>
      <c r="AI94" s="94"/>
      <c r="AJ94" s="94"/>
      <c r="AK94" s="94"/>
      <c r="AL94" s="123">
        <f t="shared" si="57"/>
        <v>0.57551046391342398</v>
      </c>
      <c r="AM94" s="94">
        <v>0</v>
      </c>
      <c r="AN94" s="329">
        <f t="shared" si="58"/>
        <v>0</v>
      </c>
      <c r="AO94" s="96">
        <f t="shared" si="59"/>
        <v>-0.57551046391342398</v>
      </c>
      <c r="AP94" s="97"/>
      <c r="AQ94" s="98">
        <f t="shared" si="8"/>
        <v>0</v>
      </c>
      <c r="AR94" s="99">
        <f t="shared" si="37"/>
        <v>400.08</v>
      </c>
      <c r="AS94" s="99">
        <f t="shared" si="10"/>
        <v>0</v>
      </c>
      <c r="AT94" s="99">
        <f t="shared" si="11"/>
        <v>0</v>
      </c>
      <c r="AU94" s="99">
        <f t="shared" si="60"/>
        <v>0</v>
      </c>
      <c r="AV94" s="99">
        <f t="array" ref="AV94">_xlfn.IFS(U94=0,AO94,U94&lt;0,AO94/-U94,U94&gt;0,AO94/U94)</f>
        <v>-0.57551046391342398</v>
      </c>
      <c r="AW94" s="235">
        <f t="shared" si="45"/>
        <v>0</v>
      </c>
      <c r="AX94" s="235">
        <f t="shared" si="46"/>
        <v>-1.4384884620911417E-3</v>
      </c>
      <c r="AY94" s="100"/>
      <c r="AZ94" s="95">
        <f t="shared" si="14"/>
        <v>-1.151020927826848</v>
      </c>
    </row>
    <row r="95" spans="1:52" outlineLevel="1">
      <c r="A95" s="90" t="s">
        <v>121</v>
      </c>
      <c r="B95" s="91">
        <v>342751979</v>
      </c>
      <c r="C95" s="91" t="s">
        <v>214</v>
      </c>
      <c r="D95" s="92" t="s">
        <v>84</v>
      </c>
      <c r="E95" s="233">
        <f t="shared" si="47"/>
        <v>1</v>
      </c>
      <c r="F95" s="94"/>
      <c r="G95" s="94"/>
      <c r="H95" s="273">
        <v>1</v>
      </c>
      <c r="I95" s="94"/>
      <c r="J95" s="94"/>
      <c r="K95" s="94">
        <v>400.08</v>
      </c>
      <c r="L95" s="93">
        <f t="shared" si="44"/>
        <v>400.08</v>
      </c>
      <c r="M95" s="90"/>
      <c r="N95" s="90">
        <v>0</v>
      </c>
      <c r="O95" s="90">
        <v>0</v>
      </c>
      <c r="P95" s="90">
        <v>0</v>
      </c>
      <c r="Q95" s="234">
        <f t="shared" si="48"/>
        <v>0</v>
      </c>
      <c r="R95" s="93">
        <f t="shared" si="49"/>
        <v>0</v>
      </c>
      <c r="S95" s="94">
        <v>0</v>
      </c>
      <c r="T95" s="94">
        <v>0</v>
      </c>
      <c r="U95" s="93">
        <f t="shared" si="50"/>
        <v>0</v>
      </c>
      <c r="V95" s="94">
        <v>0</v>
      </c>
      <c r="W95" s="94">
        <v>0</v>
      </c>
      <c r="X95" s="93">
        <f t="shared" si="51"/>
        <v>0</v>
      </c>
      <c r="Y95" s="94">
        <v>0</v>
      </c>
      <c r="Z95" s="94">
        <v>0</v>
      </c>
      <c r="AA95" s="93">
        <f t="shared" si="52"/>
        <v>0</v>
      </c>
      <c r="AB95" s="93">
        <f t="shared" si="53"/>
        <v>0</v>
      </c>
      <c r="AC95" s="235">
        <f t="shared" si="54"/>
        <v>0</v>
      </c>
      <c r="AD95" s="93">
        <f t="shared" si="55"/>
        <v>0</v>
      </c>
      <c r="AE95" s="94">
        <v>0</v>
      </c>
      <c r="AF95" s="235">
        <f t="shared" si="56"/>
        <v>0</v>
      </c>
      <c r="AG95" s="94">
        <v>0</v>
      </c>
      <c r="AH95" s="94"/>
      <c r="AI95" s="94"/>
      <c r="AJ95" s="94"/>
      <c r="AK95" s="94"/>
      <c r="AL95" s="123">
        <f t="shared" si="57"/>
        <v>0.28775523195671199</v>
      </c>
      <c r="AM95" s="94">
        <v>0</v>
      </c>
      <c r="AN95" s="329">
        <f t="shared" si="58"/>
        <v>0</v>
      </c>
      <c r="AO95" s="96">
        <f t="shared" si="59"/>
        <v>-0.28775523195671199</v>
      </c>
      <c r="AP95" s="97"/>
      <c r="AQ95" s="98">
        <f t="shared" si="8"/>
        <v>0</v>
      </c>
      <c r="AR95" s="99">
        <f t="shared" si="37"/>
        <v>400.08</v>
      </c>
      <c r="AS95" s="99">
        <f t="shared" si="10"/>
        <v>0</v>
      </c>
      <c r="AT95" s="99">
        <f t="shared" si="11"/>
        <v>0</v>
      </c>
      <c r="AU95" s="99">
        <f t="shared" si="60"/>
        <v>0</v>
      </c>
      <c r="AV95" s="99">
        <f t="array" ref="AV95">_xlfn.IFS(U95=0,AO95,U95&lt;0,AO95/-U95,U95&gt;0,AO95/U95)</f>
        <v>-0.28775523195671199</v>
      </c>
      <c r="AW95" s="235">
        <f t="shared" si="45"/>
        <v>0</v>
      </c>
      <c r="AX95" s="235">
        <f t="shared" si="46"/>
        <v>-7.1924423104557087E-4</v>
      </c>
      <c r="AY95" s="100"/>
      <c r="AZ95" s="95">
        <f t="shared" si="14"/>
        <v>-0.28775523195671199</v>
      </c>
    </row>
    <row r="96" spans="1:52" outlineLevel="1">
      <c r="A96" s="90" t="s">
        <v>121</v>
      </c>
      <c r="B96" s="91">
        <v>342792174</v>
      </c>
      <c r="C96" s="91" t="s">
        <v>215</v>
      </c>
      <c r="D96" s="92" t="s">
        <v>84</v>
      </c>
      <c r="E96" s="233">
        <f t="shared" si="47"/>
        <v>1</v>
      </c>
      <c r="F96" s="94"/>
      <c r="G96" s="94"/>
      <c r="H96" s="273">
        <v>1</v>
      </c>
      <c r="I96" s="94"/>
      <c r="J96" s="94"/>
      <c r="K96" s="94">
        <v>300.08</v>
      </c>
      <c r="L96" s="93">
        <f t="shared" si="44"/>
        <v>300.08</v>
      </c>
      <c r="M96" s="90"/>
      <c r="N96" s="90">
        <v>0</v>
      </c>
      <c r="O96" s="90">
        <v>0</v>
      </c>
      <c r="P96" s="90">
        <v>0</v>
      </c>
      <c r="Q96" s="234">
        <f t="shared" si="48"/>
        <v>0</v>
      </c>
      <c r="R96" s="93">
        <f t="shared" si="49"/>
        <v>0</v>
      </c>
      <c r="S96" s="94">
        <v>0</v>
      </c>
      <c r="T96" s="94">
        <v>0</v>
      </c>
      <c r="U96" s="93">
        <f t="shared" si="50"/>
        <v>0</v>
      </c>
      <c r="V96" s="94">
        <v>0</v>
      </c>
      <c r="W96" s="94">
        <v>0</v>
      </c>
      <c r="X96" s="93">
        <f t="shared" si="51"/>
        <v>0</v>
      </c>
      <c r="Y96" s="94">
        <v>0</v>
      </c>
      <c r="Z96" s="94">
        <v>0</v>
      </c>
      <c r="AA96" s="93">
        <f t="shared" si="52"/>
        <v>0</v>
      </c>
      <c r="AB96" s="93">
        <f t="shared" si="53"/>
        <v>0</v>
      </c>
      <c r="AC96" s="235">
        <f t="shared" si="54"/>
        <v>0</v>
      </c>
      <c r="AD96" s="93">
        <f t="shared" si="55"/>
        <v>0</v>
      </c>
      <c r="AE96" s="94">
        <v>0</v>
      </c>
      <c r="AF96" s="235">
        <f t="shared" si="56"/>
        <v>0</v>
      </c>
      <c r="AG96" s="94">
        <v>0</v>
      </c>
      <c r="AH96" s="94"/>
      <c r="AI96" s="94"/>
      <c r="AJ96" s="94"/>
      <c r="AK96" s="94"/>
      <c r="AL96" s="123">
        <f t="shared" si="57"/>
        <v>0.28775523195671199</v>
      </c>
      <c r="AM96" s="94">
        <v>0</v>
      </c>
      <c r="AN96" s="329">
        <f t="shared" si="58"/>
        <v>0</v>
      </c>
      <c r="AO96" s="96">
        <f t="shared" si="59"/>
        <v>-0.28775523195671199</v>
      </c>
      <c r="AP96" s="97"/>
      <c r="AQ96" s="98">
        <f t="shared" si="8"/>
        <v>0</v>
      </c>
      <c r="AR96" s="99">
        <f t="shared" si="37"/>
        <v>300.08</v>
      </c>
      <c r="AS96" s="99">
        <f t="shared" si="10"/>
        <v>0</v>
      </c>
      <c r="AT96" s="99">
        <f t="shared" si="11"/>
        <v>0</v>
      </c>
      <c r="AU96" s="99">
        <f t="shared" si="60"/>
        <v>0</v>
      </c>
      <c r="AV96" s="99">
        <f t="array" ref="AV96">_xlfn.IFS(U96=0,AO96,U96&lt;0,AO96/-U96,U96&gt;0,AO96/U96)</f>
        <v>-0.28775523195671199</v>
      </c>
      <c r="AW96" s="235">
        <f t="shared" si="45"/>
        <v>0</v>
      </c>
      <c r="AX96" s="235">
        <f t="shared" si="46"/>
        <v>-9.589283922844308E-4</v>
      </c>
      <c r="AY96" s="100"/>
      <c r="AZ96" s="95">
        <f t="shared" si="14"/>
        <v>-0.28775523195671199</v>
      </c>
    </row>
    <row r="97" spans="1:52" outlineLevel="1">
      <c r="A97" s="90" t="s">
        <v>121</v>
      </c>
      <c r="B97" s="91">
        <v>342807082</v>
      </c>
      <c r="C97" s="91" t="s">
        <v>216</v>
      </c>
      <c r="D97" s="92" t="s">
        <v>84</v>
      </c>
      <c r="E97" s="233">
        <f t="shared" si="47"/>
        <v>4</v>
      </c>
      <c r="F97" s="94"/>
      <c r="G97" s="94"/>
      <c r="H97" s="273">
        <v>4</v>
      </c>
      <c r="I97" s="94"/>
      <c r="J97" s="94"/>
      <c r="K97" s="94">
        <v>400.08</v>
      </c>
      <c r="L97" s="93">
        <f t="shared" si="44"/>
        <v>1600.32</v>
      </c>
      <c r="M97" s="90"/>
      <c r="N97" s="90">
        <v>0</v>
      </c>
      <c r="O97" s="90">
        <v>0</v>
      </c>
      <c r="P97" s="90">
        <v>0</v>
      </c>
      <c r="Q97" s="234">
        <f t="shared" si="48"/>
        <v>0</v>
      </c>
      <c r="R97" s="93">
        <f t="shared" si="49"/>
        <v>0</v>
      </c>
      <c r="S97" s="94">
        <v>0</v>
      </c>
      <c r="T97" s="94">
        <v>0</v>
      </c>
      <c r="U97" s="93">
        <f t="shared" si="50"/>
        <v>0</v>
      </c>
      <c r="V97" s="94">
        <v>0</v>
      </c>
      <c r="W97" s="94">
        <v>0</v>
      </c>
      <c r="X97" s="93">
        <f t="shared" si="51"/>
        <v>0</v>
      </c>
      <c r="Y97" s="94">
        <v>0</v>
      </c>
      <c r="Z97" s="94">
        <v>0</v>
      </c>
      <c r="AA97" s="93">
        <f t="shared" si="52"/>
        <v>0</v>
      </c>
      <c r="AB97" s="93">
        <f t="shared" si="53"/>
        <v>0</v>
      </c>
      <c r="AC97" s="235">
        <f t="shared" si="54"/>
        <v>0</v>
      </c>
      <c r="AD97" s="93">
        <f t="shared" si="55"/>
        <v>0</v>
      </c>
      <c r="AE97" s="94">
        <v>0</v>
      </c>
      <c r="AF97" s="235">
        <f t="shared" si="56"/>
        <v>0</v>
      </c>
      <c r="AG97" s="94">
        <v>0</v>
      </c>
      <c r="AH97" s="94"/>
      <c r="AI97" s="94"/>
      <c r="AJ97" s="94"/>
      <c r="AK97" s="94"/>
      <c r="AL97" s="123">
        <f t="shared" si="57"/>
        <v>1.151020927826848</v>
      </c>
      <c r="AM97" s="94">
        <v>0</v>
      </c>
      <c r="AN97" s="329">
        <f t="shared" si="58"/>
        <v>0</v>
      </c>
      <c r="AO97" s="96">
        <f t="shared" si="59"/>
        <v>-1.151020927826848</v>
      </c>
      <c r="AP97" s="97"/>
      <c r="AQ97" s="98">
        <f t="shared" si="8"/>
        <v>0</v>
      </c>
      <c r="AR97" s="99">
        <f t="shared" si="37"/>
        <v>400.08</v>
      </c>
      <c r="AS97" s="99">
        <f t="shared" si="10"/>
        <v>0</v>
      </c>
      <c r="AT97" s="99">
        <f t="shared" si="11"/>
        <v>0</v>
      </c>
      <c r="AU97" s="99">
        <f t="shared" si="60"/>
        <v>0</v>
      </c>
      <c r="AV97" s="99">
        <f t="array" ref="AV97">_xlfn.IFS(U97=0,AO97,U97&lt;0,AO97/-U97,U97&gt;0,AO97/U97)</f>
        <v>-1.151020927826848</v>
      </c>
      <c r="AW97" s="235">
        <f t="shared" si="45"/>
        <v>0</v>
      </c>
      <c r="AX97" s="235">
        <f t="shared" si="46"/>
        <v>-2.8769769241822835E-3</v>
      </c>
      <c r="AY97" s="100"/>
      <c r="AZ97" s="95">
        <f t="shared" si="14"/>
        <v>-4.6040837113073918</v>
      </c>
    </row>
    <row r="98" spans="1:52" outlineLevel="1">
      <c r="A98" s="90" t="s">
        <v>121</v>
      </c>
      <c r="B98" s="91">
        <v>342820134</v>
      </c>
      <c r="C98" s="91" t="s">
        <v>217</v>
      </c>
      <c r="D98" s="92" t="s">
        <v>84</v>
      </c>
      <c r="E98" s="233">
        <f t="shared" si="47"/>
        <v>16</v>
      </c>
      <c r="F98" s="94"/>
      <c r="G98" s="94"/>
      <c r="H98" s="273">
        <v>16</v>
      </c>
      <c r="I98" s="94"/>
      <c r="J98" s="94"/>
      <c r="K98" s="94">
        <v>300.08</v>
      </c>
      <c r="L98" s="93">
        <f t="shared" si="44"/>
        <v>4801.28</v>
      </c>
      <c r="M98" s="90"/>
      <c r="N98" s="90">
        <v>0</v>
      </c>
      <c r="O98" s="90">
        <v>0</v>
      </c>
      <c r="P98" s="90">
        <v>0</v>
      </c>
      <c r="Q98" s="234">
        <f t="shared" si="48"/>
        <v>0</v>
      </c>
      <c r="R98" s="93">
        <f t="shared" si="49"/>
        <v>0</v>
      </c>
      <c r="S98" s="94">
        <v>0</v>
      </c>
      <c r="T98" s="94">
        <v>0</v>
      </c>
      <c r="U98" s="93">
        <f t="shared" si="50"/>
        <v>0</v>
      </c>
      <c r="V98" s="94">
        <v>0</v>
      </c>
      <c r="W98" s="94">
        <v>0</v>
      </c>
      <c r="X98" s="93">
        <f t="shared" si="51"/>
        <v>0</v>
      </c>
      <c r="Y98" s="94">
        <v>0</v>
      </c>
      <c r="Z98" s="94">
        <v>0</v>
      </c>
      <c r="AA98" s="93">
        <f t="shared" si="52"/>
        <v>0</v>
      </c>
      <c r="AB98" s="93">
        <f t="shared" si="53"/>
        <v>0</v>
      </c>
      <c r="AC98" s="235">
        <f t="shared" si="54"/>
        <v>0</v>
      </c>
      <c r="AD98" s="93">
        <f t="shared" si="55"/>
        <v>0</v>
      </c>
      <c r="AE98" s="94">
        <v>0</v>
      </c>
      <c r="AF98" s="235">
        <f t="shared" si="56"/>
        <v>0</v>
      </c>
      <c r="AG98" s="94">
        <v>0</v>
      </c>
      <c r="AH98" s="94"/>
      <c r="AI98" s="94"/>
      <c r="AJ98" s="94"/>
      <c r="AK98" s="94"/>
      <c r="AL98" s="123">
        <f t="shared" si="57"/>
        <v>4.6040837113073918</v>
      </c>
      <c r="AM98" s="94">
        <v>0</v>
      </c>
      <c r="AN98" s="329">
        <f t="shared" si="58"/>
        <v>0</v>
      </c>
      <c r="AO98" s="96">
        <f t="shared" si="59"/>
        <v>-4.6040837113073918</v>
      </c>
      <c r="AP98" s="97"/>
      <c r="AQ98" s="98">
        <f t="shared" ref="AQ98" si="61">IF(U98=0,0,AA98/U98)</f>
        <v>0</v>
      </c>
      <c r="AR98" s="99">
        <f t="shared" si="37"/>
        <v>300.08</v>
      </c>
      <c r="AS98" s="99">
        <f t="shared" ref="AS98" si="62">IF(U98=0,0,AE98/U98)</f>
        <v>0</v>
      </c>
      <c r="AT98" s="99">
        <f t="shared" ref="AT98" si="63">IF(S98=0,AG98/1,AG98/S98)</f>
        <v>0</v>
      </c>
      <c r="AU98" s="99">
        <f t="shared" si="60"/>
        <v>0</v>
      </c>
      <c r="AV98" s="99">
        <f t="array" ref="AV98">_xlfn.IFS(U98=0,AO98,U98&lt;0,AO98/-U98,U98&gt;0,AO98/U98)</f>
        <v>-4.6040837113073918</v>
      </c>
      <c r="AW98" s="235">
        <f t="shared" si="45"/>
        <v>0</v>
      </c>
      <c r="AX98" s="235">
        <f t="shared" si="46"/>
        <v>-1.5342854276550893E-2</v>
      </c>
      <c r="AY98" s="100"/>
      <c r="AZ98" s="95">
        <f t="shared" ref="AZ98" si="64">AV98*E98</f>
        <v>-73.665339380918269</v>
      </c>
    </row>
    <row r="99" spans="1:52" s="114" customFormat="1" outlineLevel="1">
      <c r="A99" s="102"/>
      <c r="B99" s="103"/>
      <c r="C99" s="104" t="s">
        <v>218</v>
      </c>
      <c r="D99" s="105"/>
      <c r="E99" s="236"/>
      <c r="F99" s="106"/>
      <c r="G99" s="106"/>
      <c r="H99" s="107"/>
      <c r="I99" s="107"/>
      <c r="J99" s="107"/>
      <c r="K99" s="106"/>
      <c r="L99" s="106"/>
      <c r="M99" s="104"/>
      <c r="N99" s="104"/>
      <c r="O99" s="104"/>
      <c r="P99" s="104"/>
      <c r="Q99" s="237"/>
      <c r="R99" s="106"/>
      <c r="S99" s="107"/>
      <c r="T99" s="107"/>
      <c r="U99" s="106"/>
      <c r="V99" s="107"/>
      <c r="W99" s="107"/>
      <c r="X99" s="106"/>
      <c r="Y99" s="107"/>
      <c r="Z99" s="107"/>
      <c r="AA99" s="106"/>
      <c r="AB99" s="106"/>
      <c r="AC99" s="238"/>
      <c r="AD99" s="106"/>
      <c r="AE99" s="107"/>
      <c r="AF99" s="238"/>
      <c r="AG99" s="107"/>
      <c r="AH99" s="107"/>
      <c r="AI99" s="107"/>
      <c r="AJ99" s="107"/>
      <c r="AK99" s="107"/>
      <c r="AL99" s="108"/>
      <c r="AM99" s="107"/>
      <c r="AN99" s="109"/>
      <c r="AO99" s="110"/>
      <c r="AP99" s="111"/>
      <c r="AQ99" s="112">
        <f t="shared" ref="AQ99:AX99" si="65">AVERAGE(AQ7:AQ98)</f>
        <v>268.49660326086956</v>
      </c>
      <c r="AR99" s="112">
        <f t="shared" si="65"/>
        <v>141.22217391304349</v>
      </c>
      <c r="AS99" s="112">
        <f t="shared" si="65"/>
        <v>98.095032938076415</v>
      </c>
      <c r="AT99" s="112">
        <f t="shared" si="65"/>
        <v>46.515038372859024</v>
      </c>
      <c r="AU99" s="112">
        <f t="shared" si="65"/>
        <v>0</v>
      </c>
      <c r="AV99" s="112">
        <f t="shared" si="65"/>
        <v>43.369586992215062</v>
      </c>
      <c r="AW99" s="113">
        <f t="shared" si="65"/>
        <v>5.5086297542460631E-2</v>
      </c>
      <c r="AX99" s="113">
        <f t="shared" si="65"/>
        <v>0.3485936382321374</v>
      </c>
      <c r="AY99" s="100"/>
      <c r="AZ99" s="109"/>
    </row>
    <row r="100" spans="1:52" s="121" customFormat="1">
      <c r="A100" s="115" t="s">
        <v>85</v>
      </c>
      <c r="B100" s="116"/>
      <c r="C100" s="117"/>
      <c r="D100" s="117"/>
      <c r="E100" s="239">
        <f t="shared" ref="E100:J100" si="66">SUM(E3:E98)</f>
        <v>12566</v>
      </c>
      <c r="F100" s="117">
        <f t="shared" si="66"/>
        <v>0</v>
      </c>
      <c r="G100" s="117">
        <f t="shared" si="66"/>
        <v>0</v>
      </c>
      <c r="H100" s="117">
        <f t="shared" si="66"/>
        <v>12566</v>
      </c>
      <c r="I100" s="117">
        <f t="shared" si="66"/>
        <v>0</v>
      </c>
      <c r="J100" s="117">
        <f t="shared" si="66"/>
        <v>0</v>
      </c>
      <c r="K100" s="117"/>
      <c r="L100" s="117">
        <f>SUM(L3:L98)</f>
        <v>1597964.3499999996</v>
      </c>
      <c r="M100" s="117"/>
      <c r="N100" s="117">
        <f>SUM(N3:N98)</f>
        <v>129</v>
      </c>
      <c r="O100" s="117"/>
      <c r="P100" s="117"/>
      <c r="Q100" s="213"/>
      <c r="R100" s="117"/>
      <c r="S100" s="117">
        <f t="shared" ref="S100:AE100" si="67">SUM(S3:S98)</f>
        <v>127</v>
      </c>
      <c r="T100" s="117">
        <f t="shared" si="67"/>
        <v>-5</v>
      </c>
      <c r="U100" s="117">
        <f t="shared" si="67"/>
        <v>122</v>
      </c>
      <c r="V100" s="117">
        <f t="shared" si="67"/>
        <v>118047.57</v>
      </c>
      <c r="W100" s="117">
        <f t="shared" si="67"/>
        <v>-6409</v>
      </c>
      <c r="X100" s="117">
        <f t="shared" si="67"/>
        <v>111638.57</v>
      </c>
      <c r="Y100" s="117">
        <f t="shared" si="67"/>
        <v>138964.57</v>
      </c>
      <c r="Z100" s="117">
        <f t="shared" si="67"/>
        <v>-7526</v>
      </c>
      <c r="AA100" s="117">
        <f t="shared" si="67"/>
        <v>131438.57</v>
      </c>
      <c r="AB100" s="117">
        <f t="shared" si="67"/>
        <v>82870.180000000008</v>
      </c>
      <c r="AC100" s="240">
        <f t="shared" si="67"/>
        <v>1</v>
      </c>
      <c r="AD100" s="118">
        <f t="shared" si="67"/>
        <v>15240.450000000004</v>
      </c>
      <c r="AE100" s="117">
        <f t="shared" si="67"/>
        <v>48126.54</v>
      </c>
      <c r="AF100" s="240">
        <f>AE100/AA100</f>
        <v>0.3661523402149004</v>
      </c>
      <c r="AG100" s="117">
        <f t="shared" ref="AG100:AO100" si="68">SUM(AG3:AG98)</f>
        <v>17381.100000000002</v>
      </c>
      <c r="AH100" s="118">
        <f t="shared" si="68"/>
        <v>0</v>
      </c>
      <c r="AI100" s="118">
        <f t="shared" si="68"/>
        <v>0</v>
      </c>
      <c r="AJ100" s="118">
        <f>SUM(AJ3:AJ98)</f>
        <v>0</v>
      </c>
      <c r="AK100" s="118">
        <f t="shared" si="68"/>
        <v>0</v>
      </c>
      <c r="AL100" s="118">
        <f t="shared" si="68"/>
        <v>3615.932244768042</v>
      </c>
      <c r="AM100" s="117">
        <f t="shared" si="68"/>
        <v>0</v>
      </c>
      <c r="AN100" s="118">
        <f t="shared" si="68"/>
        <v>6117.7999999999993</v>
      </c>
      <c r="AO100" s="118">
        <f t="shared" si="68"/>
        <v>40956.747755231991</v>
      </c>
      <c r="AP100" s="119"/>
      <c r="AQ100" s="117"/>
      <c r="AR100" s="117"/>
      <c r="AS100" s="117"/>
      <c r="AT100" s="117"/>
      <c r="AU100" s="241">
        <f>(AH100+AI100+AJ100)/S100</f>
        <v>0</v>
      </c>
      <c r="AV100" s="117"/>
      <c r="AW100" s="117"/>
      <c r="AX100" s="117"/>
      <c r="AY100" s="120"/>
      <c r="AZ100" s="117">
        <f>SUM(AZ3:AZ98)</f>
        <v>2791140.858780155</v>
      </c>
    </row>
    <row r="101" spans="1:52">
      <c r="A101" s="90"/>
      <c r="B101" s="91"/>
      <c r="C101" s="91"/>
      <c r="D101" s="122"/>
      <c r="E101" s="242"/>
      <c r="F101" s="94"/>
      <c r="G101" s="94"/>
      <c r="H101" s="94"/>
      <c r="I101" s="94"/>
      <c r="J101" s="94"/>
      <c r="K101" s="94"/>
      <c r="L101" s="94"/>
      <c r="M101" s="90"/>
      <c r="N101" s="90"/>
      <c r="O101" s="90"/>
      <c r="P101" s="90"/>
      <c r="Q101" s="243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244"/>
      <c r="AD101" s="94"/>
      <c r="AE101" s="94"/>
      <c r="AF101" s="244"/>
      <c r="AG101" s="94"/>
      <c r="AH101" s="429"/>
      <c r="AI101" s="429"/>
      <c r="AJ101" s="217"/>
      <c r="AK101" s="217"/>
      <c r="AL101" s="123"/>
      <c r="AM101" s="94"/>
      <c r="AN101" s="124"/>
      <c r="AO101" s="125"/>
      <c r="AP101" s="97"/>
      <c r="AQ101" s="126"/>
      <c r="AR101" s="127"/>
      <c r="AS101" s="127"/>
      <c r="AT101" s="127"/>
      <c r="AU101" s="127"/>
      <c r="AV101" s="127"/>
      <c r="AW101" s="245"/>
      <c r="AX101" s="245"/>
      <c r="AY101" s="100"/>
      <c r="AZ101" s="124"/>
    </row>
    <row r="102" spans="1:52">
      <c r="A102" s="90" t="s">
        <v>219</v>
      </c>
      <c r="B102" s="91">
        <v>437023601</v>
      </c>
      <c r="C102" s="91" t="s">
        <v>220</v>
      </c>
      <c r="D102" s="122" t="s">
        <v>221</v>
      </c>
      <c r="E102" s="233">
        <f t="shared" ref="E102:E106" si="69">SUM(F102:J102)</f>
        <v>1</v>
      </c>
      <c r="F102" s="94"/>
      <c r="G102" s="94"/>
      <c r="H102" s="273">
        <v>0</v>
      </c>
      <c r="I102" s="94">
        <v>0</v>
      </c>
      <c r="J102" s="94">
        <v>1</v>
      </c>
      <c r="K102" s="94">
        <v>579.17999999999995</v>
      </c>
      <c r="L102" s="93">
        <f>E102*K102</f>
        <v>579.17999999999995</v>
      </c>
      <c r="M102" s="90"/>
      <c r="N102" s="90">
        <v>0</v>
      </c>
      <c r="O102" s="90">
        <v>0</v>
      </c>
      <c r="P102" s="90">
        <v>0</v>
      </c>
      <c r="Q102" s="234">
        <f t="shared" ref="Q102" si="70">N102/3</f>
        <v>0</v>
      </c>
      <c r="R102" s="93">
        <f t="shared" ref="R102" si="71">U102/3</f>
        <v>0</v>
      </c>
      <c r="S102" s="94">
        <v>0</v>
      </c>
      <c r="T102" s="94">
        <v>0</v>
      </c>
      <c r="U102" s="93">
        <f t="shared" ref="U102" si="72">S102+T102</f>
        <v>0</v>
      </c>
      <c r="V102" s="94">
        <v>0</v>
      </c>
      <c r="W102" s="94">
        <v>0</v>
      </c>
      <c r="X102" s="93">
        <f t="shared" ref="X102" si="73">V102+W102</f>
        <v>0</v>
      </c>
      <c r="Y102" s="94">
        <v>0</v>
      </c>
      <c r="Z102" s="94">
        <v>0</v>
      </c>
      <c r="AA102" s="93">
        <f t="shared" ref="AA102" si="74">Y102+Z102</f>
        <v>0</v>
      </c>
      <c r="AB102" s="93">
        <f t="shared" ref="AB102" si="75">N102*O102*P102/100</f>
        <v>0</v>
      </c>
      <c r="AC102" s="235">
        <f t="shared" ref="AC102" si="76">AA102/$AA$121</f>
        <v>0</v>
      </c>
      <c r="AD102" s="93">
        <f t="shared" ref="AD102" si="77">U102*K102</f>
        <v>0</v>
      </c>
      <c r="AE102" s="94">
        <v>0</v>
      </c>
      <c r="AF102" s="235">
        <f t="shared" ref="AF102" si="78">IF(AA102=0,0,AE102/AA102)</f>
        <v>0</v>
      </c>
      <c r="AG102" s="94">
        <v>0</v>
      </c>
      <c r="AH102" s="94"/>
      <c r="AI102" s="94"/>
      <c r="AJ102" s="94"/>
      <c r="AK102" s="94"/>
      <c r="AL102" s="242">
        <f t="shared" ref="AL102" si="79">IFERROR($AL$121*H102/$H$121,0)</f>
        <v>0</v>
      </c>
      <c r="AM102" s="94">
        <v>0</v>
      </c>
      <c r="AN102" s="329">
        <f t="shared" ref="AN102:AN106" si="80">6117.8*Y102/Y$121</f>
        <v>0</v>
      </c>
      <c r="AO102" s="96">
        <f t="shared" ref="AO102:AO106" si="81">AA102-AD102-AE102-AG102-AH102-AI102-AK102-AL102-AN102-AM102</f>
        <v>0</v>
      </c>
      <c r="AP102" s="97"/>
      <c r="AQ102" s="98">
        <f t="shared" ref="AQ102:AQ106" si="82">IF(U102=0,0,AA102/U102)</f>
        <v>0</v>
      </c>
      <c r="AR102" s="99">
        <f t="shared" ref="AR102:AR106" si="83">K102</f>
        <v>579.17999999999995</v>
      </c>
      <c r="AS102" s="99">
        <f t="shared" ref="AS102:AS106" si="84">IF(U102=0,0,AE102/U102)</f>
        <v>0</v>
      </c>
      <c r="AT102" s="99">
        <f t="shared" ref="AT102:AT106" si="85">IF(S102=0,AG102/1,AG102/S102)</f>
        <v>0</v>
      </c>
      <c r="AU102" s="99">
        <f t="shared" ref="AU102:AU106" si="86">IF(S102=0,0,(AH102+AI102+AJ102)/S102)</f>
        <v>0</v>
      </c>
      <c r="AV102" s="99">
        <f t="array" ref="AV102">_xlfn.IFS(U102=0,AO102,U102&lt;0,AO102/-U102,U102&gt;0,AO102/U102)</f>
        <v>0</v>
      </c>
      <c r="AW102" s="235">
        <f t="shared" ref="AW102:AW106" si="87">IF(AQ102=0,0,AV102/AQ102)</f>
        <v>0</v>
      </c>
      <c r="AX102" s="235">
        <f t="shared" ref="AX102:AX106" si="88">IF(AR102=0,0,AV102/AR102)</f>
        <v>0</v>
      </c>
      <c r="AY102" s="100"/>
      <c r="AZ102" s="95">
        <f t="shared" ref="AZ102:AZ106" si="89">AV102*E102</f>
        <v>0</v>
      </c>
    </row>
    <row r="103" spans="1:52">
      <c r="A103" s="90" t="s">
        <v>219</v>
      </c>
      <c r="B103" s="91">
        <v>437027509</v>
      </c>
      <c r="C103" s="91" t="s">
        <v>222</v>
      </c>
      <c r="D103" s="122" t="s">
        <v>221</v>
      </c>
      <c r="E103" s="233">
        <f t="shared" si="69"/>
        <v>2</v>
      </c>
      <c r="F103" s="94"/>
      <c r="G103" s="94"/>
      <c r="H103" s="273">
        <v>1</v>
      </c>
      <c r="I103" s="94">
        <v>0</v>
      </c>
      <c r="J103" s="94">
        <v>1</v>
      </c>
      <c r="K103" s="94">
        <v>579.17999999999995</v>
      </c>
      <c r="L103" s="93">
        <f t="shared" ref="L103:L106" si="90">E103*K103</f>
        <v>1158.3599999999999</v>
      </c>
      <c r="M103" s="90"/>
      <c r="N103" s="90">
        <v>0</v>
      </c>
      <c r="O103" s="90">
        <v>0</v>
      </c>
      <c r="P103" s="90">
        <v>0</v>
      </c>
      <c r="Q103" s="234">
        <f t="shared" ref="Q103:Q106" si="91">N103/3</f>
        <v>0</v>
      </c>
      <c r="R103" s="93">
        <f t="shared" ref="R103:R106" si="92">U103/3</f>
        <v>0</v>
      </c>
      <c r="S103" s="94">
        <v>0</v>
      </c>
      <c r="T103" s="94">
        <v>0</v>
      </c>
      <c r="U103" s="93">
        <f t="shared" ref="U103:U106" si="93">S103+T103</f>
        <v>0</v>
      </c>
      <c r="V103" s="94">
        <v>0</v>
      </c>
      <c r="W103" s="94">
        <v>0</v>
      </c>
      <c r="X103" s="93">
        <f t="shared" ref="X103:X106" si="94">V103+W103</f>
        <v>0</v>
      </c>
      <c r="Y103" s="94">
        <v>0</v>
      </c>
      <c r="Z103" s="94">
        <v>0</v>
      </c>
      <c r="AA103" s="93">
        <f t="shared" ref="AA103:AA106" si="95">Y103+Z103</f>
        <v>0</v>
      </c>
      <c r="AB103" s="93">
        <f t="shared" ref="AB103:AB106" si="96">N103*O103*P103/100</f>
        <v>0</v>
      </c>
      <c r="AC103" s="235">
        <f t="shared" ref="AC103:AC106" si="97">AA103/$AA$121</f>
        <v>0</v>
      </c>
      <c r="AD103" s="93">
        <f t="shared" ref="AD103:AD106" si="98">U103*K103</f>
        <v>0</v>
      </c>
      <c r="AE103" s="94">
        <v>0</v>
      </c>
      <c r="AF103" s="235">
        <f t="shared" ref="AF103:AF106" si="99">IF(AA103=0,0,AE103/AA103)</f>
        <v>0</v>
      </c>
      <c r="AG103" s="94">
        <v>0</v>
      </c>
      <c r="AH103" s="94"/>
      <c r="AI103" s="94"/>
      <c r="AJ103" s="94"/>
      <c r="AK103" s="94"/>
      <c r="AL103" s="242">
        <f t="shared" ref="AL103:AL106" si="100">IFERROR($AL$121*H103/$H$121,0)</f>
        <v>0.28775523195671199</v>
      </c>
      <c r="AM103" s="94">
        <v>0</v>
      </c>
      <c r="AN103" s="329">
        <f t="shared" si="80"/>
        <v>0</v>
      </c>
      <c r="AO103" s="96">
        <f t="shared" si="81"/>
        <v>-0.28775523195671199</v>
      </c>
      <c r="AP103" s="97"/>
      <c r="AQ103" s="98">
        <f t="shared" si="82"/>
        <v>0</v>
      </c>
      <c r="AR103" s="99">
        <f t="shared" si="83"/>
        <v>579.17999999999995</v>
      </c>
      <c r="AS103" s="99">
        <f t="shared" si="84"/>
        <v>0</v>
      </c>
      <c r="AT103" s="99">
        <f t="shared" si="85"/>
        <v>0</v>
      </c>
      <c r="AU103" s="99">
        <f t="shared" si="86"/>
        <v>0</v>
      </c>
      <c r="AV103" s="99">
        <f t="array" ref="AV103">_xlfn.IFS(U103=0,AO103,U103&lt;0,AO103/-U103,U103&gt;0,AO103/U103)</f>
        <v>-0.28775523195671199</v>
      </c>
      <c r="AW103" s="235">
        <f t="shared" si="87"/>
        <v>0</v>
      </c>
      <c r="AX103" s="235">
        <f t="shared" si="88"/>
        <v>-4.9683212810648159E-4</v>
      </c>
      <c r="AY103" s="100"/>
      <c r="AZ103" s="95">
        <f t="shared" si="89"/>
        <v>-0.57551046391342398</v>
      </c>
    </row>
    <row r="104" spans="1:52">
      <c r="A104" s="90" t="s">
        <v>219</v>
      </c>
      <c r="B104" s="91">
        <v>437097997</v>
      </c>
      <c r="C104" s="91" t="s">
        <v>223</v>
      </c>
      <c r="D104" s="122" t="s">
        <v>221</v>
      </c>
      <c r="E104" s="233">
        <f t="shared" si="69"/>
        <v>2</v>
      </c>
      <c r="F104" s="94"/>
      <c r="G104" s="94"/>
      <c r="H104" s="273">
        <v>0</v>
      </c>
      <c r="I104" s="94">
        <v>0</v>
      </c>
      <c r="J104" s="94">
        <v>2</v>
      </c>
      <c r="K104" s="94">
        <v>541.67999999999995</v>
      </c>
      <c r="L104" s="93">
        <f t="shared" si="90"/>
        <v>1083.3599999999999</v>
      </c>
      <c r="M104" s="90"/>
      <c r="N104" s="90">
        <v>0</v>
      </c>
      <c r="O104" s="90">
        <v>0</v>
      </c>
      <c r="P104" s="90">
        <v>0</v>
      </c>
      <c r="Q104" s="234">
        <f t="shared" si="91"/>
        <v>0</v>
      </c>
      <c r="R104" s="93">
        <f t="shared" si="92"/>
        <v>0</v>
      </c>
      <c r="S104" s="94">
        <v>0</v>
      </c>
      <c r="T104" s="94">
        <v>0</v>
      </c>
      <c r="U104" s="93">
        <f t="shared" si="93"/>
        <v>0</v>
      </c>
      <c r="V104" s="94">
        <v>0</v>
      </c>
      <c r="W104" s="94">
        <v>0</v>
      </c>
      <c r="X104" s="93">
        <f t="shared" si="94"/>
        <v>0</v>
      </c>
      <c r="Y104" s="94">
        <v>0</v>
      </c>
      <c r="Z104" s="94">
        <v>0</v>
      </c>
      <c r="AA104" s="93">
        <f t="shared" si="95"/>
        <v>0</v>
      </c>
      <c r="AB104" s="93">
        <f t="shared" si="96"/>
        <v>0</v>
      </c>
      <c r="AC104" s="235">
        <f t="shared" si="97"/>
        <v>0</v>
      </c>
      <c r="AD104" s="93">
        <f t="shared" si="98"/>
        <v>0</v>
      </c>
      <c r="AE104" s="94">
        <v>0</v>
      </c>
      <c r="AF104" s="235">
        <f t="shared" si="99"/>
        <v>0</v>
      </c>
      <c r="AG104" s="94">
        <v>0</v>
      </c>
      <c r="AH104" s="94"/>
      <c r="AI104" s="94"/>
      <c r="AJ104" s="94"/>
      <c r="AK104" s="94"/>
      <c r="AL104" s="242">
        <f t="shared" si="100"/>
        <v>0</v>
      </c>
      <c r="AM104" s="94">
        <v>0</v>
      </c>
      <c r="AN104" s="329">
        <f t="shared" si="80"/>
        <v>0</v>
      </c>
      <c r="AO104" s="96">
        <f t="shared" si="81"/>
        <v>0</v>
      </c>
      <c r="AP104" s="97"/>
      <c r="AQ104" s="98">
        <f t="shared" si="82"/>
        <v>0</v>
      </c>
      <c r="AR104" s="99">
        <f t="shared" si="83"/>
        <v>541.67999999999995</v>
      </c>
      <c r="AS104" s="99">
        <f t="shared" si="84"/>
        <v>0</v>
      </c>
      <c r="AT104" s="99">
        <f t="shared" si="85"/>
        <v>0</v>
      </c>
      <c r="AU104" s="99">
        <f t="shared" si="86"/>
        <v>0</v>
      </c>
      <c r="AV104" s="99">
        <f t="array" ref="AV104">_xlfn.IFS(U104=0,AO104,U104&lt;0,AO104/-U104,U104&gt;0,AO104/U104)</f>
        <v>0</v>
      </c>
      <c r="AW104" s="235">
        <f t="shared" si="87"/>
        <v>0</v>
      </c>
      <c r="AX104" s="235">
        <f t="shared" si="88"/>
        <v>0</v>
      </c>
      <c r="AY104" s="100"/>
      <c r="AZ104" s="95">
        <f t="shared" si="89"/>
        <v>0</v>
      </c>
    </row>
    <row r="105" spans="1:52">
      <c r="A105" s="90" t="s">
        <v>219</v>
      </c>
      <c r="B105" s="91">
        <v>437061068</v>
      </c>
      <c r="C105" s="91" t="s">
        <v>224</v>
      </c>
      <c r="D105" s="122" t="s">
        <v>221</v>
      </c>
      <c r="E105" s="233">
        <f t="shared" si="69"/>
        <v>1</v>
      </c>
      <c r="F105" s="94"/>
      <c r="G105" s="94"/>
      <c r="H105" s="273">
        <v>0</v>
      </c>
      <c r="I105" s="94">
        <v>0</v>
      </c>
      <c r="J105" s="94">
        <v>1</v>
      </c>
      <c r="K105" s="94">
        <v>541.67999999999995</v>
      </c>
      <c r="L105" s="93">
        <f t="shared" si="90"/>
        <v>541.67999999999995</v>
      </c>
      <c r="M105" s="90"/>
      <c r="N105" s="90">
        <v>0</v>
      </c>
      <c r="O105" s="90">
        <v>0</v>
      </c>
      <c r="P105" s="90">
        <v>0</v>
      </c>
      <c r="Q105" s="234">
        <f t="shared" si="91"/>
        <v>0</v>
      </c>
      <c r="R105" s="93">
        <f t="shared" si="92"/>
        <v>0</v>
      </c>
      <c r="S105" s="94">
        <v>0</v>
      </c>
      <c r="T105" s="94">
        <v>0</v>
      </c>
      <c r="U105" s="93">
        <f t="shared" si="93"/>
        <v>0</v>
      </c>
      <c r="V105" s="94">
        <v>0</v>
      </c>
      <c r="W105" s="94">
        <v>0</v>
      </c>
      <c r="X105" s="93">
        <f t="shared" si="94"/>
        <v>0</v>
      </c>
      <c r="Y105" s="94">
        <v>0</v>
      </c>
      <c r="Z105" s="94">
        <v>0</v>
      </c>
      <c r="AA105" s="93">
        <f t="shared" si="95"/>
        <v>0</v>
      </c>
      <c r="AB105" s="93">
        <f t="shared" si="96"/>
        <v>0</v>
      </c>
      <c r="AC105" s="235">
        <f t="shared" si="97"/>
        <v>0</v>
      </c>
      <c r="AD105" s="93">
        <f t="shared" si="98"/>
        <v>0</v>
      </c>
      <c r="AE105" s="94">
        <v>0</v>
      </c>
      <c r="AF105" s="235">
        <f t="shared" si="99"/>
        <v>0</v>
      </c>
      <c r="AG105" s="94">
        <v>0</v>
      </c>
      <c r="AH105" s="94"/>
      <c r="AI105" s="94"/>
      <c r="AJ105" s="94"/>
      <c r="AK105" s="94"/>
      <c r="AL105" s="242">
        <f t="shared" si="100"/>
        <v>0</v>
      </c>
      <c r="AM105" s="94">
        <v>0</v>
      </c>
      <c r="AN105" s="329">
        <f t="shared" si="80"/>
        <v>0</v>
      </c>
      <c r="AO105" s="96">
        <f t="shared" si="81"/>
        <v>0</v>
      </c>
      <c r="AP105" s="97"/>
      <c r="AQ105" s="98">
        <f t="shared" si="82"/>
        <v>0</v>
      </c>
      <c r="AR105" s="99">
        <f t="shared" si="83"/>
        <v>541.67999999999995</v>
      </c>
      <c r="AS105" s="99">
        <f t="shared" si="84"/>
        <v>0</v>
      </c>
      <c r="AT105" s="99">
        <f t="shared" si="85"/>
        <v>0</v>
      </c>
      <c r="AU105" s="99">
        <f t="shared" si="86"/>
        <v>0</v>
      </c>
      <c r="AV105" s="99">
        <f t="array" ref="AV105">_xlfn.IFS(U105=0,AO105,U105&lt;0,AO105/-U105,U105&gt;0,AO105/U105)</f>
        <v>0</v>
      </c>
      <c r="AW105" s="235">
        <f t="shared" si="87"/>
        <v>0</v>
      </c>
      <c r="AX105" s="235">
        <f t="shared" si="88"/>
        <v>0</v>
      </c>
      <c r="AY105" s="100"/>
      <c r="AZ105" s="95">
        <f t="shared" si="89"/>
        <v>0</v>
      </c>
    </row>
    <row r="106" spans="1:52">
      <c r="A106" s="90" t="s">
        <v>219</v>
      </c>
      <c r="B106" s="91">
        <v>437095304</v>
      </c>
      <c r="C106" s="91" t="s">
        <v>225</v>
      </c>
      <c r="D106" s="122" t="s">
        <v>221</v>
      </c>
      <c r="E106" s="233">
        <f t="shared" si="69"/>
        <v>1</v>
      </c>
      <c r="F106" s="94"/>
      <c r="G106" s="94"/>
      <c r="H106" s="273">
        <v>0</v>
      </c>
      <c r="I106" s="94">
        <v>0</v>
      </c>
      <c r="J106" s="94">
        <v>1</v>
      </c>
      <c r="K106" s="94">
        <v>541.67999999999995</v>
      </c>
      <c r="L106" s="93">
        <f t="shared" si="90"/>
        <v>541.67999999999995</v>
      </c>
      <c r="M106" s="90"/>
      <c r="N106" s="90">
        <v>0</v>
      </c>
      <c r="O106" s="90">
        <v>0</v>
      </c>
      <c r="P106" s="90">
        <v>0</v>
      </c>
      <c r="Q106" s="234">
        <f t="shared" si="91"/>
        <v>0</v>
      </c>
      <c r="R106" s="93">
        <f t="shared" si="92"/>
        <v>0</v>
      </c>
      <c r="S106" s="94">
        <v>0</v>
      </c>
      <c r="T106" s="94">
        <v>0</v>
      </c>
      <c r="U106" s="93">
        <f t="shared" si="93"/>
        <v>0</v>
      </c>
      <c r="V106" s="94">
        <v>0</v>
      </c>
      <c r="W106" s="94">
        <v>0</v>
      </c>
      <c r="X106" s="93">
        <f t="shared" si="94"/>
        <v>0</v>
      </c>
      <c r="Y106" s="94">
        <v>0</v>
      </c>
      <c r="Z106" s="94">
        <v>0</v>
      </c>
      <c r="AA106" s="93">
        <f t="shared" si="95"/>
        <v>0</v>
      </c>
      <c r="AB106" s="93">
        <f t="shared" si="96"/>
        <v>0</v>
      </c>
      <c r="AC106" s="235">
        <f t="shared" si="97"/>
        <v>0</v>
      </c>
      <c r="AD106" s="93">
        <f t="shared" si="98"/>
        <v>0</v>
      </c>
      <c r="AE106" s="94">
        <v>0</v>
      </c>
      <c r="AF106" s="235">
        <f t="shared" si="99"/>
        <v>0</v>
      </c>
      <c r="AG106" s="94">
        <v>0</v>
      </c>
      <c r="AH106" s="94"/>
      <c r="AI106" s="94"/>
      <c r="AJ106" s="94"/>
      <c r="AK106" s="94"/>
      <c r="AL106" s="242">
        <f t="shared" si="100"/>
        <v>0</v>
      </c>
      <c r="AM106" s="94">
        <v>0</v>
      </c>
      <c r="AN106" s="329">
        <f t="shared" si="80"/>
        <v>0</v>
      </c>
      <c r="AO106" s="96">
        <f t="shared" si="81"/>
        <v>0</v>
      </c>
      <c r="AP106" s="97"/>
      <c r="AQ106" s="98">
        <f t="shared" si="82"/>
        <v>0</v>
      </c>
      <c r="AR106" s="99">
        <f t="shared" si="83"/>
        <v>541.67999999999995</v>
      </c>
      <c r="AS106" s="99">
        <f t="shared" si="84"/>
        <v>0</v>
      </c>
      <c r="AT106" s="99">
        <f t="shared" si="85"/>
        <v>0</v>
      </c>
      <c r="AU106" s="99">
        <f t="shared" si="86"/>
        <v>0</v>
      </c>
      <c r="AV106" s="99">
        <f t="array" ref="AV106">_xlfn.IFS(U106=0,AO106,U106&lt;0,AO106/-U106,U106&gt;0,AO106/U106)</f>
        <v>0</v>
      </c>
      <c r="AW106" s="235">
        <f t="shared" si="87"/>
        <v>0</v>
      </c>
      <c r="AX106" s="235">
        <f t="shared" si="88"/>
        <v>0</v>
      </c>
      <c r="AY106" s="100"/>
      <c r="AZ106" s="95">
        <f t="shared" si="89"/>
        <v>0</v>
      </c>
    </row>
    <row r="107" spans="1:52">
      <c r="A107" s="90"/>
      <c r="B107" s="101"/>
      <c r="C107" s="101"/>
      <c r="D107" s="101"/>
      <c r="E107" s="101"/>
      <c r="H107" s="271"/>
      <c r="K107" s="94"/>
      <c r="L107" s="94"/>
      <c r="M107" s="90"/>
      <c r="N107" s="90"/>
      <c r="O107" s="90"/>
      <c r="P107" s="90"/>
      <c r="Q107" s="243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244"/>
      <c r="AD107" s="94"/>
      <c r="AE107" s="94"/>
      <c r="AF107" s="244"/>
      <c r="AG107" s="94"/>
      <c r="AH107" s="217"/>
      <c r="AI107" s="217"/>
      <c r="AJ107" s="217"/>
      <c r="AK107" s="217"/>
      <c r="AL107" s="123"/>
      <c r="AM107" s="94"/>
      <c r="AN107" s="124"/>
      <c r="AO107" s="125"/>
      <c r="AP107" s="97"/>
      <c r="AQ107" s="246">
        <f>AVERAGE(AQ102:AQ106)</f>
        <v>0</v>
      </c>
      <c r="AR107" s="246">
        <f>AVERAGE(AR102:AR106)</f>
        <v>556.67999999999995</v>
      </c>
      <c r="AS107" s="246">
        <f t="shared" ref="AS107:AX107" si="101">AVERAGE(AS102:AS106)</f>
        <v>0</v>
      </c>
      <c r="AT107" s="246">
        <f t="shared" si="101"/>
        <v>0</v>
      </c>
      <c r="AU107" s="246">
        <f t="shared" si="101"/>
        <v>0</v>
      </c>
      <c r="AV107" s="246">
        <f t="shared" si="101"/>
        <v>-5.7551046391342398E-2</v>
      </c>
      <c r="AW107" s="247">
        <f t="shared" si="101"/>
        <v>0</v>
      </c>
      <c r="AX107" s="247">
        <f t="shared" si="101"/>
        <v>-9.9366425621296315E-5</v>
      </c>
      <c r="AY107" s="100"/>
      <c r="AZ107" s="124"/>
    </row>
    <row r="108" spans="1:52" s="121" customFormat="1">
      <c r="A108" s="248" t="s">
        <v>226</v>
      </c>
      <c r="B108" s="249"/>
      <c r="C108" s="250"/>
      <c r="D108" s="250"/>
      <c r="E108" s="251">
        <f t="shared" ref="E108:J108" si="102">SUM(E102:E106)</f>
        <v>7</v>
      </c>
      <c r="F108" s="250">
        <f t="shared" si="102"/>
        <v>0</v>
      </c>
      <c r="G108" s="250">
        <f t="shared" si="102"/>
        <v>0</v>
      </c>
      <c r="H108" s="250">
        <f t="shared" si="102"/>
        <v>1</v>
      </c>
      <c r="I108" s="250">
        <f t="shared" si="102"/>
        <v>0</v>
      </c>
      <c r="J108" s="250">
        <f t="shared" si="102"/>
        <v>6</v>
      </c>
      <c r="K108" s="250"/>
      <c r="L108" s="250">
        <f>SUM(L102:L106)</f>
        <v>3904.2599999999993</v>
      </c>
      <c r="M108" s="250"/>
      <c r="N108" s="250">
        <f>SUM(N102:N106)</f>
        <v>0</v>
      </c>
      <c r="O108" s="250"/>
      <c r="P108" s="250"/>
      <c r="Q108" s="252"/>
      <c r="R108" s="250"/>
      <c r="S108" s="250">
        <f t="shared" ref="S108:AE108" si="103">SUM(S102:S106)</f>
        <v>0</v>
      </c>
      <c r="T108" s="250">
        <f t="shared" si="103"/>
        <v>0</v>
      </c>
      <c r="U108" s="250">
        <f t="shared" si="103"/>
        <v>0</v>
      </c>
      <c r="V108" s="250">
        <f t="shared" si="103"/>
        <v>0</v>
      </c>
      <c r="W108" s="250">
        <f t="shared" si="103"/>
        <v>0</v>
      </c>
      <c r="X108" s="250">
        <f t="shared" si="103"/>
        <v>0</v>
      </c>
      <c r="Y108" s="250">
        <f t="shared" si="103"/>
        <v>0</v>
      </c>
      <c r="Z108" s="250">
        <f t="shared" si="103"/>
        <v>0</v>
      </c>
      <c r="AA108" s="250">
        <f t="shared" si="103"/>
        <v>0</v>
      </c>
      <c r="AB108" s="250">
        <f t="shared" si="103"/>
        <v>0</v>
      </c>
      <c r="AC108" s="253">
        <f t="shared" si="103"/>
        <v>0</v>
      </c>
      <c r="AD108" s="254">
        <f t="shared" si="103"/>
        <v>0</v>
      </c>
      <c r="AE108" s="250">
        <f t="shared" si="103"/>
        <v>0</v>
      </c>
      <c r="AF108" s="253" t="e">
        <f>AE108/AA108</f>
        <v>#DIV/0!</v>
      </c>
      <c r="AG108" s="250">
        <f t="shared" ref="AG108:AO108" si="104">SUM(AG102:AG106)</f>
        <v>0</v>
      </c>
      <c r="AH108" s="254">
        <f t="shared" si="104"/>
        <v>0</v>
      </c>
      <c r="AI108" s="254">
        <f t="shared" si="104"/>
        <v>0</v>
      </c>
      <c r="AJ108" s="254">
        <f t="shared" si="104"/>
        <v>0</v>
      </c>
      <c r="AK108" s="254">
        <f t="shared" si="104"/>
        <v>0</v>
      </c>
      <c r="AL108" s="254">
        <f>SUM(AL102:AL106)</f>
        <v>0.28775523195671199</v>
      </c>
      <c r="AM108" s="250">
        <f t="shared" si="104"/>
        <v>0</v>
      </c>
      <c r="AN108" s="254">
        <f t="shared" si="104"/>
        <v>0</v>
      </c>
      <c r="AO108" s="254">
        <f t="shared" si="104"/>
        <v>-0.28775523195671199</v>
      </c>
      <c r="AP108" s="255"/>
      <c r="AQ108" s="250"/>
      <c r="AR108" s="250"/>
      <c r="AS108" s="250"/>
      <c r="AT108" s="250"/>
      <c r="AU108" s="256" t="e">
        <f>(AH108+AI108+AJ108)/S108</f>
        <v>#DIV/0!</v>
      </c>
      <c r="AV108" s="250"/>
      <c r="AW108" s="250"/>
      <c r="AX108" s="250"/>
      <c r="AY108" s="257"/>
      <c r="AZ108" s="250">
        <f>SUM(AZ102:AZ106)</f>
        <v>-0.57551046391342398</v>
      </c>
    </row>
    <row r="109" spans="1:52" s="121" customFormat="1">
      <c r="A109" s="258"/>
      <c r="B109" s="259"/>
      <c r="C109" s="140"/>
      <c r="D109" s="140"/>
      <c r="E109" s="26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261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262"/>
      <c r="AD109" s="263"/>
      <c r="AE109" s="140"/>
      <c r="AF109" s="262"/>
      <c r="AG109" s="140"/>
      <c r="AH109" s="430"/>
      <c r="AI109" s="431"/>
      <c r="AJ109" s="264"/>
      <c r="AK109" s="263"/>
      <c r="AL109" s="263"/>
      <c r="AM109" s="140"/>
      <c r="AN109" s="263"/>
      <c r="AO109" s="263"/>
      <c r="AP109" s="97"/>
      <c r="AQ109" s="140"/>
      <c r="AR109" s="140"/>
      <c r="AS109" s="140"/>
      <c r="AT109" s="140"/>
      <c r="AU109" s="140"/>
      <c r="AV109" s="140"/>
      <c r="AW109" s="140"/>
      <c r="AX109" s="140"/>
      <c r="AY109" s="97"/>
      <c r="AZ109" s="140"/>
    </row>
    <row r="110" spans="1:52" outlineLevel="1">
      <c r="A110" s="90" t="s">
        <v>219</v>
      </c>
      <c r="B110" s="91">
        <v>260411674</v>
      </c>
      <c r="C110" s="91" t="s">
        <v>227</v>
      </c>
      <c r="D110" s="92"/>
      <c r="E110" s="233">
        <f>SUM(F110:J110)</f>
        <v>2</v>
      </c>
      <c r="F110" s="94"/>
      <c r="G110" s="94"/>
      <c r="H110" s="273">
        <v>0</v>
      </c>
      <c r="I110" s="94">
        <v>1</v>
      </c>
      <c r="J110" s="94">
        <v>1</v>
      </c>
      <c r="K110" s="93">
        <v>140</v>
      </c>
      <c r="L110" s="93">
        <f t="shared" ref="L110:L117" si="105">E110*K110</f>
        <v>280</v>
      </c>
      <c r="M110" s="90"/>
      <c r="N110" s="90">
        <v>0</v>
      </c>
      <c r="O110" s="90">
        <v>0</v>
      </c>
      <c r="P110" s="90">
        <v>0</v>
      </c>
      <c r="Q110" s="234">
        <f t="shared" ref="Q110" si="106">N110/3</f>
        <v>0</v>
      </c>
      <c r="R110" s="93">
        <f t="shared" ref="R110" si="107">U110/3</f>
        <v>0</v>
      </c>
      <c r="S110" s="94">
        <v>0</v>
      </c>
      <c r="T110" s="94">
        <v>0</v>
      </c>
      <c r="U110" s="93">
        <f t="shared" ref="U110" si="108">S110+T110</f>
        <v>0</v>
      </c>
      <c r="V110" s="94">
        <v>0</v>
      </c>
      <c r="W110" s="94">
        <v>0</v>
      </c>
      <c r="X110" s="93">
        <f t="shared" ref="X110" si="109">V110+W110</f>
        <v>0</v>
      </c>
      <c r="Y110" s="94">
        <v>0</v>
      </c>
      <c r="Z110" s="94">
        <v>0</v>
      </c>
      <c r="AA110" s="93">
        <f t="shared" ref="AA110" si="110">Y110+Z110</f>
        <v>0</v>
      </c>
      <c r="AB110" s="93">
        <f t="shared" ref="AB110" si="111">N110*O110*P110/100</f>
        <v>0</v>
      </c>
      <c r="AC110" s="235">
        <f t="shared" ref="AC110" si="112">AA110/$AA$121</f>
        <v>0</v>
      </c>
      <c r="AD110" s="93">
        <f t="shared" ref="AD110" si="113">U110*K110</f>
        <v>0</v>
      </c>
      <c r="AE110" s="94">
        <v>0</v>
      </c>
      <c r="AF110" s="235">
        <f t="shared" ref="AF110" si="114">IF(AA110=0,0,AE110/AA110)</f>
        <v>0</v>
      </c>
      <c r="AG110" s="94">
        <v>0</v>
      </c>
      <c r="AH110" s="94"/>
      <c r="AI110" s="94"/>
      <c r="AJ110" s="94"/>
      <c r="AK110" s="94"/>
      <c r="AL110" s="123">
        <f t="shared" ref="AL110" si="115">IFERROR($AL$121*H110/$H$121,0)</f>
        <v>0</v>
      </c>
      <c r="AM110" s="94">
        <v>0</v>
      </c>
      <c r="AN110" s="329">
        <f t="shared" ref="AN110:AN117" si="116">6117.8*Y110/Y$121</f>
        <v>0</v>
      </c>
      <c r="AO110" s="96">
        <f t="shared" ref="AO110:AO117" si="117">AA110-AD110-AE110-AG110-AH110-AI110-AK110-AL110-AN110-AM110</f>
        <v>0</v>
      </c>
      <c r="AP110" s="97"/>
      <c r="AQ110" s="98">
        <f t="shared" ref="AQ110:AQ117" si="118">IF(U110=0,0,AA110/U110)</f>
        <v>0</v>
      </c>
      <c r="AR110" s="99">
        <f t="shared" ref="AR110:AR117" si="119">K110</f>
        <v>140</v>
      </c>
      <c r="AS110" s="99">
        <f t="shared" ref="AS110:AS117" si="120">IF(U110=0,0,AE110/U110)</f>
        <v>0</v>
      </c>
      <c r="AT110" s="99">
        <f t="shared" ref="AT110:AT117" si="121">IF(S110=0,AG110/1,AG110/S110)</f>
        <v>0</v>
      </c>
      <c r="AU110" s="99">
        <f t="shared" ref="AU110:AU117" si="122">IF(S110=0,0,(AH110+AI110+AJ110)/S110)</f>
        <v>0</v>
      </c>
      <c r="AV110" s="99">
        <f t="array" ref="AV110">_xlfn.IFS(U110=0,AO110,U110&lt;0,AO110/-U110,U110&gt;0,AO110/U110)</f>
        <v>0</v>
      </c>
      <c r="AW110" s="235">
        <f t="shared" ref="AW110:AW117" si="123">IF(AQ110=0,0,AV110/AQ110)</f>
        <v>0</v>
      </c>
      <c r="AX110" s="235">
        <f t="shared" ref="AX110:AX117" si="124">IF(AR110=0,0,AV110/AR110)</f>
        <v>0</v>
      </c>
      <c r="AY110" s="100"/>
      <c r="AZ110" s="95">
        <f t="shared" ref="AZ110:AZ117" si="125">AV110*E110</f>
        <v>0</v>
      </c>
    </row>
    <row r="111" spans="1:52" outlineLevel="1">
      <c r="A111" s="90" t="s">
        <v>219</v>
      </c>
      <c r="B111" s="91">
        <v>260945325</v>
      </c>
      <c r="C111" s="91" t="s">
        <v>228</v>
      </c>
      <c r="D111" s="92"/>
      <c r="E111" s="233">
        <f t="shared" ref="E111:E117" si="126">SUM(F111:J111)</f>
        <v>1</v>
      </c>
      <c r="F111" s="94"/>
      <c r="G111" s="94"/>
      <c r="H111" s="273">
        <v>0</v>
      </c>
      <c r="I111" s="94">
        <v>1</v>
      </c>
      <c r="J111" s="94"/>
      <c r="K111" s="93">
        <v>154</v>
      </c>
      <c r="L111" s="93">
        <f t="shared" si="105"/>
        <v>154</v>
      </c>
      <c r="M111" s="90"/>
      <c r="N111" s="90">
        <v>0</v>
      </c>
      <c r="O111" s="90">
        <v>0</v>
      </c>
      <c r="P111" s="90">
        <v>0</v>
      </c>
      <c r="Q111" s="234">
        <f t="shared" ref="Q111:Q117" si="127">N111/3</f>
        <v>0</v>
      </c>
      <c r="R111" s="93">
        <f t="shared" ref="R111:R117" si="128">U111/3</f>
        <v>0</v>
      </c>
      <c r="S111" s="94">
        <v>0</v>
      </c>
      <c r="T111" s="94">
        <v>0</v>
      </c>
      <c r="U111" s="93">
        <f t="shared" ref="U111:U117" si="129">S111+T111</f>
        <v>0</v>
      </c>
      <c r="V111" s="94">
        <v>0</v>
      </c>
      <c r="W111" s="94">
        <v>0</v>
      </c>
      <c r="X111" s="93">
        <f t="shared" ref="X111:X117" si="130">V111+W111</f>
        <v>0</v>
      </c>
      <c r="Y111" s="94">
        <v>0</v>
      </c>
      <c r="Z111" s="94">
        <v>0</v>
      </c>
      <c r="AA111" s="93">
        <f t="shared" ref="AA111:AA117" si="131">Y111+Z111</f>
        <v>0</v>
      </c>
      <c r="AB111" s="93">
        <f t="shared" ref="AB111:AB117" si="132">N111*O111*P111/100</f>
        <v>0</v>
      </c>
      <c r="AC111" s="235">
        <f t="shared" ref="AC111:AC117" si="133">AA111/$AA$121</f>
        <v>0</v>
      </c>
      <c r="AD111" s="93">
        <f t="shared" ref="AD111:AD117" si="134">U111*K111</f>
        <v>0</v>
      </c>
      <c r="AE111" s="94">
        <v>0</v>
      </c>
      <c r="AF111" s="235">
        <f t="shared" ref="AF111:AF117" si="135">IF(AA111=0,0,AE111/AA111)</f>
        <v>0</v>
      </c>
      <c r="AG111" s="94">
        <v>0</v>
      </c>
      <c r="AH111" s="94"/>
      <c r="AI111" s="94"/>
      <c r="AJ111" s="94"/>
      <c r="AK111" s="94"/>
      <c r="AL111" s="123">
        <f t="shared" ref="AL111:AL117" si="136">IFERROR($AL$121*H111/$H$121,0)</f>
        <v>0</v>
      </c>
      <c r="AM111" s="94">
        <v>0</v>
      </c>
      <c r="AN111" s="329">
        <f t="shared" si="116"/>
        <v>0</v>
      </c>
      <c r="AO111" s="96">
        <f t="shared" si="117"/>
        <v>0</v>
      </c>
      <c r="AP111" s="97"/>
      <c r="AQ111" s="98">
        <f t="shared" si="118"/>
        <v>0</v>
      </c>
      <c r="AR111" s="99">
        <f t="shared" si="119"/>
        <v>154</v>
      </c>
      <c r="AS111" s="99">
        <f t="shared" si="120"/>
        <v>0</v>
      </c>
      <c r="AT111" s="99">
        <f t="shared" si="121"/>
        <v>0</v>
      </c>
      <c r="AU111" s="99">
        <f t="shared" si="122"/>
        <v>0</v>
      </c>
      <c r="AV111" s="99">
        <f t="array" ref="AV111">_xlfn.IFS(U111=0,AO111,U111&lt;0,AO111/-U111,U111&gt;0,AO111/U111)</f>
        <v>0</v>
      </c>
      <c r="AW111" s="235">
        <f t="shared" si="123"/>
        <v>0</v>
      </c>
      <c r="AX111" s="235">
        <f t="shared" si="124"/>
        <v>0</v>
      </c>
      <c r="AY111" s="100"/>
      <c r="AZ111" s="95">
        <f t="shared" si="125"/>
        <v>0</v>
      </c>
    </row>
    <row r="112" spans="1:52" outlineLevel="1">
      <c r="A112" s="90" t="s">
        <v>219</v>
      </c>
      <c r="B112" s="91">
        <v>261545954</v>
      </c>
      <c r="C112" s="91" t="s">
        <v>229</v>
      </c>
      <c r="D112" s="92"/>
      <c r="E112" s="233">
        <f t="shared" si="126"/>
        <v>1</v>
      </c>
      <c r="F112" s="94"/>
      <c r="G112" s="94"/>
      <c r="H112" s="273">
        <v>0</v>
      </c>
      <c r="I112" s="94">
        <v>1</v>
      </c>
      <c r="J112" s="94"/>
      <c r="K112" s="93">
        <v>220</v>
      </c>
      <c r="L112" s="93">
        <f t="shared" si="105"/>
        <v>220</v>
      </c>
      <c r="M112" s="90"/>
      <c r="N112" s="90">
        <v>0</v>
      </c>
      <c r="O112" s="90">
        <v>0</v>
      </c>
      <c r="P112" s="90">
        <v>0</v>
      </c>
      <c r="Q112" s="234">
        <f t="shared" si="127"/>
        <v>0</v>
      </c>
      <c r="R112" s="93">
        <f t="shared" si="128"/>
        <v>0</v>
      </c>
      <c r="S112" s="94">
        <v>0</v>
      </c>
      <c r="T112" s="94">
        <v>0</v>
      </c>
      <c r="U112" s="93">
        <f t="shared" si="129"/>
        <v>0</v>
      </c>
      <c r="V112" s="94">
        <v>0</v>
      </c>
      <c r="W112" s="94">
        <v>0</v>
      </c>
      <c r="X112" s="93">
        <f t="shared" si="130"/>
        <v>0</v>
      </c>
      <c r="Y112" s="94">
        <v>0</v>
      </c>
      <c r="Z112" s="94">
        <v>0</v>
      </c>
      <c r="AA112" s="93">
        <f t="shared" si="131"/>
        <v>0</v>
      </c>
      <c r="AB112" s="93">
        <f t="shared" si="132"/>
        <v>0</v>
      </c>
      <c r="AC112" s="235">
        <f t="shared" si="133"/>
        <v>0</v>
      </c>
      <c r="AD112" s="93">
        <f t="shared" si="134"/>
        <v>0</v>
      </c>
      <c r="AE112" s="94">
        <v>0</v>
      </c>
      <c r="AF112" s="235">
        <f t="shared" si="135"/>
        <v>0</v>
      </c>
      <c r="AG112" s="94">
        <v>0</v>
      </c>
      <c r="AH112" s="94"/>
      <c r="AI112" s="94"/>
      <c r="AJ112" s="94"/>
      <c r="AK112" s="94"/>
      <c r="AL112" s="123">
        <f t="shared" si="136"/>
        <v>0</v>
      </c>
      <c r="AM112" s="94">
        <v>0</v>
      </c>
      <c r="AN112" s="329">
        <f t="shared" si="116"/>
        <v>0</v>
      </c>
      <c r="AO112" s="96">
        <f t="shared" si="117"/>
        <v>0</v>
      </c>
      <c r="AP112" s="97"/>
      <c r="AQ112" s="98">
        <f t="shared" si="118"/>
        <v>0</v>
      </c>
      <c r="AR112" s="99">
        <f t="shared" si="119"/>
        <v>220</v>
      </c>
      <c r="AS112" s="99">
        <f t="shared" si="120"/>
        <v>0</v>
      </c>
      <c r="AT112" s="99">
        <f t="shared" si="121"/>
        <v>0</v>
      </c>
      <c r="AU112" s="99">
        <f t="shared" si="122"/>
        <v>0</v>
      </c>
      <c r="AV112" s="99">
        <f t="array" ref="AV112">_xlfn.IFS(U112=0,AO112,U112&lt;0,AO112/-U112,U112&gt;0,AO112/U112)</f>
        <v>0</v>
      </c>
      <c r="AW112" s="235">
        <f t="shared" si="123"/>
        <v>0</v>
      </c>
      <c r="AX112" s="235">
        <f t="shared" si="124"/>
        <v>0</v>
      </c>
      <c r="AY112" s="100"/>
      <c r="AZ112" s="95">
        <f t="shared" si="125"/>
        <v>0</v>
      </c>
    </row>
    <row r="113" spans="1:52" outlineLevel="1">
      <c r="A113" s="90" t="s">
        <v>219</v>
      </c>
      <c r="B113" s="91">
        <v>261546082</v>
      </c>
      <c r="C113" s="91" t="s">
        <v>230</v>
      </c>
      <c r="D113" s="92"/>
      <c r="E113" s="233">
        <f t="shared" si="126"/>
        <v>1</v>
      </c>
      <c r="F113" s="94"/>
      <c r="G113" s="94"/>
      <c r="H113" s="273">
        <v>0</v>
      </c>
      <c r="I113" s="94">
        <v>1</v>
      </c>
      <c r="J113" s="94"/>
      <c r="K113" s="93">
        <v>220</v>
      </c>
      <c r="L113" s="93">
        <f t="shared" si="105"/>
        <v>220</v>
      </c>
      <c r="M113" s="90"/>
      <c r="N113" s="90">
        <v>0</v>
      </c>
      <c r="O113" s="90">
        <v>0</v>
      </c>
      <c r="P113" s="90">
        <v>0</v>
      </c>
      <c r="Q113" s="234">
        <f t="shared" si="127"/>
        <v>0</v>
      </c>
      <c r="R113" s="93">
        <f t="shared" si="128"/>
        <v>0</v>
      </c>
      <c r="S113" s="94">
        <v>0</v>
      </c>
      <c r="T113" s="94">
        <v>0</v>
      </c>
      <c r="U113" s="93">
        <f t="shared" si="129"/>
        <v>0</v>
      </c>
      <c r="V113" s="94">
        <v>0</v>
      </c>
      <c r="W113" s="94">
        <v>0</v>
      </c>
      <c r="X113" s="93">
        <f t="shared" si="130"/>
        <v>0</v>
      </c>
      <c r="Y113" s="94">
        <v>0</v>
      </c>
      <c r="Z113" s="94">
        <v>0</v>
      </c>
      <c r="AA113" s="93">
        <f t="shared" si="131"/>
        <v>0</v>
      </c>
      <c r="AB113" s="93">
        <f t="shared" si="132"/>
        <v>0</v>
      </c>
      <c r="AC113" s="235">
        <f t="shared" si="133"/>
        <v>0</v>
      </c>
      <c r="AD113" s="93">
        <f t="shared" si="134"/>
        <v>0</v>
      </c>
      <c r="AE113" s="94">
        <v>0</v>
      </c>
      <c r="AF113" s="235">
        <f t="shared" si="135"/>
        <v>0</v>
      </c>
      <c r="AG113" s="94">
        <v>0</v>
      </c>
      <c r="AH113" s="94"/>
      <c r="AI113" s="94"/>
      <c r="AJ113" s="94"/>
      <c r="AK113" s="94"/>
      <c r="AL113" s="123">
        <f t="shared" si="136"/>
        <v>0</v>
      </c>
      <c r="AM113" s="94">
        <v>0</v>
      </c>
      <c r="AN113" s="329">
        <f t="shared" si="116"/>
        <v>0</v>
      </c>
      <c r="AO113" s="96">
        <f t="shared" si="117"/>
        <v>0</v>
      </c>
      <c r="AP113" s="97"/>
      <c r="AQ113" s="98">
        <f t="shared" si="118"/>
        <v>0</v>
      </c>
      <c r="AR113" s="99">
        <f t="shared" si="119"/>
        <v>220</v>
      </c>
      <c r="AS113" s="99">
        <f t="shared" si="120"/>
        <v>0</v>
      </c>
      <c r="AT113" s="99">
        <f t="shared" si="121"/>
        <v>0</v>
      </c>
      <c r="AU113" s="99">
        <f t="shared" si="122"/>
        <v>0</v>
      </c>
      <c r="AV113" s="99">
        <f t="array" ref="AV113">_xlfn.IFS(U113=0,AO113,U113&lt;0,AO113/-U113,U113&gt;0,AO113/U113)</f>
        <v>0</v>
      </c>
      <c r="AW113" s="235">
        <f t="shared" si="123"/>
        <v>0</v>
      </c>
      <c r="AX113" s="235">
        <f t="shared" si="124"/>
        <v>0</v>
      </c>
      <c r="AY113" s="100"/>
      <c r="AZ113" s="95">
        <f t="shared" si="125"/>
        <v>0</v>
      </c>
    </row>
    <row r="114" spans="1:52" outlineLevel="1">
      <c r="A114" s="90" t="s">
        <v>219</v>
      </c>
      <c r="B114" s="91">
        <v>261546175</v>
      </c>
      <c r="C114" s="91" t="s">
        <v>231</v>
      </c>
      <c r="D114" s="92"/>
      <c r="E114" s="233">
        <f t="shared" si="126"/>
        <v>6</v>
      </c>
      <c r="F114" s="94"/>
      <c r="G114" s="94"/>
      <c r="H114" s="273">
        <v>0</v>
      </c>
      <c r="I114" s="94">
        <v>1</v>
      </c>
      <c r="J114" s="94">
        <v>5</v>
      </c>
      <c r="K114" s="93">
        <v>220</v>
      </c>
      <c r="L114" s="93">
        <f t="shared" si="105"/>
        <v>1320</v>
      </c>
      <c r="M114" s="90"/>
      <c r="N114" s="90">
        <v>0</v>
      </c>
      <c r="O114" s="90">
        <v>0</v>
      </c>
      <c r="P114" s="90">
        <v>0</v>
      </c>
      <c r="Q114" s="234">
        <f t="shared" si="127"/>
        <v>0</v>
      </c>
      <c r="R114" s="93">
        <f t="shared" si="128"/>
        <v>0</v>
      </c>
      <c r="S114" s="94">
        <v>0</v>
      </c>
      <c r="T114" s="94">
        <v>0</v>
      </c>
      <c r="U114" s="93">
        <f t="shared" si="129"/>
        <v>0</v>
      </c>
      <c r="V114" s="94">
        <v>0</v>
      </c>
      <c r="W114" s="94">
        <v>0</v>
      </c>
      <c r="X114" s="93">
        <f t="shared" si="130"/>
        <v>0</v>
      </c>
      <c r="Y114" s="94">
        <v>0</v>
      </c>
      <c r="Z114" s="94">
        <v>0</v>
      </c>
      <c r="AA114" s="93">
        <f t="shared" si="131"/>
        <v>0</v>
      </c>
      <c r="AB114" s="93">
        <f t="shared" si="132"/>
        <v>0</v>
      </c>
      <c r="AC114" s="235">
        <f t="shared" si="133"/>
        <v>0</v>
      </c>
      <c r="AD114" s="93">
        <f t="shared" si="134"/>
        <v>0</v>
      </c>
      <c r="AE114" s="94">
        <v>0</v>
      </c>
      <c r="AF114" s="235">
        <f t="shared" si="135"/>
        <v>0</v>
      </c>
      <c r="AG114" s="94">
        <v>0</v>
      </c>
      <c r="AH114" s="94"/>
      <c r="AI114" s="94"/>
      <c r="AJ114" s="94"/>
      <c r="AK114" s="94"/>
      <c r="AL114" s="123">
        <f t="shared" si="136"/>
        <v>0</v>
      </c>
      <c r="AM114" s="94">
        <v>0</v>
      </c>
      <c r="AN114" s="329">
        <f t="shared" si="116"/>
        <v>0</v>
      </c>
      <c r="AO114" s="96">
        <f t="shared" si="117"/>
        <v>0</v>
      </c>
      <c r="AP114" s="97"/>
      <c r="AQ114" s="98">
        <f t="shared" si="118"/>
        <v>0</v>
      </c>
      <c r="AR114" s="99">
        <f t="shared" si="119"/>
        <v>220</v>
      </c>
      <c r="AS114" s="99">
        <f t="shared" si="120"/>
        <v>0</v>
      </c>
      <c r="AT114" s="99">
        <f t="shared" si="121"/>
        <v>0</v>
      </c>
      <c r="AU114" s="99">
        <f t="shared" si="122"/>
        <v>0</v>
      </c>
      <c r="AV114" s="99">
        <f t="array" ref="AV114">_xlfn.IFS(U114=0,AO114,U114&lt;0,AO114/-U114,U114&gt;0,AO114/U114)</f>
        <v>0</v>
      </c>
      <c r="AW114" s="235">
        <f t="shared" si="123"/>
        <v>0</v>
      </c>
      <c r="AX114" s="235">
        <f t="shared" si="124"/>
        <v>0</v>
      </c>
      <c r="AY114" s="100"/>
      <c r="AZ114" s="95">
        <f t="shared" si="125"/>
        <v>0</v>
      </c>
    </row>
    <row r="115" spans="1:52" outlineLevel="1">
      <c r="A115" s="90" t="s">
        <v>219</v>
      </c>
      <c r="B115" s="91">
        <v>261548725</v>
      </c>
      <c r="C115" s="91" t="s">
        <v>232</v>
      </c>
      <c r="D115" s="92"/>
      <c r="E115" s="233">
        <f t="shared" si="126"/>
        <v>1</v>
      </c>
      <c r="F115" s="94"/>
      <c r="G115" s="94"/>
      <c r="H115" s="273">
        <v>0</v>
      </c>
      <c r="I115" s="94">
        <v>1</v>
      </c>
      <c r="J115" s="94"/>
      <c r="K115" s="93">
        <v>205</v>
      </c>
      <c r="L115" s="93">
        <f t="shared" si="105"/>
        <v>205</v>
      </c>
      <c r="M115" s="90"/>
      <c r="N115" s="90">
        <v>0</v>
      </c>
      <c r="O115" s="90">
        <v>0</v>
      </c>
      <c r="P115" s="90">
        <v>0</v>
      </c>
      <c r="Q115" s="234">
        <f t="shared" si="127"/>
        <v>0</v>
      </c>
      <c r="R115" s="93">
        <f t="shared" si="128"/>
        <v>0</v>
      </c>
      <c r="S115" s="94">
        <v>0</v>
      </c>
      <c r="T115" s="94">
        <v>0</v>
      </c>
      <c r="U115" s="93">
        <f t="shared" si="129"/>
        <v>0</v>
      </c>
      <c r="V115" s="94">
        <v>0</v>
      </c>
      <c r="W115" s="94">
        <v>0</v>
      </c>
      <c r="X115" s="93">
        <f t="shared" si="130"/>
        <v>0</v>
      </c>
      <c r="Y115" s="94">
        <v>0</v>
      </c>
      <c r="Z115" s="94">
        <v>0</v>
      </c>
      <c r="AA115" s="93">
        <f t="shared" si="131"/>
        <v>0</v>
      </c>
      <c r="AB115" s="93">
        <f t="shared" si="132"/>
        <v>0</v>
      </c>
      <c r="AC115" s="235">
        <f t="shared" si="133"/>
        <v>0</v>
      </c>
      <c r="AD115" s="93">
        <f t="shared" si="134"/>
        <v>0</v>
      </c>
      <c r="AE115" s="94">
        <v>0</v>
      </c>
      <c r="AF115" s="235">
        <f t="shared" si="135"/>
        <v>0</v>
      </c>
      <c r="AG115" s="94">
        <v>0</v>
      </c>
      <c r="AH115" s="94"/>
      <c r="AI115" s="94"/>
      <c r="AJ115" s="94"/>
      <c r="AK115" s="94"/>
      <c r="AL115" s="123">
        <f t="shared" si="136"/>
        <v>0</v>
      </c>
      <c r="AM115" s="94">
        <v>0</v>
      </c>
      <c r="AN115" s="329">
        <f t="shared" si="116"/>
        <v>0</v>
      </c>
      <c r="AO115" s="96">
        <f t="shared" si="117"/>
        <v>0</v>
      </c>
      <c r="AP115" s="97"/>
      <c r="AQ115" s="98">
        <f t="shared" si="118"/>
        <v>0</v>
      </c>
      <c r="AR115" s="99">
        <f t="shared" si="119"/>
        <v>205</v>
      </c>
      <c r="AS115" s="99">
        <f t="shared" si="120"/>
        <v>0</v>
      </c>
      <c r="AT115" s="99">
        <f t="shared" si="121"/>
        <v>0</v>
      </c>
      <c r="AU115" s="99">
        <f t="shared" si="122"/>
        <v>0</v>
      </c>
      <c r="AV115" s="99">
        <f t="array" ref="AV115">_xlfn.IFS(U115=0,AO115,U115&lt;0,AO115/-U115,U115&gt;0,AO115/U115)</f>
        <v>0</v>
      </c>
      <c r="AW115" s="235">
        <f t="shared" si="123"/>
        <v>0</v>
      </c>
      <c r="AX115" s="235">
        <f t="shared" si="124"/>
        <v>0</v>
      </c>
      <c r="AY115" s="100"/>
      <c r="AZ115" s="95">
        <f t="shared" si="125"/>
        <v>0</v>
      </c>
    </row>
    <row r="116" spans="1:52" outlineLevel="1">
      <c r="A116" s="90" t="s">
        <v>219</v>
      </c>
      <c r="B116" s="91">
        <v>261549082</v>
      </c>
      <c r="C116" s="91" t="s">
        <v>233</v>
      </c>
      <c r="D116" s="92"/>
      <c r="E116" s="233">
        <f t="shared" si="126"/>
        <v>1</v>
      </c>
      <c r="F116" s="94"/>
      <c r="G116" s="94"/>
      <c r="H116" s="273">
        <v>0</v>
      </c>
      <c r="I116" s="94">
        <v>1</v>
      </c>
      <c r="J116" s="94"/>
      <c r="K116" s="93">
        <v>205</v>
      </c>
      <c r="L116" s="93">
        <f t="shared" si="105"/>
        <v>205</v>
      </c>
      <c r="M116" s="90"/>
      <c r="N116" s="90">
        <v>0</v>
      </c>
      <c r="O116" s="90">
        <v>0</v>
      </c>
      <c r="P116" s="90">
        <v>0</v>
      </c>
      <c r="Q116" s="234">
        <f t="shared" si="127"/>
        <v>0</v>
      </c>
      <c r="R116" s="93">
        <f t="shared" si="128"/>
        <v>0</v>
      </c>
      <c r="S116" s="94">
        <v>0</v>
      </c>
      <c r="T116" s="94">
        <v>0</v>
      </c>
      <c r="U116" s="93">
        <f t="shared" si="129"/>
        <v>0</v>
      </c>
      <c r="V116" s="94">
        <v>0</v>
      </c>
      <c r="W116" s="94">
        <v>0</v>
      </c>
      <c r="X116" s="93">
        <f t="shared" si="130"/>
        <v>0</v>
      </c>
      <c r="Y116" s="94">
        <v>0</v>
      </c>
      <c r="Z116" s="94">
        <v>0</v>
      </c>
      <c r="AA116" s="93">
        <f t="shared" si="131"/>
        <v>0</v>
      </c>
      <c r="AB116" s="93">
        <f t="shared" si="132"/>
        <v>0</v>
      </c>
      <c r="AC116" s="235">
        <f t="shared" si="133"/>
        <v>0</v>
      </c>
      <c r="AD116" s="93">
        <f t="shared" si="134"/>
        <v>0</v>
      </c>
      <c r="AE116" s="94">
        <v>0</v>
      </c>
      <c r="AF116" s="235">
        <f t="shared" si="135"/>
        <v>0</v>
      </c>
      <c r="AG116" s="94">
        <v>0</v>
      </c>
      <c r="AH116" s="94"/>
      <c r="AI116" s="94"/>
      <c r="AJ116" s="94"/>
      <c r="AK116" s="94"/>
      <c r="AL116" s="123">
        <f t="shared" si="136"/>
        <v>0</v>
      </c>
      <c r="AM116" s="94">
        <v>0</v>
      </c>
      <c r="AN116" s="329">
        <f t="shared" si="116"/>
        <v>0</v>
      </c>
      <c r="AO116" s="96">
        <f t="shared" si="117"/>
        <v>0</v>
      </c>
      <c r="AP116" s="97"/>
      <c r="AQ116" s="98">
        <f t="shared" si="118"/>
        <v>0</v>
      </c>
      <c r="AR116" s="99">
        <f t="shared" si="119"/>
        <v>205</v>
      </c>
      <c r="AS116" s="99">
        <f t="shared" si="120"/>
        <v>0</v>
      </c>
      <c r="AT116" s="99">
        <f t="shared" si="121"/>
        <v>0</v>
      </c>
      <c r="AU116" s="99">
        <f t="shared" si="122"/>
        <v>0</v>
      </c>
      <c r="AV116" s="99">
        <f t="array" ref="AV116">_xlfn.IFS(U116=0,AO116,U116&lt;0,AO116/-U116,U116&gt;0,AO116/U116)</f>
        <v>0</v>
      </c>
      <c r="AW116" s="235">
        <f t="shared" si="123"/>
        <v>0</v>
      </c>
      <c r="AX116" s="235">
        <f t="shared" si="124"/>
        <v>0</v>
      </c>
      <c r="AY116" s="100"/>
      <c r="AZ116" s="95">
        <f t="shared" si="125"/>
        <v>0</v>
      </c>
    </row>
    <row r="117" spans="1:52" outlineLevel="1">
      <c r="A117" s="90" t="s">
        <v>219</v>
      </c>
      <c r="B117" s="91">
        <v>261561322</v>
      </c>
      <c r="C117" s="91" t="s">
        <v>234</v>
      </c>
      <c r="D117" s="122"/>
      <c r="E117" s="242">
        <f t="shared" si="126"/>
        <v>1</v>
      </c>
      <c r="F117" s="94"/>
      <c r="G117" s="94"/>
      <c r="H117" s="273">
        <v>0</v>
      </c>
      <c r="I117" s="94">
        <v>1</v>
      </c>
      <c r="J117" s="94"/>
      <c r="K117" s="93">
        <v>453</v>
      </c>
      <c r="L117" s="93">
        <f t="shared" si="105"/>
        <v>453</v>
      </c>
      <c r="M117" s="90"/>
      <c r="N117" s="90">
        <v>0</v>
      </c>
      <c r="O117" s="90">
        <v>0</v>
      </c>
      <c r="P117" s="90">
        <v>0</v>
      </c>
      <c r="Q117" s="234">
        <f t="shared" si="127"/>
        <v>0</v>
      </c>
      <c r="R117" s="93">
        <f t="shared" si="128"/>
        <v>0</v>
      </c>
      <c r="S117" s="94">
        <v>0</v>
      </c>
      <c r="T117" s="94">
        <v>0</v>
      </c>
      <c r="U117" s="93">
        <f t="shared" si="129"/>
        <v>0</v>
      </c>
      <c r="V117" s="94">
        <v>0</v>
      </c>
      <c r="W117" s="94">
        <v>0</v>
      </c>
      <c r="X117" s="93">
        <f t="shared" si="130"/>
        <v>0</v>
      </c>
      <c r="Y117" s="94">
        <v>0</v>
      </c>
      <c r="Z117" s="94">
        <v>0</v>
      </c>
      <c r="AA117" s="93">
        <f t="shared" si="131"/>
        <v>0</v>
      </c>
      <c r="AB117" s="93">
        <f t="shared" si="132"/>
        <v>0</v>
      </c>
      <c r="AC117" s="235">
        <f t="shared" si="133"/>
        <v>0</v>
      </c>
      <c r="AD117" s="93">
        <f t="shared" si="134"/>
        <v>0</v>
      </c>
      <c r="AE117" s="94">
        <v>0</v>
      </c>
      <c r="AF117" s="235">
        <f t="shared" si="135"/>
        <v>0</v>
      </c>
      <c r="AG117" s="94">
        <v>0</v>
      </c>
      <c r="AH117" s="94"/>
      <c r="AI117" s="94"/>
      <c r="AJ117" s="94"/>
      <c r="AK117" s="94"/>
      <c r="AL117" s="123">
        <f t="shared" si="136"/>
        <v>0</v>
      </c>
      <c r="AM117" s="94">
        <v>0</v>
      </c>
      <c r="AN117" s="329">
        <f t="shared" si="116"/>
        <v>0</v>
      </c>
      <c r="AO117" s="96">
        <f t="shared" si="117"/>
        <v>0</v>
      </c>
      <c r="AP117" s="97"/>
      <c r="AQ117" s="98">
        <f t="shared" si="118"/>
        <v>0</v>
      </c>
      <c r="AR117" s="99">
        <f t="shared" si="119"/>
        <v>453</v>
      </c>
      <c r="AS117" s="99">
        <f t="shared" si="120"/>
        <v>0</v>
      </c>
      <c r="AT117" s="99">
        <f t="shared" si="121"/>
        <v>0</v>
      </c>
      <c r="AU117" s="99">
        <f t="shared" si="122"/>
        <v>0</v>
      </c>
      <c r="AV117" s="99">
        <f t="array" ref="AV117">_xlfn.IFS(U117=0,AO117,U117&lt;0,AO117/-U117,U117&gt;0,AO117/U117)</f>
        <v>0</v>
      </c>
      <c r="AW117" s="235">
        <f t="shared" si="123"/>
        <v>0</v>
      </c>
      <c r="AX117" s="235">
        <f t="shared" si="124"/>
        <v>0</v>
      </c>
      <c r="AY117" s="100"/>
      <c r="AZ117" s="95">
        <f t="shared" si="125"/>
        <v>0</v>
      </c>
    </row>
    <row r="118" spans="1:52">
      <c r="A118" s="128"/>
      <c r="B118" s="101"/>
      <c r="C118" s="90"/>
      <c r="D118" s="128"/>
      <c r="E118" s="233"/>
      <c r="F118" s="93"/>
      <c r="G118" s="93"/>
      <c r="H118" s="94"/>
      <c r="I118" s="93"/>
      <c r="J118" s="94"/>
      <c r="K118" s="93"/>
      <c r="L118" s="93"/>
      <c r="M118" s="90"/>
      <c r="N118" s="130"/>
      <c r="O118" s="130"/>
      <c r="P118" s="130"/>
      <c r="Q118" s="234"/>
      <c r="R118" s="129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235"/>
      <c r="AD118" s="93"/>
      <c r="AE118" s="93"/>
      <c r="AF118" s="235"/>
      <c r="AG118" s="93"/>
      <c r="AH118" s="94"/>
      <c r="AI118" s="94"/>
      <c r="AJ118" s="94"/>
      <c r="AK118" s="94"/>
      <c r="AL118" s="123"/>
      <c r="AN118" s="95"/>
      <c r="AO118" s="96"/>
      <c r="AP118" s="97"/>
      <c r="AQ118" s="131">
        <f t="shared" ref="AQ118:AX118" si="137">AVERAGE(AQ110:AQ117)</f>
        <v>0</v>
      </c>
      <c r="AR118" s="131">
        <f t="shared" si="137"/>
        <v>227.125</v>
      </c>
      <c r="AS118" s="131">
        <f t="shared" si="137"/>
        <v>0</v>
      </c>
      <c r="AT118" s="131">
        <f t="shared" si="137"/>
        <v>0</v>
      </c>
      <c r="AU118" s="131">
        <f t="shared" si="137"/>
        <v>0</v>
      </c>
      <c r="AV118" s="131">
        <f t="shared" si="137"/>
        <v>0</v>
      </c>
      <c r="AW118" s="132">
        <f t="shared" si="137"/>
        <v>0</v>
      </c>
      <c r="AX118" s="132">
        <f t="shared" si="137"/>
        <v>0</v>
      </c>
      <c r="AY118" s="100"/>
      <c r="AZ118" s="95"/>
    </row>
    <row r="119" spans="1:52" s="140" customFormat="1" ht="15" customHeight="1">
      <c r="A119" s="133" t="s">
        <v>235</v>
      </c>
      <c r="B119" s="134"/>
      <c r="C119" s="135"/>
      <c r="D119" s="135"/>
      <c r="E119" s="265">
        <f t="shared" ref="E119:J119" si="138">SUM(E110:E117)</f>
        <v>14</v>
      </c>
      <c r="F119" s="135">
        <f t="shared" si="138"/>
        <v>0</v>
      </c>
      <c r="G119" s="135">
        <f t="shared" si="138"/>
        <v>0</v>
      </c>
      <c r="H119" s="135">
        <f t="shared" si="138"/>
        <v>0</v>
      </c>
      <c r="I119" s="135">
        <f t="shared" si="138"/>
        <v>8</v>
      </c>
      <c r="J119" s="135">
        <f t="shared" si="138"/>
        <v>6</v>
      </c>
      <c r="K119" s="135"/>
      <c r="L119" s="135">
        <f>SUM(L110:L117)</f>
        <v>3057</v>
      </c>
      <c r="M119" s="135"/>
      <c r="N119" s="135">
        <f>SUM(N110:N117)</f>
        <v>0</v>
      </c>
      <c r="O119" s="135"/>
      <c r="P119" s="135"/>
      <c r="Q119" s="214"/>
      <c r="R119" s="135"/>
      <c r="S119" s="135">
        <f t="shared" ref="S119:AE119" si="139">SUM(S110:S117)</f>
        <v>0</v>
      </c>
      <c r="T119" s="135">
        <f t="shared" si="139"/>
        <v>0</v>
      </c>
      <c r="U119" s="135">
        <f t="shared" si="139"/>
        <v>0</v>
      </c>
      <c r="V119" s="135">
        <f t="shared" si="139"/>
        <v>0</v>
      </c>
      <c r="W119" s="135">
        <f t="shared" si="139"/>
        <v>0</v>
      </c>
      <c r="X119" s="135">
        <f t="shared" si="139"/>
        <v>0</v>
      </c>
      <c r="Y119" s="135">
        <f t="shared" si="139"/>
        <v>0</v>
      </c>
      <c r="Z119" s="135">
        <f t="shared" si="139"/>
        <v>0</v>
      </c>
      <c r="AA119" s="135">
        <f t="shared" si="139"/>
        <v>0</v>
      </c>
      <c r="AB119" s="135">
        <f t="shared" si="139"/>
        <v>0</v>
      </c>
      <c r="AC119" s="266">
        <f t="shared" si="139"/>
        <v>0</v>
      </c>
      <c r="AD119" s="136">
        <f t="shared" si="139"/>
        <v>0</v>
      </c>
      <c r="AE119" s="135">
        <f t="shared" si="139"/>
        <v>0</v>
      </c>
      <c r="AF119" s="266" t="e">
        <f>AE119/AA119</f>
        <v>#DIV/0!</v>
      </c>
      <c r="AG119" s="135">
        <f t="shared" ref="AG119:AO119" si="140">SUM(AG110:AG117)</f>
        <v>0</v>
      </c>
      <c r="AH119" s="135">
        <f t="shared" si="140"/>
        <v>0</v>
      </c>
      <c r="AI119" s="135">
        <f t="shared" si="140"/>
        <v>0</v>
      </c>
      <c r="AJ119" s="135">
        <f t="shared" si="140"/>
        <v>0</v>
      </c>
      <c r="AK119" s="135">
        <f t="shared" si="140"/>
        <v>0</v>
      </c>
      <c r="AL119" s="137">
        <f t="shared" si="140"/>
        <v>0</v>
      </c>
      <c r="AM119" s="135">
        <f t="shared" si="140"/>
        <v>0</v>
      </c>
      <c r="AN119" s="135">
        <f t="shared" si="140"/>
        <v>0</v>
      </c>
      <c r="AO119" s="135">
        <f t="shared" si="140"/>
        <v>0</v>
      </c>
      <c r="AP119" s="138"/>
      <c r="AQ119" s="135"/>
      <c r="AR119" s="135"/>
      <c r="AS119" s="135"/>
      <c r="AT119" s="135"/>
      <c r="AU119" s="135" t="e">
        <f>(AH119+AI119+AJ119)/S119</f>
        <v>#DIV/0!</v>
      </c>
      <c r="AV119" s="135"/>
      <c r="AW119" s="135"/>
      <c r="AX119" s="135"/>
      <c r="AY119" s="139"/>
      <c r="AZ119" s="135">
        <f>SUM(AZ110:AZ117)</f>
        <v>0</v>
      </c>
    </row>
    <row r="120" spans="1:52" s="144" customFormat="1">
      <c r="A120" s="141"/>
      <c r="B120" s="142"/>
      <c r="C120" s="143"/>
      <c r="D120" s="143"/>
      <c r="E120" s="267"/>
      <c r="H120" s="145"/>
      <c r="N120" s="145"/>
      <c r="O120" s="145"/>
      <c r="P120" s="145"/>
      <c r="Q120" s="215"/>
      <c r="R120" s="146"/>
      <c r="S120" s="147"/>
      <c r="T120" s="147"/>
      <c r="U120" s="148"/>
      <c r="V120" s="148"/>
      <c r="W120" s="148"/>
      <c r="X120" s="148"/>
      <c r="Y120" s="147"/>
      <c r="Z120" s="148"/>
      <c r="AA120" s="148"/>
      <c r="AB120" s="148"/>
      <c r="AE120" s="149"/>
      <c r="AG120" s="147"/>
      <c r="AH120" s="432"/>
      <c r="AI120" s="432"/>
      <c r="AJ120" s="218"/>
      <c r="AK120" s="218"/>
      <c r="AL120" s="150"/>
      <c r="AM120" s="151"/>
      <c r="AP120" s="152"/>
      <c r="AQ120" s="145"/>
      <c r="AR120" s="145"/>
      <c r="AS120" s="145"/>
      <c r="AT120" s="145"/>
      <c r="AU120" s="145"/>
      <c r="AV120" s="145"/>
      <c r="AW120" s="145"/>
      <c r="AX120" s="145"/>
      <c r="AY120" s="153"/>
    </row>
    <row r="121" spans="1:52" s="159" customFormat="1">
      <c r="A121" s="154" t="s">
        <v>6</v>
      </c>
      <c r="B121" s="155"/>
      <c r="C121" s="156"/>
      <c r="D121" s="156"/>
      <c r="E121" s="268">
        <f t="shared" ref="E121:AE121" si="141">E100+E108+E119</f>
        <v>12587</v>
      </c>
      <c r="F121" s="268">
        <f t="shared" si="141"/>
        <v>0</v>
      </c>
      <c r="G121" s="268">
        <f t="shared" si="141"/>
        <v>0</v>
      </c>
      <c r="H121" s="268">
        <f t="shared" si="141"/>
        <v>12567</v>
      </c>
      <c r="I121" s="268">
        <f t="shared" si="141"/>
        <v>8</v>
      </c>
      <c r="J121" s="268">
        <f t="shared" si="141"/>
        <v>12</v>
      </c>
      <c r="K121" s="268">
        <f t="shared" si="141"/>
        <v>0</v>
      </c>
      <c r="L121" s="268">
        <f t="shared" si="141"/>
        <v>1604925.6099999996</v>
      </c>
      <c r="M121" s="268">
        <f t="shared" si="141"/>
        <v>0</v>
      </c>
      <c r="N121" s="268">
        <f t="shared" si="141"/>
        <v>129</v>
      </c>
      <c r="O121" s="268">
        <f t="shared" si="141"/>
        <v>0</v>
      </c>
      <c r="P121" s="268">
        <f t="shared" si="141"/>
        <v>0</v>
      </c>
      <c r="Q121" s="216">
        <f t="shared" si="141"/>
        <v>0</v>
      </c>
      <c r="R121" s="268">
        <f t="shared" si="141"/>
        <v>0</v>
      </c>
      <c r="S121" s="268">
        <f t="shared" si="141"/>
        <v>127</v>
      </c>
      <c r="T121" s="268">
        <f t="shared" si="141"/>
        <v>-5</v>
      </c>
      <c r="U121" s="268">
        <f t="shared" si="141"/>
        <v>122</v>
      </c>
      <c r="V121" s="268">
        <f t="shared" si="141"/>
        <v>118047.57</v>
      </c>
      <c r="W121" s="268">
        <f t="shared" si="141"/>
        <v>-6409</v>
      </c>
      <c r="X121" s="268">
        <f t="shared" si="141"/>
        <v>111638.57</v>
      </c>
      <c r="Y121" s="268">
        <f t="shared" si="141"/>
        <v>138964.57</v>
      </c>
      <c r="Z121" s="268">
        <f t="shared" si="141"/>
        <v>-7526</v>
      </c>
      <c r="AA121" s="268">
        <f t="shared" si="141"/>
        <v>131438.57</v>
      </c>
      <c r="AB121" s="268">
        <f t="shared" si="141"/>
        <v>82870.180000000008</v>
      </c>
      <c r="AC121" s="268">
        <f t="shared" si="141"/>
        <v>1</v>
      </c>
      <c r="AD121" s="268">
        <f t="shared" si="141"/>
        <v>15240.450000000004</v>
      </c>
      <c r="AE121" s="268">
        <f t="shared" si="141"/>
        <v>48126.54</v>
      </c>
      <c r="AF121" s="269">
        <f>AE121/AA121</f>
        <v>0.3661523402149004</v>
      </c>
      <c r="AG121" s="268">
        <f>AG100+AG108+AG119</f>
        <v>17381.100000000002</v>
      </c>
      <c r="AH121" s="268">
        <f>AH100+AH108+AH119</f>
        <v>0</v>
      </c>
      <c r="AI121" s="268">
        <f>AI100+AI108+AI119</f>
        <v>0</v>
      </c>
      <c r="AJ121" s="268">
        <f>AJ100+AJ108+AJ119</f>
        <v>0</v>
      </c>
      <c r="AK121" s="268">
        <f>AK100+AK108+AK119</f>
        <v>0</v>
      </c>
      <c r="AL121" s="157">
        <v>3616.22</v>
      </c>
      <c r="AM121" s="268">
        <f>AM100+AM108+AM119</f>
        <v>0</v>
      </c>
      <c r="AN121" s="268">
        <f>AN100+AN108+AN119</f>
        <v>6117.7999999999993</v>
      </c>
      <c r="AO121" s="268">
        <f>AO100+AO108+AO119</f>
        <v>40956.460000000036</v>
      </c>
      <c r="AP121" s="156"/>
      <c r="AQ121" s="156"/>
      <c r="AR121" s="156"/>
      <c r="AS121" s="156"/>
      <c r="AT121" s="156"/>
      <c r="AU121" s="156">
        <f>(AH121+AI121)/S121</f>
        <v>0</v>
      </c>
      <c r="AV121" s="156"/>
      <c r="AW121" s="156"/>
      <c r="AX121" s="156"/>
      <c r="AY121" s="158"/>
      <c r="AZ121" s="156">
        <f>AZ100+AZ119</f>
        <v>2791140.858780155</v>
      </c>
    </row>
    <row r="122" spans="1:52" s="144" customFormat="1">
      <c r="A122" s="143"/>
      <c r="B122" s="142"/>
      <c r="C122" s="160" t="s">
        <v>236</v>
      </c>
      <c r="D122" s="143"/>
      <c r="E122" s="267"/>
      <c r="N122" s="145"/>
      <c r="O122" s="145"/>
      <c r="P122" s="145"/>
      <c r="R122" s="146"/>
      <c r="S122" s="147"/>
      <c r="T122" s="147"/>
      <c r="U122" s="148"/>
      <c r="V122" s="148"/>
      <c r="W122" s="148"/>
      <c r="X122" s="148"/>
      <c r="Y122" s="147"/>
      <c r="Z122" s="148"/>
      <c r="AA122" s="148"/>
      <c r="AB122" s="148"/>
      <c r="AE122" s="149"/>
      <c r="AG122" s="161"/>
      <c r="AH122" s="432">
        <f>AH101+AH109+AH120</f>
        <v>0</v>
      </c>
      <c r="AI122" s="432"/>
      <c r="AJ122" s="218"/>
      <c r="AK122" s="218"/>
      <c r="AL122" s="150"/>
      <c r="AM122" s="151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3"/>
    </row>
    <row r="123" spans="1:52">
      <c r="C123" s="163"/>
      <c r="D123" s="163"/>
    </row>
    <row r="124" spans="1:52">
      <c r="C124" s="163"/>
      <c r="D124" s="163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Реклама</vt:lpstr>
      <vt:lpstr>Сводная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2026-03-10T08:42:43Z</dcterms:modified>
</cp:coreProperties>
</file>